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22692" windowHeight="10320"/>
  </bookViews>
  <sheets>
    <sheet name="Exh. JAP-5 Impacts Sch 141" sheetId="20" r:id="rId1"/>
    <sheet name="Exh. JAP-5 Typ Res Sch141" sheetId="21" r:id="rId2"/>
    <sheet name="Exh. JAP-5 Tariff Summary" sheetId="1" r:id="rId3"/>
    <sheet name="Exh. JAP-5 Light Summary" sheetId="2" r:id="rId4"/>
    <sheet name="Exh. JAP-5 Rate Spread" sheetId="3" r:id="rId5"/>
    <sheet name="Exh. JAP-5 Proforma Proposed" sheetId="4" r:id="rId6"/>
    <sheet name="Exh. JAP-5 Sch 7 (Res)" sheetId="5" r:id="rId7"/>
    <sheet name="Exh. JAP-5 Sch 24 (Sec Vol)" sheetId="6" r:id="rId8"/>
    <sheet name="Exh. JAP-5 Sch 25 (Sec Vol)" sheetId="7" r:id="rId9"/>
    <sheet name="Exh. JAP-5 Sch 26 (Sec Vol)" sheetId="8" r:id="rId10"/>
    <sheet name="Exh. JAP-5 Sch 29 (Sec Vol)" sheetId="9" r:id="rId11"/>
    <sheet name="Exh. JAP-5 Sch 31 (Pri Vol)" sheetId="10" r:id="rId12"/>
    <sheet name="Exh. JAP-5 Sch 35 (Pri Vol)" sheetId="11" r:id="rId13"/>
    <sheet name="Exh. JAP-5 Sch 43 (Pri Vol)" sheetId="12" r:id="rId14"/>
    <sheet name="Exh. JAP-5 Sch 46 (Hi Volt)" sheetId="13" r:id="rId15"/>
    <sheet name="Exh. JAP-5 Sch 49 (Hi Volt)" sheetId="14" r:id="rId16"/>
    <sheet name="Exh. JAP-5 Sch 449 (Transp)" sheetId="15" r:id="rId17"/>
    <sheet name="Exh. JAP-5 (Firm Resale)" sheetId="16" r:id="rId18"/>
    <sheet name="Exh. JAP-5 Sch 40 (Campus1)" sheetId="17" r:id="rId19"/>
    <sheet name="Exh. JAP-5 Sch 40 (Campus2)" sheetId="18" r:id="rId20"/>
    <sheet name="Exh. JAP-5 Sch 50-59(Light)" sheetId="1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2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0" hidden="1">{#N/A,#N/A,FALSE,"schA"}</definedName>
    <definedName name="__________________www1" hidden="1">{#N/A,#N/A,FALSE,"schA"}</definedName>
    <definedName name="_________________six6" localSheetId="2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0" hidden="1">{#N/A,#N/A,FALSE,"schA"}</definedName>
    <definedName name="_________________www1" hidden="1">{#N/A,#N/A,FALSE,"schA"}</definedName>
    <definedName name="________________six6" localSheetId="2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0" hidden="1">{#N/A,#N/A,FALSE,"schA"}</definedName>
    <definedName name="________________www1" hidden="1">{#N/A,#N/A,FALSE,"schA"}</definedName>
    <definedName name="_______________six6" localSheetId="2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0" hidden="1">{#N/A,#N/A,FALSE,"schA"}</definedName>
    <definedName name="_______________www1" hidden="1">{#N/A,#N/A,FALSE,"schA"}</definedName>
    <definedName name="______________six6" localSheetId="2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0" hidden="1">{#N/A,#N/A,FALSE,"schA"}</definedName>
    <definedName name="______________www1" hidden="1">{#N/A,#N/A,FALSE,"schA"}</definedName>
    <definedName name="_____________six6" localSheetId="2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0" hidden="1">{#N/A,#N/A,FALSE,"schA"}</definedName>
    <definedName name="_____________www1" hidden="1">{#N/A,#N/A,FALSE,"schA"}</definedName>
    <definedName name="____________six6" localSheetId="2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0" hidden="1">{#N/A,#N/A,FALSE,"schA"}</definedName>
    <definedName name="____________www1" hidden="1">{#N/A,#N/A,FALSE,"schA"}</definedName>
    <definedName name="___________six6" localSheetId="2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0" hidden="1">{#N/A,#N/A,FALSE,"schA"}</definedName>
    <definedName name="___________www1" hidden="1">{#N/A,#N/A,FALSE,"schA"}</definedName>
    <definedName name="__________six6" localSheetId="2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0" hidden="1">{#N/A,#N/A,FALSE,"schA"}</definedName>
    <definedName name="__________www1" hidden="1">{#N/A,#N/A,FALSE,"schA"}</definedName>
    <definedName name="_________six6" localSheetId="2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0" hidden="1">{#N/A,#N/A,FALSE,"schA"}</definedName>
    <definedName name="_________www1" hidden="1">{#N/A,#N/A,FALSE,"schA"}</definedName>
    <definedName name="________six6" localSheetId="2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0" hidden="1">{#N/A,#N/A,FALSE,"schA"}</definedName>
    <definedName name="________www1" hidden="1">{#N/A,#N/A,FALSE,"schA"}</definedName>
    <definedName name="_______six6" localSheetId="2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0" hidden="1">{#N/A,#N/A,FALSE,"schA"}</definedName>
    <definedName name="_______www1" hidden="1">{#N/A,#N/A,FALSE,"schA"}</definedName>
    <definedName name="______six6" localSheetId="2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0" hidden="1">{#N/A,#N/A,FALSE,"schA"}</definedName>
    <definedName name="______www1" hidden="1">{#N/A,#N/A,FALSE,"schA"}</definedName>
    <definedName name="_____six6" localSheetId="2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0" hidden="1">{#N/A,#N/A,FALSE,"schA"}</definedName>
    <definedName name="_____www1" hidden="1">{#N/A,#N/A,FALSE,"schA"}</definedName>
    <definedName name="____six6" localSheetId="2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0" hidden="1">{#N/A,#N/A,FALSE,"schA"}</definedName>
    <definedName name="____www1" hidden="1">{#N/A,#N/A,FALSE,"schA"}</definedName>
    <definedName name="___six6" localSheetId="20" hidden="1">{#N/A,#N/A,FALSE,"CRPT";#N/A,#N/A,FALSE,"TREND";#N/A,#N/A,FALSE,"%Curve"}</definedName>
    <definedName name="___six6" hidden="1">{#N/A,#N/A,FALSE,"CRPT";#N/A,#N/A,FALSE,"TREND";#N/A,#N/A,FALSE,"%Curve"}</definedName>
    <definedName name="___www1" localSheetId="20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20" hidden="1">#REF!</definedName>
    <definedName name="__123Graph_D" hidden="1">#REF!</definedName>
    <definedName name="__123Graph_ECURRENT" localSheetId="20" hidden="1">[4]ConsolidatingPL!#REF!</definedName>
    <definedName name="__123Graph_ECURRENT" hidden="1">[4]ConsolidatingPL!#REF!</definedName>
    <definedName name="__six6" localSheetId="20" hidden="1">{#N/A,#N/A,FALSE,"CRPT";#N/A,#N/A,FALSE,"TREND";#N/A,#N/A,FALSE,"%Curve"}</definedName>
    <definedName name="__six6" hidden="1">{#N/A,#N/A,FALSE,"CRPT";#N/A,#N/A,FALSE,"TREND";#N/A,#N/A,FALSE,"%Curve"}</definedName>
    <definedName name="__www1" localSheetId="20" hidden="1">{#N/A,#N/A,FALSE,"schA"}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localSheetId="20" hidden="1">{#N/A,#N/A,FALSE,"Summ";#N/A,#N/A,FALSE,"General"}</definedName>
    <definedName name="_ex1" hidden="1">{#N/A,#N/A,FALSE,"Summ";#N/A,#N/A,FALSE,"General"}</definedName>
    <definedName name="_Fill" localSheetId="20" hidden="1">#REF!</definedName>
    <definedName name="_Fill" hidden="1">#REF!</definedName>
    <definedName name="_Key1" localSheetId="20" hidden="1">#REF!</definedName>
    <definedName name="_Key1" hidden="1">#REF!</definedName>
    <definedName name="_Key2" localSheetId="20" hidden="1">#REF!</definedName>
    <definedName name="_Key2" hidden="1">#REF!</definedName>
    <definedName name="_MEN2">[1]Jan!#REF!</definedName>
    <definedName name="_MEN3">[1]Jan!#REF!</definedName>
    <definedName name="_new1" localSheetId="2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20" hidden="1">{#N/A,#N/A,FALSE,"CRPT";#N/A,#N/A,FALSE,"TREND";#N/A,#N/A,FALSE,"%Curve"}</definedName>
    <definedName name="_six6" hidden="1">{#N/A,#N/A,FALSE,"CRPT";#N/A,#N/A,FALSE,"TREND";#N/A,#N/A,FALSE,"%Curve"}</definedName>
    <definedName name="_Sort" localSheetId="20" hidden="1">#REF!</definedName>
    <definedName name="_Sort" hidden="1">#REF!</definedName>
    <definedName name="_TOP1">[1]Jan!#REF!</definedName>
    <definedName name="_www1" localSheetId="20" hidden="1">{#N/A,#N/A,FALSE,"schA"}</definedName>
    <definedName name="_www1" hidden="1">{#N/A,#N/A,FALSE,"schA"}</definedName>
    <definedName name="a" localSheetId="20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localSheetId="4" hidden="1">{#N/A,#N/A,FALSE,"Coversheet";#N/A,#N/A,FALSE,"QA"}</definedName>
    <definedName name="b" localSheetId="20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D">'[18]Elec 11CBR model'!$CR$12</definedName>
    <definedName name="Beg_Unb_KWHs">[19]LeadSht!$L$10</definedName>
    <definedName name="BEx0017DGUEDPCFJUPUZOOLJCS2B" localSheetId="20" hidden="1">#REF!</definedName>
    <definedName name="BEx0017DGUEDPCFJUPUZOOLJCS2B" hidden="1">#REF!</definedName>
    <definedName name="BEx001CNWHJ5RULCSFM36ZCGJ1UH" localSheetId="20" hidden="1">#REF!</definedName>
    <definedName name="BEx001CNWHJ5RULCSFM36ZCGJ1UH" hidden="1">#REF!</definedName>
    <definedName name="BEx004791UAJIJSN57OT7YBLNP82" localSheetId="20" hidden="1">#REF!</definedName>
    <definedName name="BEx004791UAJIJSN57OT7YBLNP82" hidden="1">#REF!</definedName>
    <definedName name="BEx008P2NVFDLBHL7IZ5WTMVOQ1F" localSheetId="20" hidden="1">#REF!</definedName>
    <definedName name="BEx008P2NVFDLBHL7IZ5WTMVOQ1F" hidden="1">#REF!</definedName>
    <definedName name="BEx009G00IN0JUIAQ4WE9NHTMQE2" localSheetId="20" hidden="1">#REF!</definedName>
    <definedName name="BEx009G00IN0JUIAQ4WE9NHTMQE2" hidden="1">#REF!</definedName>
    <definedName name="BEx00DXTY2JDVGWQKV8H7FG4SV30" localSheetId="20" hidden="1">#REF!</definedName>
    <definedName name="BEx00DXTY2JDVGWQKV8H7FG4SV30" hidden="1">#REF!</definedName>
    <definedName name="BEx00GHLTYRH5N2S6P78YW1CD30N" localSheetId="20" hidden="1">#REF!</definedName>
    <definedName name="BEx00GHLTYRH5N2S6P78YW1CD30N" hidden="1">#REF!</definedName>
    <definedName name="BEx00JC31DY11L45SEU4B10BIN6W" localSheetId="20" hidden="1">#REF!</definedName>
    <definedName name="BEx00JC31DY11L45SEU4B10BIN6W" hidden="1">#REF!</definedName>
    <definedName name="BEx00KZHZBHP3TDV1YMX4B19B95O" localSheetId="20" hidden="1">#REF!</definedName>
    <definedName name="BEx00KZHZBHP3TDV1YMX4B19B95O" hidden="1">#REF!</definedName>
    <definedName name="BEx00P11V7HA4MS6XYY3P4BPVXML" localSheetId="20" hidden="1">#REF!</definedName>
    <definedName name="BEx00P11V7HA4MS6XYY3P4BPVXML" hidden="1">#REF!</definedName>
    <definedName name="BEx00PBV7V99V7M3LDYUTF31MUFJ" localSheetId="20" hidden="1">#REF!</definedName>
    <definedName name="BEx00PBV7V99V7M3LDYUTF31MUFJ" hidden="1">#REF!</definedName>
    <definedName name="BEx00SMIQJ55EVB7T24CORX0JWQO" localSheetId="20" hidden="1">#REF!</definedName>
    <definedName name="BEx00SMIQJ55EVB7T24CORX0JWQO" hidden="1">#REF!</definedName>
    <definedName name="BEx010V7DB7O7Z9NHSX27HZK4H76" localSheetId="20" hidden="1">#REF!</definedName>
    <definedName name="BEx010V7DB7O7Z9NHSX27HZK4H76" hidden="1">#REF!</definedName>
    <definedName name="BEx012IKS6YVHG9KTG2FAKRSMYLU" localSheetId="20" hidden="1">#REF!</definedName>
    <definedName name="BEx012IKS6YVHG9KTG2FAKRSMYLU" hidden="1">#REF!</definedName>
    <definedName name="BEx01HY6E3GJ66ABU5ABN26V6Q13" localSheetId="20" hidden="1">#REF!</definedName>
    <definedName name="BEx01HY6E3GJ66ABU5ABN26V6Q13" hidden="1">#REF!</definedName>
    <definedName name="BEx01PW5YQKEGAR8JDDI5OARYXDF" localSheetId="20" hidden="1">#REF!</definedName>
    <definedName name="BEx01PW5YQKEGAR8JDDI5OARYXDF" hidden="1">#REF!</definedName>
    <definedName name="BEx01QCB2ERCAYYOFDP3OQRWUU60" localSheetId="20" hidden="1">#REF!</definedName>
    <definedName name="BEx01QCB2ERCAYYOFDP3OQRWUU60" hidden="1">#REF!</definedName>
    <definedName name="BEx01U37NQSMTGJRU8EGTJORBJ6H" localSheetId="20" hidden="1">#REF!</definedName>
    <definedName name="BEx01U37NQSMTGJRU8EGTJORBJ6H" hidden="1">#REF!</definedName>
    <definedName name="BEx01XJ94SHJ1YQ7ORPW0RQGKI2H" localSheetId="20" hidden="1">#REF!</definedName>
    <definedName name="BEx01XJ94SHJ1YQ7ORPW0RQGKI2H" hidden="1">#REF!</definedName>
    <definedName name="BEx028BOZCS2MQO9MODVS6F7NCA3" localSheetId="20" hidden="1">#REF!</definedName>
    <definedName name="BEx028BOZCS2MQO9MODVS6F7NCA3" hidden="1">#REF!</definedName>
    <definedName name="BEx02DPUYNH76938V8GVORY8LRY1" localSheetId="20" hidden="1">#REF!</definedName>
    <definedName name="BEx02DPUYNH76938V8GVORY8LRY1" hidden="1">#REF!</definedName>
    <definedName name="BEx02PEP6DY4K1JGB0HHS3B6QOGZ" localSheetId="20" hidden="1">#REF!</definedName>
    <definedName name="BEx02PEP6DY4K1JGB0HHS3B6QOGZ" hidden="1">#REF!</definedName>
    <definedName name="BEx02Q08R9G839Q4RFGG9026C7PX" localSheetId="20" hidden="1">#REF!</definedName>
    <definedName name="BEx02Q08R9G839Q4RFGG9026C7PX" hidden="1">#REF!</definedName>
    <definedName name="BEx02SEL3Z1QWGAHXDPUA9WLTTPS" localSheetId="20" hidden="1">#REF!</definedName>
    <definedName name="BEx02SEL3Z1QWGAHXDPUA9WLTTPS" hidden="1">#REF!</definedName>
    <definedName name="BEx02Y3KJZH5BGDM9QEZ1PVVI114" localSheetId="20" hidden="1">#REF!</definedName>
    <definedName name="BEx02Y3KJZH5BGDM9QEZ1PVVI114" hidden="1">#REF!</definedName>
    <definedName name="BEx0313GRLLASDTVPW5DHTXHE74M" localSheetId="20" hidden="1">#REF!</definedName>
    <definedName name="BEx0313GRLLASDTVPW5DHTXHE74M" hidden="1">#REF!</definedName>
    <definedName name="BEx1F0SOZ3H5XUHXD7O01TCR8T6J" localSheetId="20" hidden="1">#REF!</definedName>
    <definedName name="BEx1F0SOZ3H5XUHXD7O01TCR8T6J" hidden="1">#REF!</definedName>
    <definedName name="BEx1F9HL824UCNCVZ2U62J4KZCX8" localSheetId="20" hidden="1">#REF!</definedName>
    <definedName name="BEx1F9HL824UCNCVZ2U62J4KZCX8" hidden="1">#REF!</definedName>
    <definedName name="BEx1FEVSJKTI1Q1Z874QZVFSJSVA" localSheetId="20" hidden="1">#REF!</definedName>
    <definedName name="BEx1FEVSJKTI1Q1Z874QZVFSJSVA" hidden="1">#REF!</definedName>
    <definedName name="BEx1FGDRUHHLI1GBHELT4PK0LY4V" localSheetId="20" hidden="1">#REF!</definedName>
    <definedName name="BEx1FGDRUHHLI1GBHELT4PK0LY4V" hidden="1">#REF!</definedName>
    <definedName name="BEx1FJZ7GKO99IYTP6GGGF7EUL3Z" localSheetId="20" hidden="1">#REF!</definedName>
    <definedName name="BEx1FJZ7GKO99IYTP6GGGF7EUL3Z" hidden="1">#REF!</definedName>
    <definedName name="BEx1FPDH0YKYQXDHUTFIQLIF34J8" localSheetId="20" hidden="1">#REF!</definedName>
    <definedName name="BEx1FPDH0YKYQXDHUTFIQLIF34J8" hidden="1">#REF!</definedName>
    <definedName name="BEx1FQ9SZAGL2HEKRB046EOQDWOX" localSheetId="20" hidden="1">#REF!</definedName>
    <definedName name="BEx1FQ9SZAGL2HEKRB046EOQDWOX" hidden="1">#REF!</definedName>
    <definedName name="BEx1FZV2CM77TBH1R6YYV9P06KA2" localSheetId="20" hidden="1">#REF!</definedName>
    <definedName name="BEx1FZV2CM77TBH1R6YYV9P06KA2" hidden="1">#REF!</definedName>
    <definedName name="BEx1G59AY8195JTUM6P18VXUFJ3E" localSheetId="20" hidden="1">#REF!</definedName>
    <definedName name="BEx1G59AY8195JTUM6P18VXUFJ3E" hidden="1">#REF!</definedName>
    <definedName name="BEx1GKUDMCV60BOZT0SENCT0MD8L" localSheetId="20" hidden="1">#REF!</definedName>
    <definedName name="BEx1GKUDMCV60BOZT0SENCT0MD8L" hidden="1">#REF!</definedName>
    <definedName name="BEx1GUVQ5L0JCX3E4SROI4WBYVTO" localSheetId="20" hidden="1">#REF!</definedName>
    <definedName name="BEx1GUVQ5L0JCX3E4SROI4WBYVTO" hidden="1">#REF!</definedName>
    <definedName name="BEx1GVMRHFXUP6XYYY9NR12PV5TF" localSheetId="20" hidden="1">#REF!</definedName>
    <definedName name="BEx1GVMRHFXUP6XYYY9NR12PV5TF" hidden="1">#REF!</definedName>
    <definedName name="BEx1H6KIT7BHUH6MDDWC935V9N47" localSheetId="20" hidden="1">#REF!</definedName>
    <definedName name="BEx1H6KIT7BHUH6MDDWC935V9N47" hidden="1">#REF!</definedName>
    <definedName name="BEx1HA60AI3STEJQZAQ0RA3Q3AZV" localSheetId="20" hidden="1">#REF!</definedName>
    <definedName name="BEx1HA60AI3STEJQZAQ0RA3Q3AZV" hidden="1">#REF!</definedName>
    <definedName name="BEx1HB2DBVO5N6V2WX7BEHUFYTFU" localSheetId="20" hidden="1">#REF!</definedName>
    <definedName name="BEx1HB2DBVO5N6V2WX7BEHUFYTFU" hidden="1">#REF!</definedName>
    <definedName name="BEx1HDGOOJ3SKHYMWUZJ1P0RQZ9N" localSheetId="20" hidden="1">#REF!</definedName>
    <definedName name="BEx1HDGOOJ3SKHYMWUZJ1P0RQZ9N" hidden="1">#REF!</definedName>
    <definedName name="BEx1HDM5ZXSJG6JQEMSFV52PZ10V" localSheetId="20" hidden="1">#REF!</definedName>
    <definedName name="BEx1HDM5ZXSJG6JQEMSFV52PZ10V" hidden="1">#REF!</definedName>
    <definedName name="BEx1HETBBZVN5F43LKOFMC4QB0CR" localSheetId="20" hidden="1">#REF!</definedName>
    <definedName name="BEx1HETBBZVN5F43LKOFMC4QB0CR" hidden="1">#REF!</definedName>
    <definedName name="BEx1HGWNWPLNXICOTP90TKQVVE4E" localSheetId="20" hidden="1">#REF!</definedName>
    <definedName name="BEx1HGWNWPLNXICOTP90TKQVVE4E" hidden="1">#REF!</definedName>
    <definedName name="BEx1HIPLJZABY0EMUOTZN0EQMDPU" localSheetId="20" hidden="1">#REF!</definedName>
    <definedName name="BEx1HIPLJZABY0EMUOTZN0EQMDPU" hidden="1">#REF!</definedName>
    <definedName name="BEx1HO94JIRX219MPWMB5E5XZ04X" localSheetId="20" hidden="1">#REF!</definedName>
    <definedName name="BEx1HO94JIRX219MPWMB5E5XZ04X" hidden="1">#REF!</definedName>
    <definedName name="BEx1HQNF6KHM21E3XLW0NMSSEI9S" localSheetId="20" hidden="1">#REF!</definedName>
    <definedName name="BEx1HQNF6KHM21E3XLW0NMSSEI9S" hidden="1">#REF!</definedName>
    <definedName name="BEx1HSLNWIW4S97ZBYY7I7M5YVH4" localSheetId="20" hidden="1">#REF!</definedName>
    <definedName name="BEx1HSLNWIW4S97ZBYY7I7M5YVH4" hidden="1">#REF!</definedName>
    <definedName name="BEx1HZCBBWLB2BTNOXP319ZDEVOJ" localSheetId="20" hidden="1">#REF!</definedName>
    <definedName name="BEx1HZCBBWLB2BTNOXP319ZDEVOJ" hidden="1">#REF!</definedName>
    <definedName name="BEx1I4QKTILCKZUSOJCVZN7SNHL5" localSheetId="20" hidden="1">#REF!</definedName>
    <definedName name="BEx1I4QKTILCKZUSOJCVZN7SNHL5" hidden="1">#REF!</definedName>
    <definedName name="BEx1IE0ZP7RIFM9FI24S9I6AAJ14" localSheetId="20" hidden="1">#REF!</definedName>
    <definedName name="BEx1IE0ZP7RIFM9FI24S9I6AAJ14" hidden="1">#REF!</definedName>
    <definedName name="BEx1IGQ5B697MNDOE06MVSR0H58E" localSheetId="20" hidden="1">#REF!</definedName>
    <definedName name="BEx1IGQ5B697MNDOE06MVSR0H58E" hidden="1">#REF!</definedName>
    <definedName name="BEx1IKRPW8MLB9Y485M1TL2IT9SH" localSheetId="20" hidden="1">#REF!</definedName>
    <definedName name="BEx1IKRPW8MLB9Y485M1TL2IT9SH" hidden="1">#REF!</definedName>
    <definedName name="BEx1IPKCFCT3TL9MSO1LSYJ2VJ2X" localSheetId="20" hidden="1">#REF!</definedName>
    <definedName name="BEx1IPKCFCT3TL9MSO1LSYJ2VJ2X" hidden="1">#REF!</definedName>
    <definedName name="BEx1IW5PQTTMD62XZ287XF2O3FBQ" localSheetId="20" hidden="1">#REF!</definedName>
    <definedName name="BEx1IW5PQTTMD62XZ287XF2O3FBQ" hidden="1">#REF!</definedName>
    <definedName name="BEx1J0CSSHDJGBJUHVOEMCF2P4DL" localSheetId="20" hidden="1">#REF!</definedName>
    <definedName name="BEx1J0CSSHDJGBJUHVOEMCF2P4DL" hidden="1">#REF!</definedName>
    <definedName name="BEx1J0NL6D3ILC18B48AL0VNEN9A" localSheetId="20" hidden="1">#REF!</definedName>
    <definedName name="BEx1J0NL6D3ILC18B48AL0VNEN9A" hidden="1">#REF!</definedName>
    <definedName name="BEx1J7E8VCGLPYU82QXVUG5N3ZAI" localSheetId="20" hidden="1">#REF!</definedName>
    <definedName name="BEx1J7E8VCGLPYU82QXVUG5N3ZAI" hidden="1">#REF!</definedName>
    <definedName name="BEx1JGE2YQWH8S25USOY08XVGO0D" localSheetId="20" hidden="1">#REF!</definedName>
    <definedName name="BEx1JGE2YQWH8S25USOY08XVGO0D" hidden="1">#REF!</definedName>
    <definedName name="BEx1JJJC9T1W7HY4V7HP1S1W4JO1" localSheetId="20" hidden="1">#REF!</definedName>
    <definedName name="BEx1JJJC9T1W7HY4V7HP1S1W4JO1" hidden="1">#REF!</definedName>
    <definedName name="BEx1JKKZSJ7DI4PTFVI9VVFMB1X2" localSheetId="20" hidden="1">#REF!</definedName>
    <definedName name="BEx1JKKZSJ7DI4PTFVI9VVFMB1X2" hidden="1">#REF!</definedName>
    <definedName name="BEx1JUBQFRVMASSFK4B3V0AD7YP9" localSheetId="20" hidden="1">#REF!</definedName>
    <definedName name="BEx1JUBQFRVMASSFK4B3V0AD7YP9" hidden="1">#REF!</definedName>
    <definedName name="BEx1JVTOATZGRJFXGXPJJLC4DOBE" localSheetId="20" hidden="1">#REF!</definedName>
    <definedName name="BEx1JVTOATZGRJFXGXPJJLC4DOBE" hidden="1">#REF!</definedName>
    <definedName name="BEx1JXBM5W4YRWNQ0P95QQS6JWD6" localSheetId="20" hidden="1">#REF!</definedName>
    <definedName name="BEx1JXBM5W4YRWNQ0P95QQS6JWD6" hidden="1">#REF!</definedName>
    <definedName name="BEx1KGY9QEHZ9QSARMQUTQKRK4UX" localSheetId="20" hidden="1">#REF!</definedName>
    <definedName name="BEx1KGY9QEHZ9QSARMQUTQKRK4UX" hidden="1">#REF!</definedName>
    <definedName name="BEx1KIWH5MOLR00SBECT39NS3AJ1" localSheetId="20" hidden="1">#REF!</definedName>
    <definedName name="BEx1KIWH5MOLR00SBECT39NS3AJ1" hidden="1">#REF!</definedName>
    <definedName name="BEx1KKP1ELIF2UII2FWVGL7M1X7J" localSheetId="20" hidden="1">#REF!</definedName>
    <definedName name="BEx1KKP1ELIF2UII2FWVGL7M1X7J" hidden="1">#REF!</definedName>
    <definedName name="BEx1KQJKIAPZKE9YDYH5HKXX52FM" localSheetId="20" hidden="1">#REF!</definedName>
    <definedName name="BEx1KQJKIAPZKE9YDYH5HKXX52FM" hidden="1">#REF!</definedName>
    <definedName name="BEx1KUVWMB0QCWA3RBE4CADFVRIS" localSheetId="20" hidden="1">#REF!</definedName>
    <definedName name="BEx1KUVWMB0QCWA3RBE4CADFVRIS" hidden="1">#REF!</definedName>
    <definedName name="BEx1L0AAH7PV8PPQQDBP5AI4TLYP" localSheetId="20" hidden="1">#REF!</definedName>
    <definedName name="BEx1L0AAH7PV8PPQQDBP5AI4TLYP" hidden="1">#REF!</definedName>
    <definedName name="BEx1L2OG1SDFK2TPXELJ77YP4NI2" localSheetId="20" hidden="1">#REF!</definedName>
    <definedName name="BEx1L2OG1SDFK2TPXELJ77YP4NI2" hidden="1">#REF!</definedName>
    <definedName name="BEx1L6Q60MWRDJB4L20LK0XPA0Z2" localSheetId="20" hidden="1">#REF!</definedName>
    <definedName name="BEx1L6Q60MWRDJB4L20LK0XPA0Z2" hidden="1">#REF!</definedName>
    <definedName name="BEx1L7BSEFOLQDNZWMLUNBRO08T4" localSheetId="20" hidden="1">#REF!</definedName>
    <definedName name="BEx1L7BSEFOLQDNZWMLUNBRO08T4" hidden="1">#REF!</definedName>
    <definedName name="BEx1LD63FP2Z4BR9TKSHOZW9KKZ5" localSheetId="20" hidden="1">#REF!</definedName>
    <definedName name="BEx1LD63FP2Z4BR9TKSHOZW9KKZ5" hidden="1">#REF!</definedName>
    <definedName name="BEx1LDMB9RW982DUILM2WPT5VWQ3" localSheetId="20" hidden="1">#REF!</definedName>
    <definedName name="BEx1LDMB9RW982DUILM2WPT5VWQ3" hidden="1">#REF!</definedName>
    <definedName name="BEx1LFF2UQ13XL4X1I2WBD73NZ21" localSheetId="20" hidden="1">#REF!</definedName>
    <definedName name="BEx1LFF2UQ13XL4X1I2WBD73NZ21" hidden="1">#REF!</definedName>
    <definedName name="BEx1LKTB33LO23ACTADIVRY7ZNFC" localSheetId="20" hidden="1">#REF!</definedName>
    <definedName name="BEx1LKTB33LO23ACTADIVRY7ZNFC" hidden="1">#REF!</definedName>
    <definedName name="BEx1LQNKVZAXGSEPDAM8AWU2FHHJ" localSheetId="20" hidden="1">#REF!</definedName>
    <definedName name="BEx1LQNKVZAXGSEPDAM8AWU2FHHJ" hidden="1">#REF!</definedName>
    <definedName name="BEx1LRPGDQCOEMW8YT80J1XCDCIV" localSheetId="20" hidden="1">#REF!</definedName>
    <definedName name="BEx1LRPGDQCOEMW8YT80J1XCDCIV" hidden="1">#REF!</definedName>
    <definedName name="BEx1LRUSJW4JG54X07QWD9R27WV9" localSheetId="20" hidden="1">#REF!</definedName>
    <definedName name="BEx1LRUSJW4JG54X07QWD9R27WV9" hidden="1">#REF!</definedName>
    <definedName name="BEx1M1WBK5T0LP1AK2JYV6W87ID6" localSheetId="20" hidden="1">#REF!</definedName>
    <definedName name="BEx1M1WBK5T0LP1AK2JYV6W87ID6" hidden="1">#REF!</definedName>
    <definedName name="BEx1M51HHDYGIT8PON7U8ICL2S95" localSheetId="20" hidden="1">#REF!</definedName>
    <definedName name="BEx1M51HHDYGIT8PON7U8ICL2S95" hidden="1">#REF!</definedName>
    <definedName name="BEx1MP4FWKV0QYXE13PX9JSNA270" localSheetId="20" hidden="1">#REF!</definedName>
    <definedName name="BEx1MP4FWKV0QYXE13PX9JSNA270" hidden="1">#REF!</definedName>
    <definedName name="BEx1MSV791FSS4CZQKG04NHT3F79" localSheetId="20" hidden="1">#REF!</definedName>
    <definedName name="BEx1MSV791FSS4CZQKG04NHT3F79" hidden="1">#REF!</definedName>
    <definedName name="BEx1MTRKKVCHOZ0YGID6HZ49LJTO" localSheetId="20" hidden="1">#REF!</definedName>
    <definedName name="BEx1MTRKKVCHOZ0YGID6HZ49LJTO" hidden="1">#REF!</definedName>
    <definedName name="BEx1N3CUJ3UX61X38ZAJVPEN4KMC" localSheetId="20" hidden="1">#REF!</definedName>
    <definedName name="BEx1N3CUJ3UX61X38ZAJVPEN4KMC" hidden="1">#REF!</definedName>
    <definedName name="BEx1N5R5IJ3CG6CL344F5KWPINEO" localSheetId="20" hidden="1">#REF!</definedName>
    <definedName name="BEx1N5R5IJ3CG6CL344F5KWPINEO" hidden="1">#REF!</definedName>
    <definedName name="BEx1NFCFVPBS7XURQ8Y0BZEGPBVP" localSheetId="20" hidden="1">#REF!</definedName>
    <definedName name="BEx1NFCFVPBS7XURQ8Y0BZEGPBVP" hidden="1">#REF!</definedName>
    <definedName name="BEx1NM34KQTO1LDNSAFD1L82UZFG" localSheetId="20" hidden="1">#REF!</definedName>
    <definedName name="BEx1NM34KQTO1LDNSAFD1L82UZFG" hidden="1">#REF!</definedName>
    <definedName name="BEx1NO6TXZVOGCUWCCRTXRXWW0XL" localSheetId="20" hidden="1">#REF!</definedName>
    <definedName name="BEx1NO6TXZVOGCUWCCRTXRXWW0XL" hidden="1">#REF!</definedName>
    <definedName name="BEx1NS8EU5P9FQV3S0WRTXI5L361" localSheetId="20" hidden="1">#REF!</definedName>
    <definedName name="BEx1NS8EU5P9FQV3S0WRTXI5L361" hidden="1">#REF!</definedName>
    <definedName name="BEx1NUBX5VUYZFKQH69FN6BTLWCR" localSheetId="20" hidden="1">#REF!</definedName>
    <definedName name="BEx1NUBX5VUYZFKQH69FN6BTLWCR" hidden="1">#REF!</definedName>
    <definedName name="BEx1NZ4K1L8UON80Y2A4RASKWGNP" localSheetId="20" hidden="1">#REF!</definedName>
    <definedName name="BEx1NZ4K1L8UON80Y2A4RASKWGNP" hidden="1">#REF!</definedName>
    <definedName name="BEx1O24FB2CPATAGE3T7L1NBQQO1" localSheetId="20" hidden="1">#REF!</definedName>
    <definedName name="BEx1O24FB2CPATAGE3T7L1NBQQO1" hidden="1">#REF!</definedName>
    <definedName name="BEx1OLAZ915OGYWP0QP1QQWDLCRX" localSheetId="20" hidden="1">#REF!</definedName>
    <definedName name="BEx1OLAZ915OGYWP0QP1QQWDLCRX" hidden="1">#REF!</definedName>
    <definedName name="BEx1OO5ER042IS6IC4TLDI75JNVH" localSheetId="20" hidden="1">#REF!</definedName>
    <definedName name="BEx1OO5ER042IS6IC4TLDI75JNVH" hidden="1">#REF!</definedName>
    <definedName name="BEx1OTE54CBSUT8FWKRALEDCUWN4" localSheetId="20" hidden="1">#REF!</definedName>
    <definedName name="BEx1OTE54CBSUT8FWKRALEDCUWN4" hidden="1">#REF!</definedName>
    <definedName name="BEx1OVSMPADTX95QUOX34KZQ8EDY" localSheetId="20" hidden="1">#REF!</definedName>
    <definedName name="BEx1OVSMPADTX95QUOX34KZQ8EDY" hidden="1">#REF!</definedName>
    <definedName name="BEx1OWJJ0DP4628GCVVRQ9X0DRHQ" localSheetId="20" hidden="1">#REF!</definedName>
    <definedName name="BEx1OWJJ0DP4628GCVVRQ9X0DRHQ" hidden="1">#REF!</definedName>
    <definedName name="BEx1OX544IO9FQJI7YYQGZCEHB3O" localSheetId="20" hidden="1">#REF!</definedName>
    <definedName name="BEx1OX544IO9FQJI7YYQGZCEHB3O" hidden="1">#REF!</definedName>
    <definedName name="BEx1OY6SVEUT2EQ26P7EKEND342G" localSheetId="20" hidden="1">#REF!</definedName>
    <definedName name="BEx1OY6SVEUT2EQ26P7EKEND342G" hidden="1">#REF!</definedName>
    <definedName name="BEx1OYN1LPIPI12O9G6F7QAOS9T4" localSheetId="20" hidden="1">#REF!</definedName>
    <definedName name="BEx1OYN1LPIPI12O9G6F7QAOS9T4" hidden="1">#REF!</definedName>
    <definedName name="BEx1P1HHKJA799O3YZXQAX6KFH58" localSheetId="20" hidden="1">#REF!</definedName>
    <definedName name="BEx1P1HHKJA799O3YZXQAX6KFH58" hidden="1">#REF!</definedName>
    <definedName name="BEx1P34W467WGPOXPK292QFJIPHJ" localSheetId="20" hidden="1">#REF!</definedName>
    <definedName name="BEx1P34W467WGPOXPK292QFJIPHJ" hidden="1">#REF!</definedName>
    <definedName name="BEx1P76FRYAB1BWA5RJS4KOB3G9I" localSheetId="20" hidden="1">#REF!</definedName>
    <definedName name="BEx1P76FRYAB1BWA5RJS4KOB3G9I" hidden="1">#REF!</definedName>
    <definedName name="BEx1P7S1J4TKGVJ43C2Q2R3M9WRB" localSheetId="20" hidden="1">#REF!</definedName>
    <definedName name="BEx1P7S1J4TKGVJ43C2Q2R3M9WRB" hidden="1">#REF!</definedName>
    <definedName name="BEx1P8OF6WY3IH8SO71KQOU83V3Y" localSheetId="20" hidden="1">#REF!</definedName>
    <definedName name="BEx1P8OF6WY3IH8SO71KQOU83V3Y" hidden="1">#REF!</definedName>
    <definedName name="BEx1PA11BLPVZM8RC5BL46WX8YB5" localSheetId="20" hidden="1">#REF!</definedName>
    <definedName name="BEx1PA11BLPVZM8RC5BL46WX8YB5" hidden="1">#REF!</definedName>
    <definedName name="BEx1PAMMMZTO2BTR6YLZ9ASMPS4N" localSheetId="20" hidden="1">#REF!</definedName>
    <definedName name="BEx1PAMMMZTO2BTR6YLZ9ASMPS4N" hidden="1">#REF!</definedName>
    <definedName name="BEx1PBZ4BEFIPGMQXT9T8S4PZ2IM" localSheetId="20" hidden="1">#REF!</definedName>
    <definedName name="BEx1PBZ4BEFIPGMQXT9T8S4PZ2IM" hidden="1">#REF!</definedName>
    <definedName name="BEx1PJMAAUI73DAR3XUON2UMXTBS" localSheetId="20" hidden="1">#REF!</definedName>
    <definedName name="BEx1PJMAAUI73DAR3XUON2UMXTBS" hidden="1">#REF!</definedName>
    <definedName name="BEx1PLF2CFSXBZPVI6CJ534EIJDN" localSheetId="20" hidden="1">#REF!</definedName>
    <definedName name="BEx1PLF2CFSXBZPVI6CJ534EIJDN" hidden="1">#REF!</definedName>
    <definedName name="BEx1PMWZB2DO6EM9BKLUICZJ65HD" localSheetId="20" hidden="1">#REF!</definedName>
    <definedName name="BEx1PMWZB2DO6EM9BKLUICZJ65HD" hidden="1">#REF!</definedName>
    <definedName name="BEx1PU3X6U0EVLY9569KVBPAH7XU" localSheetId="20" hidden="1">#REF!</definedName>
    <definedName name="BEx1PU3X6U0EVLY9569KVBPAH7XU" hidden="1">#REF!</definedName>
    <definedName name="BEx1Q9OV5AOW28OUGRFCD3ZFVWC3" localSheetId="20" hidden="1">#REF!</definedName>
    <definedName name="BEx1Q9OV5AOW28OUGRFCD3ZFVWC3" hidden="1">#REF!</definedName>
    <definedName name="BEx1QA54J2A4I7IBQR19BTY28ZMR" localSheetId="20" hidden="1">#REF!</definedName>
    <definedName name="BEx1QA54J2A4I7IBQR19BTY28ZMR" hidden="1">#REF!</definedName>
    <definedName name="BEx1QD50TNYYZ6YO943BWHPB9UD9" localSheetId="20" hidden="1">#REF!</definedName>
    <definedName name="BEx1QD50TNYYZ6YO943BWHPB9UD9" hidden="1">#REF!</definedName>
    <definedName name="BEx1QMQAHG3KQUK59DVM68SWKZIZ" localSheetId="20" hidden="1">#REF!</definedName>
    <definedName name="BEx1QMQAHG3KQUK59DVM68SWKZIZ" hidden="1">#REF!</definedName>
    <definedName name="BEx1R9YFKJCMSEST8OVCAO5E47FO" localSheetId="20" hidden="1">#REF!</definedName>
    <definedName name="BEx1R9YFKJCMSEST8OVCAO5E47FO" hidden="1">#REF!</definedName>
    <definedName name="BEx1RBGC06B3T52OIC0EQ1KGVP1I" localSheetId="20" hidden="1">#REF!</definedName>
    <definedName name="BEx1RBGC06B3T52OIC0EQ1KGVP1I" hidden="1">#REF!</definedName>
    <definedName name="BEx1RRC7X4NI1CU4EO5XYE2GVARJ" localSheetId="20" hidden="1">#REF!</definedName>
    <definedName name="BEx1RRC7X4NI1CU4EO5XYE2GVARJ" hidden="1">#REF!</definedName>
    <definedName name="BEx1RZA1NCGT832L7EMR7GMF588W" localSheetId="20" hidden="1">#REF!</definedName>
    <definedName name="BEx1RZA1NCGT832L7EMR7GMF588W" hidden="1">#REF!</definedName>
    <definedName name="BEx1S0XGIPUSZQUCSGWSK10GKW7Y" localSheetId="20" hidden="1">#REF!</definedName>
    <definedName name="BEx1S0XGIPUSZQUCSGWSK10GKW7Y" hidden="1">#REF!</definedName>
    <definedName name="BEx1S5VFNKIXHTTCWSV60UC50EZ8" localSheetId="20" hidden="1">#REF!</definedName>
    <definedName name="BEx1S5VFNKIXHTTCWSV60UC50EZ8" hidden="1">#REF!</definedName>
    <definedName name="BEx1SK3U02H0RGKEYXW7ZMCEOF3V" localSheetId="20" hidden="1">#REF!</definedName>
    <definedName name="BEx1SK3U02H0RGKEYXW7ZMCEOF3V" hidden="1">#REF!</definedName>
    <definedName name="BEx1SSNEZINBJT29QVS62VS1THT4" localSheetId="20" hidden="1">#REF!</definedName>
    <definedName name="BEx1SSNEZINBJT29QVS62VS1THT4" hidden="1">#REF!</definedName>
    <definedName name="BEx1SVNCHNANBJIDIQVB8AFK4HAN" localSheetId="20" hidden="1">#REF!</definedName>
    <definedName name="BEx1SVNCHNANBJIDIQVB8AFK4HAN" hidden="1">#REF!</definedName>
    <definedName name="BEx1SY74DYVEPAQ9TGGGXKJA025O" localSheetId="20" hidden="1">#REF!</definedName>
    <definedName name="BEx1SY74DYVEPAQ9TGGGXKJA025O" hidden="1">#REF!</definedName>
    <definedName name="BEx1TJ0WLS9O7KNSGIPWTYHDYI1D" localSheetId="20" hidden="1">#REF!</definedName>
    <definedName name="BEx1TJ0WLS9O7KNSGIPWTYHDYI1D" hidden="1">#REF!</definedName>
    <definedName name="BEx1TUPQAYGAI13ZC7FU1FJXFAPM" localSheetId="20" hidden="1">#REF!</definedName>
    <definedName name="BEx1TUPQAYGAI13ZC7FU1FJXFAPM" hidden="1">#REF!</definedName>
    <definedName name="BEx1TY0F9W7EOF31FZXITWEYBSRT" localSheetId="20" hidden="1">#REF!</definedName>
    <definedName name="BEx1TY0F9W7EOF31FZXITWEYBSRT" hidden="1">#REF!</definedName>
    <definedName name="BEx1U7WFO8OZKB1EBF4H386JW91L" localSheetId="20" hidden="1">#REF!</definedName>
    <definedName name="BEx1U7WFO8OZKB1EBF4H386JW91L" hidden="1">#REF!</definedName>
    <definedName name="BEx1U87938YR9N6HYI24KVBKLOS3" localSheetId="20" hidden="1">#REF!</definedName>
    <definedName name="BEx1U87938YR9N6HYI24KVBKLOS3" hidden="1">#REF!</definedName>
    <definedName name="BEx1U9P6VQWSVRICLZR9DYRMN61U" localSheetId="20" hidden="1">#REF!</definedName>
    <definedName name="BEx1U9P6VQWSVRICLZR9DYRMN61U" hidden="1">#REF!</definedName>
    <definedName name="BEx1UESH4KDWHYESQU2IE55RS3LI" localSheetId="20" hidden="1">#REF!</definedName>
    <definedName name="BEx1UESH4KDWHYESQU2IE55RS3LI" hidden="1">#REF!</definedName>
    <definedName name="BEx1UI8N9KTCPSOJ7RDW0T8UEBNP" localSheetId="20" hidden="1">#REF!</definedName>
    <definedName name="BEx1UI8N9KTCPSOJ7RDW0T8UEBNP" hidden="1">#REF!</definedName>
    <definedName name="BEx1UML0HHJFHA5TBOYQ24I3RV1W" localSheetId="20" hidden="1">#REF!</definedName>
    <definedName name="BEx1UML0HHJFHA5TBOYQ24I3RV1W" hidden="1">#REF!</definedName>
    <definedName name="BEx1UO8ENOJNYCNX5Z95TBIJ3MKP" localSheetId="20" hidden="1">#REF!</definedName>
    <definedName name="BEx1UO8ENOJNYCNX5Z95TBIJ3MKP" hidden="1">#REF!</definedName>
    <definedName name="BEx1UUDIQPZ23XQ79GUL0RAWRSCK" localSheetId="20" hidden="1">#REF!</definedName>
    <definedName name="BEx1UUDIQPZ23XQ79GUL0RAWRSCK" hidden="1">#REF!</definedName>
    <definedName name="BEx1V67SEV778NVW68J8W5SND1J7" localSheetId="20" hidden="1">#REF!</definedName>
    <definedName name="BEx1V67SEV778NVW68J8W5SND1J7" hidden="1">#REF!</definedName>
    <definedName name="BEx1VIY9SQLRESD11CC4PHYT0XSG" localSheetId="20" hidden="1">#REF!</definedName>
    <definedName name="BEx1VIY9SQLRESD11CC4PHYT0XSG" hidden="1">#REF!</definedName>
    <definedName name="BEx1W3170EJU6QEJR4F8E2ULUU2U" localSheetId="20" hidden="1">#REF!</definedName>
    <definedName name="BEx1W3170EJU6QEJR4F8E2ULUU2U" hidden="1">#REF!</definedName>
    <definedName name="BEx1WC67EH10SC38QWX3WEA5KH3A" localSheetId="20" hidden="1">#REF!</definedName>
    <definedName name="BEx1WC67EH10SC38QWX3WEA5KH3A" hidden="1">#REF!</definedName>
    <definedName name="BEx1WDTMC6W73PJPTY0JYLKOA883" localSheetId="20" hidden="1">#REF!</definedName>
    <definedName name="BEx1WDTMC6W73PJPTY0JYLKOA883" hidden="1">#REF!</definedName>
    <definedName name="BEx1WGYTKZZIPM1577W5FEYKFH3V" localSheetId="20" hidden="1">#REF!</definedName>
    <definedName name="BEx1WGYTKZZIPM1577W5FEYKFH3V" hidden="1">#REF!</definedName>
    <definedName name="BEx1WHPURIV3D3PTJJ359H1OP7ZV" localSheetId="20" hidden="1">#REF!</definedName>
    <definedName name="BEx1WHPURIV3D3PTJJ359H1OP7ZV" hidden="1">#REF!</definedName>
    <definedName name="BEx1WLBBR45RLDQX9FCLJWUUQX5R" localSheetId="20" hidden="1">#REF!</definedName>
    <definedName name="BEx1WLBBR45RLDQX9FCLJWUUQX5R" hidden="1">#REF!</definedName>
    <definedName name="BEx1WLWY2CR1WRD694JJSWSDFAIR" localSheetId="20" hidden="1">#REF!</definedName>
    <definedName name="BEx1WLWY2CR1WRD694JJSWSDFAIR" hidden="1">#REF!</definedName>
    <definedName name="BEx1WMD1LWPWRIK6GGAJRJAHJM8I" localSheetId="20" hidden="1">#REF!</definedName>
    <definedName name="BEx1WMD1LWPWRIK6GGAJRJAHJM8I" hidden="1">#REF!</definedName>
    <definedName name="BEx1WR0D41MR174LBF3P9E3K0J51" localSheetId="20" hidden="1">#REF!</definedName>
    <definedName name="BEx1WR0D41MR174LBF3P9E3K0J51" hidden="1">#REF!</definedName>
    <definedName name="BEx1WT3VU2F7OSUQZHBIV4KTTFJ4" localSheetId="20" hidden="1">#REF!</definedName>
    <definedName name="BEx1WT3VU2F7OSUQZHBIV4KTTFJ4" hidden="1">#REF!</definedName>
    <definedName name="BEx1WUB1FAS5PHU33TJ60SUHR618" localSheetId="20" hidden="1">#REF!</definedName>
    <definedName name="BEx1WUB1FAS5PHU33TJ60SUHR618" hidden="1">#REF!</definedName>
    <definedName name="BEx1WX04G0INSPPG9NTNR3DYR6PZ" localSheetId="20" hidden="1">#REF!</definedName>
    <definedName name="BEx1WX04G0INSPPG9NTNR3DYR6PZ" hidden="1">#REF!</definedName>
    <definedName name="BEx1X3LHU9DPG01VWX2IF65TRATF" localSheetId="20" hidden="1">#REF!</definedName>
    <definedName name="BEx1X3LHU9DPG01VWX2IF65TRATF" hidden="1">#REF!</definedName>
    <definedName name="BEx1XFL3ISYW3FU1DQ3US0DYA8NQ" localSheetId="20" hidden="1">#REF!</definedName>
    <definedName name="BEx1XFL3ISYW3FU1DQ3US0DYA8NQ" hidden="1">#REF!</definedName>
    <definedName name="BEx1XK8AAMO0AH0Z1OUKW30CA7EQ" localSheetId="20" hidden="1">#REF!</definedName>
    <definedName name="BEx1XK8AAMO0AH0Z1OUKW30CA7EQ" hidden="1">#REF!</definedName>
    <definedName name="BEx1XL4MZ7C80495GHQRWOBS16PQ" localSheetId="20" hidden="1">#REF!</definedName>
    <definedName name="BEx1XL4MZ7C80495GHQRWOBS16PQ" hidden="1">#REF!</definedName>
    <definedName name="BEx1Y2IGS2K95E1M51PEF9KJZ0KB" localSheetId="20" hidden="1">#REF!</definedName>
    <definedName name="BEx1Y2IGS2K95E1M51PEF9KJZ0KB" hidden="1">#REF!</definedName>
    <definedName name="BEx1Y3PKK83X2FN9SAALFHOWKMRQ" localSheetId="20" hidden="1">#REF!</definedName>
    <definedName name="BEx1Y3PKK83X2FN9SAALFHOWKMRQ" hidden="1">#REF!</definedName>
    <definedName name="BEx1YL3DJ7Y4AZ01ERCOGW0FJ26T" localSheetId="20" hidden="1">#REF!</definedName>
    <definedName name="BEx1YL3DJ7Y4AZ01ERCOGW0FJ26T" hidden="1">#REF!</definedName>
    <definedName name="BEx1Z2RYHSVD1H37817SN93VMURZ" localSheetId="20" hidden="1">#REF!</definedName>
    <definedName name="BEx1Z2RYHSVD1H37817SN93VMURZ" hidden="1">#REF!</definedName>
    <definedName name="BEx3AMAKWI6458B67VKZO56MCNJW" localSheetId="20" hidden="1">#REF!</definedName>
    <definedName name="BEx3AMAKWI6458B67VKZO56MCNJW" hidden="1">#REF!</definedName>
    <definedName name="BEx3AOOVM42G82TNF53W0EKXLUSI" localSheetId="20" hidden="1">#REF!</definedName>
    <definedName name="BEx3AOOVM42G82TNF53W0EKXLUSI" hidden="1">#REF!</definedName>
    <definedName name="BEx3AZH9W4SUFCAHNDOQ728R9V4L" localSheetId="20" hidden="1">#REF!</definedName>
    <definedName name="BEx3AZH9W4SUFCAHNDOQ728R9V4L" hidden="1">#REF!</definedName>
    <definedName name="BEx3BNR9ES4KY7Q1DK83KC5NDGL8" localSheetId="20" hidden="1">#REF!</definedName>
    <definedName name="BEx3BNR9ES4KY7Q1DK83KC5NDGL8" hidden="1">#REF!</definedName>
    <definedName name="BEx3BQR5VZXNQ4H949ORM8ESU3B3" localSheetId="20" hidden="1">#REF!</definedName>
    <definedName name="BEx3BQR5VZXNQ4H949ORM8ESU3B3" hidden="1">#REF!</definedName>
    <definedName name="BEx3BTLL3ASJN134DLEQTQM70VZM" localSheetId="20" hidden="1">#REF!</definedName>
    <definedName name="BEx3BTLL3ASJN134DLEQTQM70VZM" hidden="1">#REF!</definedName>
    <definedName name="BEx3BW5CTV0DJU5AQS3ZQFK2VLF3" localSheetId="20" hidden="1">#REF!</definedName>
    <definedName name="BEx3BW5CTV0DJU5AQS3ZQFK2VLF3" hidden="1">#REF!</definedName>
    <definedName name="BEx3BYP0FG369M7G3JEFLMMXAKTS" localSheetId="20" hidden="1">#REF!</definedName>
    <definedName name="BEx3BYP0FG369M7G3JEFLMMXAKTS" hidden="1">#REF!</definedName>
    <definedName name="BEx3C2QR0WUD19QSVO8EMIPNQJKH" localSheetId="20" hidden="1">#REF!</definedName>
    <definedName name="BEx3C2QR0WUD19QSVO8EMIPNQJKH" hidden="1">#REF!</definedName>
    <definedName name="BEx3CKFCCPZZ6ROLAT5C1DZNIC1U" localSheetId="20" hidden="1">#REF!</definedName>
    <definedName name="BEx3CKFCCPZZ6ROLAT5C1DZNIC1U" hidden="1">#REF!</definedName>
    <definedName name="BEx3CO0SVO4WLH0DO43DCHYDTH1P" localSheetId="20" hidden="1">#REF!</definedName>
    <definedName name="BEx3CO0SVO4WLH0DO43DCHYDTH1P" hidden="1">#REF!</definedName>
    <definedName name="BEx3CPDAEBC12450MVHX6S78ILBS" localSheetId="20" hidden="1">#REF!</definedName>
    <definedName name="BEx3CPDAEBC12450MVHX6S78ILBS" hidden="1">#REF!</definedName>
    <definedName name="BEx3CQ9OQ7E1YH93NADGWWEH0HD5" localSheetId="20" hidden="1">#REF!</definedName>
    <definedName name="BEx3CQ9OQ7E1YH93NADGWWEH0HD5" hidden="1">#REF!</definedName>
    <definedName name="BEx3D9G6QTSPF9UYI4X0XY0VE896" localSheetId="20" hidden="1">#REF!</definedName>
    <definedName name="BEx3D9G6QTSPF9UYI4X0XY0VE896" hidden="1">#REF!</definedName>
    <definedName name="BEx3DCQU9PBRXIMLO62KS5RLH447" localSheetId="20" hidden="1">#REF!</definedName>
    <definedName name="BEx3DCQU9PBRXIMLO62KS5RLH447" hidden="1">#REF!</definedName>
    <definedName name="BEx3DQ8EH7C7L4XQAOL3NRRVRRT3" localSheetId="20" hidden="1">#REF!</definedName>
    <definedName name="BEx3DQ8EH7C7L4XQAOL3NRRVRRT3" hidden="1">#REF!</definedName>
    <definedName name="BEx3EF99FD6QNNCNOKDEE67JHTUJ" localSheetId="20" hidden="1">#REF!</definedName>
    <definedName name="BEx3EF99FD6QNNCNOKDEE67JHTUJ" hidden="1">#REF!</definedName>
    <definedName name="BEx3EGLXG4AU8GXIFP26DZ61E6EP" localSheetId="20" hidden="1">#REF!</definedName>
    <definedName name="BEx3EGLXG4AU8GXIFP26DZ61E6EP" hidden="1">#REF!</definedName>
    <definedName name="BEx3EHCSERZ2O2OAG8Y95UPG2IY9" localSheetId="20" hidden="1">#REF!</definedName>
    <definedName name="BEx3EHCSERZ2O2OAG8Y95UPG2IY9" hidden="1">#REF!</definedName>
    <definedName name="BEx3EJR3TCJDYS7ZXNDS5N9KTGIK" localSheetId="20" hidden="1">#REF!</definedName>
    <definedName name="BEx3EJR3TCJDYS7ZXNDS5N9KTGIK" hidden="1">#REF!</definedName>
    <definedName name="BEx3ELJTTBS6P05CNISMGOJOA60V" localSheetId="20" hidden="1">#REF!</definedName>
    <definedName name="BEx3ELJTTBS6P05CNISMGOJOA60V" hidden="1">#REF!</definedName>
    <definedName name="BEx3EQSLJBDDJRHNX19PBFCKNY2I" localSheetId="20" hidden="1">#REF!</definedName>
    <definedName name="BEx3EQSLJBDDJRHNX19PBFCKNY2I" hidden="1">#REF!</definedName>
    <definedName name="BEx3EUUAX947Q5N6MY6W0KSNY78Y" localSheetId="20" hidden="1">#REF!</definedName>
    <definedName name="BEx3EUUAX947Q5N6MY6W0KSNY78Y" hidden="1">#REF!</definedName>
    <definedName name="BEx3F3OJYKFH63TY4TBS69H5CI8M" localSheetId="20" hidden="1">#REF!</definedName>
    <definedName name="BEx3F3OJYKFH63TY4TBS69H5CI8M" hidden="1">#REF!</definedName>
    <definedName name="BEx3FHMD1P5XBCH23ZKIFO6ZTCNB" localSheetId="20" hidden="1">#REF!</definedName>
    <definedName name="BEx3FHMD1P5XBCH23ZKIFO6ZTCNB" hidden="1">#REF!</definedName>
    <definedName name="BEx3FI2G3YYIACQHXNXEA15M8ZK5" localSheetId="20" hidden="1">#REF!</definedName>
    <definedName name="BEx3FI2G3YYIACQHXNXEA15M8ZK5" hidden="1">#REF!</definedName>
    <definedName name="BEx3FJ9MHSLDK8W91GO85FX1GX57" localSheetId="20" hidden="1">#REF!</definedName>
    <definedName name="BEx3FJ9MHSLDK8W91GO85FX1GX57" hidden="1">#REF!</definedName>
    <definedName name="BEx3FR251HFU7A33PU01SJUENL2B" localSheetId="20" hidden="1">#REF!</definedName>
    <definedName name="BEx3FR251HFU7A33PU01SJUENL2B" hidden="1">#REF!</definedName>
    <definedName name="BEx3FX7EJL47JSLSWP3EOC265WAE" localSheetId="20" hidden="1">#REF!</definedName>
    <definedName name="BEx3FX7EJL47JSLSWP3EOC265WAE" hidden="1">#REF!</definedName>
    <definedName name="BEx3G201R8NLJ6FIHO2QS0SW9QVV" localSheetId="20" hidden="1">#REF!</definedName>
    <definedName name="BEx3G201R8NLJ6FIHO2QS0SW9QVV" hidden="1">#REF!</definedName>
    <definedName name="BEx3G2LL2II66XY5YCDPG4JE13A3" localSheetId="20" hidden="1">#REF!</definedName>
    <definedName name="BEx3G2LL2II66XY5YCDPG4JE13A3" hidden="1">#REF!</definedName>
    <definedName name="BEx3G2WA0DTYY9D8AGHHOBTPE2B2" localSheetId="20" hidden="1">#REF!</definedName>
    <definedName name="BEx3G2WA0DTYY9D8AGHHOBTPE2B2" hidden="1">#REF!</definedName>
    <definedName name="BEx3GCXR6IAS0B6WJ03GJVH7CO52" localSheetId="20" hidden="1">#REF!</definedName>
    <definedName name="BEx3GCXR6IAS0B6WJ03GJVH7CO52" hidden="1">#REF!</definedName>
    <definedName name="BEx3GEVV18SEQDI1JGY7EN6D1GT1" localSheetId="20" hidden="1">#REF!</definedName>
    <definedName name="BEx3GEVV18SEQDI1JGY7EN6D1GT1" hidden="1">#REF!</definedName>
    <definedName name="BEx3GKFH64MKQX61S7DYTZ15JCPY" localSheetId="20" hidden="1">#REF!</definedName>
    <definedName name="BEx3GKFH64MKQX61S7DYTZ15JCPY" hidden="1">#REF!</definedName>
    <definedName name="BEx3GMJ1Y6UU02DLRL0QXCEKDA6C" localSheetId="20" hidden="1">#REF!</definedName>
    <definedName name="BEx3GMJ1Y6UU02DLRL0QXCEKDA6C" hidden="1">#REF!</definedName>
    <definedName name="BEx3GN4LY0135CBDIN1TU2UEODGF" localSheetId="20" hidden="1">#REF!</definedName>
    <definedName name="BEx3GN4LY0135CBDIN1TU2UEODGF" hidden="1">#REF!</definedName>
    <definedName name="BEx3GPDH2AH4QKT4OOSN563XUHBD" localSheetId="20" hidden="1">#REF!</definedName>
    <definedName name="BEx3GPDH2AH4QKT4OOSN563XUHBD" hidden="1">#REF!</definedName>
    <definedName name="BEx3GRGZOH1A62SHC133FKNN9K23" localSheetId="20" hidden="1">#REF!</definedName>
    <definedName name="BEx3GRGZOH1A62SHC133FKNN9K23" hidden="1">#REF!</definedName>
    <definedName name="BEx3GS2LABKJSRV8GPZLJZVX7NMJ" localSheetId="20" hidden="1">#REF!</definedName>
    <definedName name="BEx3GS2LABKJSRV8GPZLJZVX7NMJ" hidden="1">#REF!</definedName>
    <definedName name="BEx3H05W7OEBR6W6YJKGD6W5M3I1" localSheetId="20" hidden="1">#REF!</definedName>
    <definedName name="BEx3H05W7OEBR6W6YJKGD6W5M3I1" hidden="1">#REF!</definedName>
    <definedName name="BEx3H244GCME7ZDNAXG6ZSJ64ZRE" localSheetId="20" hidden="1">#REF!</definedName>
    <definedName name="BEx3H244GCME7ZDNAXG6ZSJ64ZRE" hidden="1">#REF!</definedName>
    <definedName name="BEx3H5UX2GZFZZT657YR76RHW5I6" localSheetId="20" hidden="1">#REF!</definedName>
    <definedName name="BEx3H5UX2GZFZZT657YR76RHW5I6" hidden="1">#REF!</definedName>
    <definedName name="BEx3HACPKDZVUOS9WBDCCFJB46DK" localSheetId="20" hidden="1">#REF!</definedName>
    <definedName name="BEx3HACPKDZVUOS9WBDCCFJB46DK" hidden="1">#REF!</definedName>
    <definedName name="BEx3HMSEFOP6DBM4R97XA6B7NFG6" localSheetId="20" hidden="1">#REF!</definedName>
    <definedName name="BEx3HMSEFOP6DBM4R97XA6B7NFG6" hidden="1">#REF!</definedName>
    <definedName name="BEx3HWJ5SQSD2CVCQNR183X44FR8" localSheetId="20" hidden="1">#REF!</definedName>
    <definedName name="BEx3HWJ5SQSD2CVCQNR183X44FR8" hidden="1">#REF!</definedName>
    <definedName name="BEx3I09YVXO0G4X7KGSA4WGORM35" localSheetId="20" hidden="1">#REF!</definedName>
    <definedName name="BEx3I09YVXO0G4X7KGSA4WGORM35" hidden="1">#REF!</definedName>
    <definedName name="BEx3I3KN8WAL54AYYACGCUM43J9W" localSheetId="20" hidden="1">#REF!</definedName>
    <definedName name="BEx3I3KN8WAL54AYYACGCUM43J9W" hidden="1">#REF!</definedName>
    <definedName name="BEx3ICF1GY8HQEBIU9S43PDJ90BX" localSheetId="20" hidden="1">#REF!</definedName>
    <definedName name="BEx3ICF1GY8HQEBIU9S43PDJ90BX" hidden="1">#REF!</definedName>
    <definedName name="BEx3IYAH2DEBFWO8F94H4MXE3RLY" localSheetId="20" hidden="1">#REF!</definedName>
    <definedName name="BEx3IYAH2DEBFWO8F94H4MXE3RLY" hidden="1">#REF!</definedName>
    <definedName name="BEx3IZSG3932LSWHR5YV78IVRPCK" localSheetId="20" hidden="1">#REF!</definedName>
    <definedName name="BEx3IZSG3932LSWHR5YV78IVRPCK" hidden="1">#REF!</definedName>
    <definedName name="BEx3IZXXSYEW50379N2EAFWO8DZV" localSheetId="20" hidden="1">#REF!</definedName>
    <definedName name="BEx3IZXXSYEW50379N2EAFWO8DZV" hidden="1">#REF!</definedName>
    <definedName name="BEx3J1VZVGTKT4ATPO9O5JCSFTTR" localSheetId="20" hidden="1">#REF!</definedName>
    <definedName name="BEx3J1VZVGTKT4ATPO9O5JCSFTTR" hidden="1">#REF!</definedName>
    <definedName name="BEx3JC2TY7JNAAC3L7QHVPQXLGQ8" localSheetId="20" hidden="1">#REF!</definedName>
    <definedName name="BEx3JC2TY7JNAAC3L7QHVPQXLGQ8" hidden="1">#REF!</definedName>
    <definedName name="BEx3JMF5D7ODCJ7THAJTC1GFSG95" localSheetId="20" hidden="1">#REF!</definedName>
    <definedName name="BEx3JMF5D7ODCJ7THAJTC1GFSG95" hidden="1">#REF!</definedName>
    <definedName name="BEx3JX23SYDIGOGM4Y0CQFBW8ZBV" localSheetId="20" hidden="1">#REF!</definedName>
    <definedName name="BEx3JX23SYDIGOGM4Y0CQFBW8ZBV" hidden="1">#REF!</definedName>
    <definedName name="BEx3JXCXCVBZJGV5VEG9MJEI01AL" localSheetId="20" hidden="1">#REF!</definedName>
    <definedName name="BEx3JXCXCVBZJGV5VEG9MJEI01AL" hidden="1">#REF!</definedName>
    <definedName name="BEx3JYK2N7X59TPJSKYZ77ENY8SS" localSheetId="20" hidden="1">#REF!</definedName>
    <definedName name="BEx3JYK2N7X59TPJSKYZ77ENY8SS" hidden="1">#REF!</definedName>
    <definedName name="BEx3K13PSDK50JLCLD0GX8L4TWAH" localSheetId="20" hidden="1">#REF!</definedName>
    <definedName name="BEx3K13PSDK50JLCLD0GX8L4TWAH" hidden="1">#REF!</definedName>
    <definedName name="BEx3K4EII7GU1CG0BN7UL15M6J8Z" localSheetId="20" hidden="1">#REF!</definedName>
    <definedName name="BEx3K4EII7GU1CG0BN7UL15M6J8Z" hidden="1">#REF!</definedName>
    <definedName name="BEx3K4ZXQUQ2KYZF74B84SO48XMW" localSheetId="20" hidden="1">#REF!</definedName>
    <definedName name="BEx3K4ZXQUQ2KYZF74B84SO48XMW" hidden="1">#REF!</definedName>
    <definedName name="BEx3KEFXUCVNVPH7KSEGAZYX13B5" localSheetId="20" hidden="1">#REF!</definedName>
    <definedName name="BEx3KEFXUCVNVPH7KSEGAZYX13B5" hidden="1">#REF!</definedName>
    <definedName name="BEx3KFXUAF6YXAA47B7Q6X9B3VGB" localSheetId="20" hidden="1">#REF!</definedName>
    <definedName name="BEx3KFXUAF6YXAA47B7Q6X9B3VGB" hidden="1">#REF!</definedName>
    <definedName name="BEx3KIXQYOGMPK4WJJAVBRX4NR28" localSheetId="20" hidden="1">#REF!</definedName>
    <definedName name="BEx3KIXQYOGMPK4WJJAVBRX4NR28" hidden="1">#REF!</definedName>
    <definedName name="BEx3KJOMVOSFZVJUL3GKCNP6DQDS" localSheetId="20" hidden="1">#REF!</definedName>
    <definedName name="BEx3KJOMVOSFZVJUL3GKCNP6DQDS" hidden="1">#REF!</definedName>
    <definedName name="BEx3KP2VRBMORK0QEAZUYCXL3DHJ" localSheetId="20" hidden="1">#REF!</definedName>
    <definedName name="BEx3KP2VRBMORK0QEAZUYCXL3DHJ" hidden="1">#REF!</definedName>
    <definedName name="BEx3L4IN3LI4C26SITKTGAH27CDU" localSheetId="20" hidden="1">#REF!</definedName>
    <definedName name="BEx3L4IN3LI4C26SITKTGAH27CDU" hidden="1">#REF!</definedName>
    <definedName name="BEx3L4YQ0J7ZU0M5QM6YIPCEYC9K" localSheetId="20" hidden="1">#REF!</definedName>
    <definedName name="BEx3L4YQ0J7ZU0M5QM6YIPCEYC9K" hidden="1">#REF!</definedName>
    <definedName name="BEx3L60DJOR7NQN42G7YSAODP1EX" localSheetId="20" hidden="1">#REF!</definedName>
    <definedName name="BEx3L60DJOR7NQN42G7YSAODP1EX" hidden="1">#REF!</definedName>
    <definedName name="BEx3L7D0PI38HWZ7VADU16C9E33D" localSheetId="20" hidden="1">#REF!</definedName>
    <definedName name="BEx3L7D0PI38HWZ7VADU16C9E33D" hidden="1">#REF!</definedName>
    <definedName name="BEx3LANPY1HT49TAH98H4B9RC1D4" localSheetId="20" hidden="1">#REF!</definedName>
    <definedName name="BEx3LANPY1HT49TAH98H4B9RC1D4" hidden="1">#REF!</definedName>
    <definedName name="BEx3LM1PR4Y7KINKMTMKR984GX8Q" localSheetId="20" hidden="1">#REF!</definedName>
    <definedName name="BEx3LM1PR4Y7KINKMTMKR984GX8Q" hidden="1">#REF!</definedName>
    <definedName name="BEx3LM1PWWC9WH0R5TX5K06V559U" localSheetId="20" hidden="1">#REF!</definedName>
    <definedName name="BEx3LM1PWWC9WH0R5TX5K06V559U" hidden="1">#REF!</definedName>
    <definedName name="BEx3LPCEZ1C0XEKNCM3YT09JWCUO" localSheetId="20" hidden="1">#REF!</definedName>
    <definedName name="BEx3LPCEZ1C0XEKNCM3YT09JWCUO" hidden="1">#REF!</definedName>
    <definedName name="BEx3LSXW33WR1ECIMRYUPFBJXGGH" localSheetId="20" hidden="1">#REF!</definedName>
    <definedName name="BEx3LSXW33WR1ECIMRYUPFBJXGGH" hidden="1">#REF!</definedName>
    <definedName name="BEx3M1MR1K1NQD03H74BFWOK4MWQ" localSheetId="20" hidden="1">#REF!</definedName>
    <definedName name="BEx3M1MR1K1NQD03H74BFWOK4MWQ" hidden="1">#REF!</definedName>
    <definedName name="BEx3M4H77MYUKOOD31H9F80NMVK8" localSheetId="20" hidden="1">#REF!</definedName>
    <definedName name="BEx3M4H77MYUKOOD31H9F80NMVK8" hidden="1">#REF!</definedName>
    <definedName name="BEx3M9VFX329PZWYC4DMZ6P3W9R2" localSheetId="20" hidden="1">#REF!</definedName>
    <definedName name="BEx3M9VFX329PZWYC4DMZ6P3W9R2" hidden="1">#REF!</definedName>
    <definedName name="BEx3MCQ0VEBV0CZXDS505L38EQ8N" localSheetId="20" hidden="1">#REF!</definedName>
    <definedName name="BEx3MCQ0VEBV0CZXDS505L38EQ8N" hidden="1">#REF!</definedName>
    <definedName name="BEx3MEYV5LQY0BAL7V3CFAFVOM3T" localSheetId="20" hidden="1">#REF!</definedName>
    <definedName name="BEx3MEYV5LQY0BAL7V3CFAFVOM3T" hidden="1">#REF!</definedName>
    <definedName name="BEx3MF9LX8G8DXGARRYNTDH542WG" localSheetId="20" hidden="1">#REF!</definedName>
    <definedName name="BEx3MF9LX8G8DXGARRYNTDH542WG" hidden="1">#REF!</definedName>
    <definedName name="BEx3MREOFWJQEYMCMBL7ZE06NBN6" localSheetId="20" hidden="1">#REF!</definedName>
    <definedName name="BEx3MREOFWJQEYMCMBL7ZE06NBN6" hidden="1">#REF!</definedName>
    <definedName name="BEx3MSGD8I6KBFD4XFWYGH3DKUK3" localSheetId="20" hidden="1">#REF!</definedName>
    <definedName name="BEx3MSGD8I6KBFD4XFWYGH3DKUK3" hidden="1">#REF!</definedName>
    <definedName name="BEx3NDQFYEWZAUGWFMGT2R7E7RBT" localSheetId="20" hidden="1">#REF!</definedName>
    <definedName name="BEx3NDQFYEWZAUGWFMGT2R7E7RBT" hidden="1">#REF!</definedName>
    <definedName name="BEx3NGQBX2HEDKOCDX0TX1TGBB3P" localSheetId="20" hidden="1">#REF!</definedName>
    <definedName name="BEx3NGQBX2HEDKOCDX0TX1TGBB3P" hidden="1">#REF!</definedName>
    <definedName name="BEx3NLIZ7PHF2XE59ECZ3MD04ZG1" localSheetId="20" hidden="1">#REF!</definedName>
    <definedName name="BEx3NLIZ7PHF2XE59ECZ3MD04ZG1" hidden="1">#REF!</definedName>
    <definedName name="BEx3NMQ4BVC94728AUM7CCX7UHTU" localSheetId="20" hidden="1">#REF!</definedName>
    <definedName name="BEx3NMQ4BVC94728AUM7CCX7UHTU" hidden="1">#REF!</definedName>
    <definedName name="BEx3NR2I4OUFP3Z2QZEDU2PIFIDI" localSheetId="20" hidden="1">#REF!</definedName>
    <definedName name="BEx3NR2I4OUFP3Z2QZEDU2PIFIDI" hidden="1">#REF!</definedName>
    <definedName name="BEx3O19B8FTTAPVT5DZXQGQXWFR8" localSheetId="20" hidden="1">#REF!</definedName>
    <definedName name="BEx3O19B8FTTAPVT5DZXQGQXWFR8" hidden="1">#REF!</definedName>
    <definedName name="BEx3O85IKWARA6NCJOLRBRJFMEWW" localSheetId="20" hidden="1">[20]ZZCOOM_M03_Q005!#REF!</definedName>
    <definedName name="BEx3O85IKWARA6NCJOLRBRJFMEWW" hidden="1">[20]ZZCOOM_M03_Q005!#REF!</definedName>
    <definedName name="BEx3OJZSCGFRW7SVGBFI0X9DNVMM" localSheetId="20" hidden="1">#REF!</definedName>
    <definedName name="BEx3OJZSCGFRW7SVGBFI0X9DNVMM" hidden="1">#REF!</definedName>
    <definedName name="BEx3ORSBUXAF21MKEY90YJV9AY9A" localSheetId="20" hidden="1">#REF!</definedName>
    <definedName name="BEx3ORSBUXAF21MKEY90YJV9AY9A" hidden="1">#REF!</definedName>
    <definedName name="BEx3OUS0N576NJN078Y1BWUWQK6B" localSheetId="20" hidden="1">#REF!</definedName>
    <definedName name="BEx3OUS0N576NJN078Y1BWUWQK6B" hidden="1">#REF!</definedName>
    <definedName name="BEx3OV8BH6PYNZT7C246LOAU9SVX" localSheetId="20" hidden="1">#REF!</definedName>
    <definedName name="BEx3OV8BH6PYNZT7C246LOAU9SVX" hidden="1">#REF!</definedName>
    <definedName name="BEx3OXRYJZUEY6E72UJU0PHLMYAR" localSheetId="20" hidden="1">#REF!</definedName>
    <definedName name="BEx3OXRYJZUEY6E72UJU0PHLMYAR" hidden="1">#REF!</definedName>
    <definedName name="BEx3P3RP5PYI4BJVYGNU1V7KT5EH" localSheetId="20" hidden="1">#REF!</definedName>
    <definedName name="BEx3P3RP5PYI4BJVYGNU1V7KT5EH" hidden="1">#REF!</definedName>
    <definedName name="BEx3P59TTRSGQY888P5C1O7M2PQT" localSheetId="20" hidden="1">#REF!</definedName>
    <definedName name="BEx3P59TTRSGQY888P5C1O7M2PQT" hidden="1">#REF!</definedName>
    <definedName name="BEx3PDNRRNKD5GOUBUQFXAHIXLD9" localSheetId="20" hidden="1">#REF!</definedName>
    <definedName name="BEx3PDNRRNKD5GOUBUQFXAHIXLD9" hidden="1">#REF!</definedName>
    <definedName name="BEx3PDT8GNPWLLN02IH1XPV90XYK" localSheetId="20" hidden="1">#REF!</definedName>
    <definedName name="BEx3PDT8GNPWLLN02IH1XPV90XYK" hidden="1">#REF!</definedName>
    <definedName name="BEx3PKEMDW8KZEP11IL927C5O7I2" localSheetId="20" hidden="1">#REF!</definedName>
    <definedName name="BEx3PKEMDW8KZEP11IL927C5O7I2" hidden="1">#REF!</definedName>
    <definedName name="BEx3PKJZ1Z7L9S6KV8KXVS6B2FX4" localSheetId="20" hidden="1">#REF!</definedName>
    <definedName name="BEx3PKJZ1Z7L9S6KV8KXVS6B2FX4" hidden="1">#REF!</definedName>
    <definedName name="BEx3PMNG53Z5HY138H99QOMTX8W3" localSheetId="20" hidden="1">#REF!</definedName>
    <definedName name="BEx3PMNG53Z5HY138H99QOMTX8W3" hidden="1">#REF!</definedName>
    <definedName name="BEx3PP1RRSFZ8UC0JC9R91W6LNKW" localSheetId="20" hidden="1">#REF!</definedName>
    <definedName name="BEx3PP1RRSFZ8UC0JC9R91W6LNKW" hidden="1">#REF!</definedName>
    <definedName name="BEx3PRQW017D7T1X732WDV7L1KP8" localSheetId="20" hidden="1">#REF!</definedName>
    <definedName name="BEx3PRQW017D7T1X732WDV7L1KP8" hidden="1">#REF!</definedName>
    <definedName name="BEx3PVXYZC8WB9ZJE7OCKUXZ46EA" localSheetId="20" hidden="1">#REF!</definedName>
    <definedName name="BEx3PVXYZC8WB9ZJE7OCKUXZ46EA" hidden="1">#REF!</definedName>
    <definedName name="BEx3Q0VWPU5EQECK7MQ47TYJ3SWW" localSheetId="20" hidden="1">#REF!</definedName>
    <definedName name="BEx3Q0VWPU5EQECK7MQ47TYJ3SWW" hidden="1">#REF!</definedName>
    <definedName name="BEx3Q7BZ9PUXK2RLIOFSIS9AHU1B" localSheetId="20" hidden="1">#REF!</definedName>
    <definedName name="BEx3Q7BZ9PUXK2RLIOFSIS9AHU1B" hidden="1">#REF!</definedName>
    <definedName name="BEx3Q8J42S9VU6EAN2Y28MR6DF88" localSheetId="20" hidden="1">#REF!</definedName>
    <definedName name="BEx3Q8J42S9VU6EAN2Y28MR6DF88" hidden="1">#REF!</definedName>
    <definedName name="BEx3QCFD2TBUF95ZN83Q7JPV97FK" localSheetId="20" hidden="1">#REF!</definedName>
    <definedName name="BEx3QCFD2TBUF95ZN83Q7JPV97FK" hidden="1">#REF!</definedName>
    <definedName name="BEx3QEDFOYFY5NBTININ5W4RLD4Q" localSheetId="20" hidden="1">#REF!</definedName>
    <definedName name="BEx3QEDFOYFY5NBTININ5W4RLD4Q" hidden="1">#REF!</definedName>
    <definedName name="BEx3QIKJ3U962US1Q564NZDLU8LD" localSheetId="20" hidden="1">#REF!</definedName>
    <definedName name="BEx3QIKJ3U962US1Q564NZDLU8LD" hidden="1">#REF!</definedName>
    <definedName name="BEx3QLF3RHHBNUFLUWEROBZDF1U4" localSheetId="20" hidden="1">#REF!</definedName>
    <definedName name="BEx3QLF3RHHBNUFLUWEROBZDF1U4" hidden="1">#REF!</definedName>
    <definedName name="BEx3QR9D45DHW50VQ7Y3Q1AXPOB9" localSheetId="20" hidden="1">#REF!</definedName>
    <definedName name="BEx3QR9D45DHW50VQ7Y3Q1AXPOB9" hidden="1">#REF!</definedName>
    <definedName name="BEx3QSWT2S5KWG6U2V9711IYDQBM" localSheetId="20" hidden="1">#REF!</definedName>
    <definedName name="BEx3QSWT2S5KWG6U2V9711IYDQBM" hidden="1">#REF!</definedName>
    <definedName name="BEx3QVGG7Q2X4HZHJAM35A8T3VR7" localSheetId="20" hidden="1">#REF!</definedName>
    <definedName name="BEx3QVGG7Q2X4HZHJAM35A8T3VR7" hidden="1">#REF!</definedName>
    <definedName name="BEx3R0JUB9YN8PHPPQTAMIT1IHWK" localSheetId="20" hidden="1">#REF!</definedName>
    <definedName name="BEx3R0JUB9YN8PHPPQTAMIT1IHWK" hidden="1">#REF!</definedName>
    <definedName name="BEx3R81NFRO7M81VHVKOBFT0QBIL" localSheetId="20" hidden="1">#REF!</definedName>
    <definedName name="BEx3R81NFRO7M81VHVKOBFT0QBIL" hidden="1">#REF!</definedName>
    <definedName name="BEx3RHC2ZD5UFS6QD4OPFCNNMWH1" localSheetId="20" hidden="1">#REF!</definedName>
    <definedName name="BEx3RHC2ZD5UFS6QD4OPFCNNMWH1" hidden="1">#REF!</definedName>
    <definedName name="BEx3RQ10QIWBAPHALAA91BUUCM2X" localSheetId="20" hidden="1">#REF!</definedName>
    <definedName name="BEx3RQ10QIWBAPHALAA91BUUCM2X" hidden="1">#REF!</definedName>
    <definedName name="BEx3RV4E1WT43SZBUN09RTB8EK1O" localSheetId="20" hidden="1">#REF!</definedName>
    <definedName name="BEx3RV4E1WT43SZBUN09RTB8EK1O" hidden="1">#REF!</definedName>
    <definedName name="BEx3RXYU0QLFXSFTM5EB20GD03W5" localSheetId="20" hidden="1">#REF!</definedName>
    <definedName name="BEx3RXYU0QLFXSFTM5EB20GD03W5" hidden="1">#REF!</definedName>
    <definedName name="BEx3RYKLC3QQO3XTUN7BEW2AQL98" localSheetId="20" hidden="1">#REF!</definedName>
    <definedName name="BEx3RYKLC3QQO3XTUN7BEW2AQL98" hidden="1">#REF!</definedName>
    <definedName name="BEx3S37QNFSKW3DGRH5YVVEZLJI7" localSheetId="20" hidden="1">#REF!</definedName>
    <definedName name="BEx3S37QNFSKW3DGRH5YVVEZLJI7" hidden="1">#REF!</definedName>
    <definedName name="BEx3SICJ45BYT6FHBER86PJT25FC" localSheetId="20" hidden="1">#REF!</definedName>
    <definedName name="BEx3SICJ45BYT6FHBER86PJT25FC" hidden="1">#REF!</definedName>
    <definedName name="BEx3SMUCMJVGQ2H4EHQI5ZFHEF0P" localSheetId="20" hidden="1">#REF!</definedName>
    <definedName name="BEx3SMUCMJVGQ2H4EHQI5ZFHEF0P" hidden="1">#REF!</definedName>
    <definedName name="BEx3SN56F03CPDRDA7LZ763V0N4I" localSheetId="20" hidden="1">#REF!</definedName>
    <definedName name="BEx3SN56F03CPDRDA7LZ763V0N4I" hidden="1">#REF!</definedName>
    <definedName name="BEx3SPE6N1ORXPRCDL3JPZD73Z9F" localSheetId="20" hidden="1">#REF!</definedName>
    <definedName name="BEx3SPE6N1ORXPRCDL3JPZD73Z9F" hidden="1">#REF!</definedName>
    <definedName name="BEx3T29ZTULQE0OMSMWUMZDU9ZZ0" localSheetId="20" hidden="1">#REF!</definedName>
    <definedName name="BEx3T29ZTULQE0OMSMWUMZDU9ZZ0" hidden="1">#REF!</definedName>
    <definedName name="BEx3T6MJ1QDJ929WMUDVZ0O3UW0Y" localSheetId="20" hidden="1">#REF!</definedName>
    <definedName name="BEx3T6MJ1QDJ929WMUDVZ0O3UW0Y" hidden="1">#REF!</definedName>
    <definedName name="BEx3TD7WH1NN1OH0MRS4T8ENRU32" localSheetId="20" hidden="1">#REF!</definedName>
    <definedName name="BEx3TD7WH1NN1OH0MRS4T8ENRU32" hidden="1">#REF!</definedName>
    <definedName name="BEx3TPCSI16OAB2L9M9IULQMQ9J9" localSheetId="20" hidden="1">#REF!</definedName>
    <definedName name="BEx3TPCSI16OAB2L9M9IULQMQ9J9" hidden="1">#REF!</definedName>
    <definedName name="BEx3TQ3SFJB2WTCV0OXDE56FB46K" localSheetId="20" hidden="1">#REF!</definedName>
    <definedName name="BEx3TQ3SFJB2WTCV0OXDE56FB46K" hidden="1">#REF!</definedName>
    <definedName name="BEx3TX59M3456DDBXWFJ8X2TU37A" localSheetId="20" hidden="1">#REF!</definedName>
    <definedName name="BEx3TX59M3456DDBXWFJ8X2TU37A" hidden="1">#REF!</definedName>
    <definedName name="BEx3U2UBY80GPGSTYFGI6F8TPKCV" localSheetId="20" hidden="1">#REF!</definedName>
    <definedName name="BEx3U2UBY80GPGSTYFGI6F8TPKCV" hidden="1">#REF!</definedName>
    <definedName name="BEx3U64YUOZ419BAJS2W78UMATAW" localSheetId="20" hidden="1">#REF!</definedName>
    <definedName name="BEx3U64YUOZ419BAJS2W78UMATAW" hidden="1">#REF!</definedName>
    <definedName name="BEx3U94WCEA5DKMWBEX1GU0LKYG2" localSheetId="20" hidden="1">#REF!</definedName>
    <definedName name="BEx3U94WCEA5DKMWBEX1GU0LKYG2" hidden="1">#REF!</definedName>
    <definedName name="BEx3U9VZ8SQVYS6ZA038J7AP7ZGW" localSheetId="20" hidden="1">#REF!</definedName>
    <definedName name="BEx3U9VZ8SQVYS6ZA038J7AP7ZGW" hidden="1">#REF!</definedName>
    <definedName name="BEx3UIQ5WRJBGNTFCCLOR4N7B1OQ" localSheetId="20" hidden="1">#REF!</definedName>
    <definedName name="BEx3UIQ5WRJBGNTFCCLOR4N7B1OQ" hidden="1">#REF!</definedName>
    <definedName name="BEx3UJMIX2NUSSWGMSI25A5DM4CH" localSheetId="20" hidden="1">#REF!</definedName>
    <definedName name="BEx3UJMIX2NUSSWGMSI25A5DM4CH" hidden="1">#REF!</definedName>
    <definedName name="BEx3UKIX0UULWP3BZA8VT2SQ8WI7" localSheetId="20" hidden="1">#REF!</definedName>
    <definedName name="BEx3UKIX0UULWP3BZA8VT2SQ8WI7" hidden="1">#REF!</definedName>
    <definedName name="BEx3UKOCOQG7S1YQ436S997K1KWV" localSheetId="20" hidden="1">#REF!</definedName>
    <definedName name="BEx3UKOCOQG7S1YQ436S997K1KWV" hidden="1">#REF!</definedName>
    <definedName name="BEx3UNISOEXF3OFHT2BUA6P9RBIJ" localSheetId="20" hidden="1">#REF!</definedName>
    <definedName name="BEx3UNISOEXF3OFHT2BUA6P9RBIJ" hidden="1">#REF!</definedName>
    <definedName name="BEx3UYM19VIXLA0EU7LB9NHA77PB" localSheetId="20" hidden="1">#REF!</definedName>
    <definedName name="BEx3UYM19VIXLA0EU7LB9NHA77PB" hidden="1">#REF!</definedName>
    <definedName name="BEx3VML7CG70HPISMVYIUEN3711Q" localSheetId="20" hidden="1">#REF!</definedName>
    <definedName name="BEx3VML7CG70HPISMVYIUEN3711Q" hidden="1">#REF!</definedName>
    <definedName name="BEx56ZID5H04P9AIYLP1OASFGV56" localSheetId="20" hidden="1">#REF!</definedName>
    <definedName name="BEx56ZID5H04P9AIYLP1OASFGV56" hidden="1">#REF!</definedName>
    <definedName name="BEx57ROM8UIFKV5C1BOZWSQQLESO" localSheetId="20" hidden="1">#REF!</definedName>
    <definedName name="BEx57ROM8UIFKV5C1BOZWSQQLESO" hidden="1">#REF!</definedName>
    <definedName name="BEx587EYSS57E3PI8DT973HLJM9E" localSheetId="20" hidden="1">#REF!</definedName>
    <definedName name="BEx587EYSS57E3PI8DT973HLJM9E" hidden="1">#REF!</definedName>
    <definedName name="BEx587KFQ3VKCOCY1SA5F24PQGUI" localSheetId="20" hidden="1">#REF!</definedName>
    <definedName name="BEx587KFQ3VKCOCY1SA5F24PQGUI" hidden="1">#REF!</definedName>
    <definedName name="BEx58O780PQ05NF0Z1SKKRB3N099" localSheetId="20" hidden="1">#REF!</definedName>
    <definedName name="BEx58O780PQ05NF0Z1SKKRB3N099" hidden="1">#REF!</definedName>
    <definedName name="BEx58W57CTL8HFK3U7ZRFYZR6MXE" localSheetId="20" hidden="1">#REF!</definedName>
    <definedName name="BEx58W57CTL8HFK3U7ZRFYZR6MXE" hidden="1">#REF!</definedName>
    <definedName name="BEx58XHO7ZULLF2EUD7YIS0MGQJ5" localSheetId="20" hidden="1">#REF!</definedName>
    <definedName name="BEx58XHO7ZULLF2EUD7YIS0MGQJ5" hidden="1">#REF!</definedName>
    <definedName name="BEx58ZAFNTMGBNDH52VUYXLRJO7P" localSheetId="20" hidden="1">#REF!</definedName>
    <definedName name="BEx58ZAFNTMGBNDH52VUYXLRJO7P" hidden="1">#REF!</definedName>
    <definedName name="BEx58ZW0HAIGIPEX9CVA1PQQTR6X" localSheetId="20" hidden="1">#REF!</definedName>
    <definedName name="BEx58ZW0HAIGIPEX9CVA1PQQTR6X" hidden="1">#REF!</definedName>
    <definedName name="BEx593SAFVYKW7V61D9COEZJXDA7" localSheetId="20" hidden="1">#REF!</definedName>
    <definedName name="BEx593SAFVYKW7V61D9COEZJXDA7" hidden="1">#REF!</definedName>
    <definedName name="BEx59BA1KH3RG6K1LHL7YS2VB79N" localSheetId="20" hidden="1">#REF!</definedName>
    <definedName name="BEx59BA1KH3RG6K1LHL7YS2VB79N" hidden="1">#REF!</definedName>
    <definedName name="BEx59DDIU0AMFOY94NSP1ULST8JD" localSheetId="20" hidden="1">#REF!</definedName>
    <definedName name="BEx59DDIU0AMFOY94NSP1ULST8JD" hidden="1">#REF!</definedName>
    <definedName name="BEx59E9WABJP2TN71QAIKK79HPK9" localSheetId="20" hidden="1">#REF!</definedName>
    <definedName name="BEx59E9WABJP2TN71QAIKK79HPK9" hidden="1">#REF!</definedName>
    <definedName name="BEx59F0T17A80RNLNSZNFX8NAO8Y" localSheetId="20" hidden="1">#REF!</definedName>
    <definedName name="BEx59F0T17A80RNLNSZNFX8NAO8Y" hidden="1">#REF!</definedName>
    <definedName name="BEx59P7MAPNU129ZTC5H3EH892G1" localSheetId="20" hidden="1">#REF!</definedName>
    <definedName name="BEx59P7MAPNU129ZTC5H3EH892G1" hidden="1">#REF!</definedName>
    <definedName name="BEx5A11WZRQSIE089QE119AOX9ZG" localSheetId="20" hidden="1">#REF!</definedName>
    <definedName name="BEx5A11WZRQSIE089QE119AOX9ZG" hidden="1">#REF!</definedName>
    <definedName name="BEx5A7CIGCOTHJKHGUBDZG91JGPZ" localSheetId="20" hidden="1">#REF!</definedName>
    <definedName name="BEx5A7CIGCOTHJKHGUBDZG91JGPZ" hidden="1">#REF!</definedName>
    <definedName name="BEx5A8UFLT2SWVSG5COFA9B8P376" localSheetId="20" hidden="1">#REF!</definedName>
    <definedName name="BEx5A8UFLT2SWVSG5COFA9B8P376" hidden="1">#REF!</definedName>
    <definedName name="BEx5ABUBK8WJV1WILGYU9A7CO0KI" localSheetId="20" hidden="1">#REF!</definedName>
    <definedName name="BEx5ABUBK8WJV1WILGYU9A7CO0KI" hidden="1">#REF!</definedName>
    <definedName name="BEx5AFFTN3IXIBHDKM0FYC4OFL1S" localSheetId="20" hidden="1">#REF!</definedName>
    <definedName name="BEx5AFFTN3IXIBHDKM0FYC4OFL1S" hidden="1">#REF!</definedName>
    <definedName name="BEx5AOFIO8KVRHIZ1RII337AA8ML" localSheetId="20" hidden="1">#REF!</definedName>
    <definedName name="BEx5AOFIO8KVRHIZ1RII337AA8ML" hidden="1">#REF!</definedName>
    <definedName name="BEx5APRZ66L5BWHFE8E4YYNEDTI4" localSheetId="20" hidden="1">#REF!</definedName>
    <definedName name="BEx5APRZ66L5BWHFE8E4YYNEDTI4" hidden="1">#REF!</definedName>
    <definedName name="BEx5AQJ1Z64KY10P8ZF1JKJUFEGN" localSheetId="20" hidden="1">#REF!</definedName>
    <definedName name="BEx5AQJ1Z64KY10P8ZF1JKJUFEGN" hidden="1">#REF!</definedName>
    <definedName name="BEx5AY62R0TL82VHXE37SCZCINQC" localSheetId="20" hidden="1">#REF!</definedName>
    <definedName name="BEx5AY62R0TL82VHXE37SCZCINQC" hidden="1">#REF!</definedName>
    <definedName name="BEx5B0PV1FCOUSHWQTY94AO0B8P0" localSheetId="20" hidden="1">#REF!</definedName>
    <definedName name="BEx5B0PV1FCOUSHWQTY94AO0B8P0" hidden="1">#REF!</definedName>
    <definedName name="BEx5B4RHHX0J1BF2FZKEA0SPP29O" localSheetId="20" hidden="1">#REF!</definedName>
    <definedName name="BEx5B4RHHX0J1BF2FZKEA0SPP29O" hidden="1">#REF!</definedName>
    <definedName name="BEx5B5YMSWP0OVI5CIQRP5V18D0C" localSheetId="20" hidden="1">#REF!</definedName>
    <definedName name="BEx5B5YMSWP0OVI5CIQRP5V18D0C" hidden="1">#REF!</definedName>
    <definedName name="BEx5B825RW35M5H0UB2IZGGRS4ER" localSheetId="20" hidden="1">#REF!</definedName>
    <definedName name="BEx5B825RW35M5H0UB2IZGGRS4ER" hidden="1">#REF!</definedName>
    <definedName name="BEx5BAWPMY0TL684WDXX6KKJLRCN" localSheetId="20" hidden="1">#REF!</definedName>
    <definedName name="BEx5BAWPMY0TL684WDXX6KKJLRCN" hidden="1">#REF!</definedName>
    <definedName name="BEx5BBCUOWR6J9MZS2ML5XB0X7MW" localSheetId="20" hidden="1">#REF!</definedName>
    <definedName name="BEx5BBCUOWR6J9MZS2ML5XB0X7MW" hidden="1">#REF!</definedName>
    <definedName name="BEx5BBI61U4Y65GD0ARMTALPP7SJ" localSheetId="20" hidden="1">#REF!</definedName>
    <definedName name="BEx5BBI61U4Y65GD0ARMTALPP7SJ" hidden="1">#REF!</definedName>
    <definedName name="BEx5BDR56MEV4IHY6CIH2SVNG1UB" localSheetId="20" hidden="1">#REF!</definedName>
    <definedName name="BEx5BDR56MEV4IHY6CIH2SVNG1UB" hidden="1">#REF!</definedName>
    <definedName name="BEx5BESZC5H329SKHGJOHZFILYJJ" localSheetId="20" hidden="1">#REF!</definedName>
    <definedName name="BEx5BESZC5H329SKHGJOHZFILYJJ" hidden="1">#REF!</definedName>
    <definedName name="BEx5BHSQ42B50IU1TEQFUXFX9XQD" localSheetId="20" hidden="1">#REF!</definedName>
    <definedName name="BEx5BHSQ42B50IU1TEQFUXFX9XQD" hidden="1">#REF!</definedName>
    <definedName name="BEx5BKSM4UN4C1DM3EYKM79MRC5K" localSheetId="20" hidden="1">#REF!</definedName>
    <definedName name="BEx5BKSM4UN4C1DM3EYKM79MRC5K" hidden="1">#REF!</definedName>
    <definedName name="BEx5BNN8NPH9KVOBARB9CDD9WLB6" localSheetId="20" hidden="1">#REF!</definedName>
    <definedName name="BEx5BNN8NPH9KVOBARB9CDD9WLB6" hidden="1">#REF!</definedName>
    <definedName name="BEx5BPLEZ8XY6S89R7AZQSKLT4HK" localSheetId="20" hidden="1">#REF!</definedName>
    <definedName name="BEx5BPLEZ8XY6S89R7AZQSKLT4HK" hidden="1">#REF!</definedName>
    <definedName name="BEx5BYFMZ80TDDN2EZO8CF39AIAC" localSheetId="20" hidden="1">#REF!</definedName>
    <definedName name="BEx5BYFMZ80TDDN2EZO8CF39AIAC" hidden="1">#REF!</definedName>
    <definedName name="BEx5C2BWFW6SHZBFDEISKGXHZCQW" localSheetId="20" hidden="1">#REF!</definedName>
    <definedName name="BEx5C2BWFW6SHZBFDEISKGXHZCQW" hidden="1">#REF!</definedName>
    <definedName name="BEx5C44NK782B81CBGQUDS6Z8MV9" localSheetId="20" hidden="1">#REF!</definedName>
    <definedName name="BEx5C44NK782B81CBGQUDS6Z8MV9" hidden="1">#REF!</definedName>
    <definedName name="BEx5C49ZFH8TO9ZU55729C3F7XG7" localSheetId="20" hidden="1">#REF!</definedName>
    <definedName name="BEx5C49ZFH8TO9ZU55729C3F7XG7" hidden="1">#REF!</definedName>
    <definedName name="BEx5C8GZQK13G60ZM70P63I5OS0L" localSheetId="20" hidden="1">#REF!</definedName>
    <definedName name="BEx5C8GZQK13G60ZM70P63I5OS0L" hidden="1">#REF!</definedName>
    <definedName name="BEx5CAPTVN2NBT3UOMA1UFAL1C2R" localSheetId="20" hidden="1">#REF!</definedName>
    <definedName name="BEx5CAPTVN2NBT3UOMA1UFAL1C2R" hidden="1">#REF!</definedName>
    <definedName name="BEx5CEM3SYF9XP0ZZVE0GEPCLV3F" localSheetId="20" hidden="1">#REF!</definedName>
    <definedName name="BEx5CEM3SYF9XP0ZZVE0GEPCLV3F" hidden="1">#REF!</definedName>
    <definedName name="BEx5CFYQ0F1Z6P8SCVJ0I3UPVFE4" localSheetId="20" hidden="1">#REF!</definedName>
    <definedName name="BEx5CFYQ0F1Z6P8SCVJ0I3UPVFE4" hidden="1">#REF!</definedName>
    <definedName name="BEx5CPEKNSJORIPFQC2E1LTRYY8L" localSheetId="20" hidden="1">#REF!</definedName>
    <definedName name="BEx5CPEKNSJORIPFQC2E1LTRYY8L" hidden="1">#REF!</definedName>
    <definedName name="BEx5CSUOL05D8PAM2TRDA9VRJT1O" localSheetId="20" hidden="1">#REF!</definedName>
    <definedName name="BEx5CSUOL05D8PAM2TRDA9VRJT1O" hidden="1">#REF!</definedName>
    <definedName name="BEx5CUNFOO4YDFJ22HCMI2QKIGKM" localSheetId="20" hidden="1">#REF!</definedName>
    <definedName name="BEx5CUNFOO4YDFJ22HCMI2QKIGKM" hidden="1">#REF!</definedName>
    <definedName name="BEx5D01O3G6BXWXT7MZEVS1F4TE9" localSheetId="20" hidden="1">#REF!</definedName>
    <definedName name="BEx5D01O3G6BXWXT7MZEVS1F4TE9" hidden="1">#REF!</definedName>
    <definedName name="BEx5D3HO5XE85AN0NGALZ4K4GE8J" localSheetId="20" hidden="1">#REF!</definedName>
    <definedName name="BEx5D3HO5XE85AN0NGALZ4K4GE8J" hidden="1">#REF!</definedName>
    <definedName name="BEx5D8L47OF0WHBPFWXGZINZWUBZ" localSheetId="20" hidden="1">#REF!</definedName>
    <definedName name="BEx5D8L47OF0WHBPFWXGZINZWUBZ" hidden="1">#REF!</definedName>
    <definedName name="BEx5DAJAHQ2SKUPCKSCR3PYML67L" localSheetId="20" hidden="1">#REF!</definedName>
    <definedName name="BEx5DAJAHQ2SKUPCKSCR3PYML67L" hidden="1">#REF!</definedName>
    <definedName name="BEx5DC18JM1KJCV44PF18E0LNRKA" localSheetId="20" hidden="1">#REF!</definedName>
    <definedName name="BEx5DC18JM1KJCV44PF18E0LNRKA" hidden="1">#REF!</definedName>
    <definedName name="BEx5DFH8EU3RCPUOTFY8S9G8SBCG" localSheetId="20" hidden="1">#REF!</definedName>
    <definedName name="BEx5DFH8EU3RCPUOTFY8S9G8SBCG" hidden="1">#REF!</definedName>
    <definedName name="BEx5DJIZBTNS011R9IIG2OQ2L6ZX" localSheetId="20" hidden="1">#REF!</definedName>
    <definedName name="BEx5DJIZBTNS011R9IIG2OQ2L6ZX" hidden="1">#REF!</definedName>
    <definedName name="BEx5DS2EKWFPC2UWI1W1QESX9QP5" localSheetId="20" hidden="1">#REF!</definedName>
    <definedName name="BEx5DS2EKWFPC2UWI1W1QESX9QP5" hidden="1">#REF!</definedName>
    <definedName name="BEx5E123OLO9WQUOIRIDJ967KAGK" localSheetId="20" hidden="1">#REF!</definedName>
    <definedName name="BEx5E123OLO9WQUOIRIDJ967KAGK" hidden="1">#REF!</definedName>
    <definedName name="BEx5E2UU5NES6W779W2OZTZOB4O7" localSheetId="20" hidden="1">#REF!</definedName>
    <definedName name="BEx5E2UU5NES6W779W2OZTZOB4O7" hidden="1">#REF!</definedName>
    <definedName name="BEx5ELFT92WAQN3NW8COIMQHUL91" localSheetId="20" hidden="1">#REF!</definedName>
    <definedName name="BEx5ELFT92WAQN3NW8COIMQHUL91" hidden="1">#REF!</definedName>
    <definedName name="BEx5ELQL9B0VR6UT18KP11DHOTFX" localSheetId="20" hidden="1">#REF!</definedName>
    <definedName name="BEx5ELQL9B0VR6UT18KP11DHOTFX" hidden="1">#REF!</definedName>
    <definedName name="BEx5ER4TJTFPN7IB1MNEB1ZFR5M6" localSheetId="20" hidden="1">#REF!</definedName>
    <definedName name="BEx5ER4TJTFPN7IB1MNEB1ZFR5M6" hidden="1">#REF!</definedName>
    <definedName name="BEx5EYXB2LDMI4FLC3QFAOXC0FZ3" localSheetId="20" hidden="1">#REF!</definedName>
    <definedName name="BEx5EYXB2LDMI4FLC3QFAOXC0FZ3" hidden="1">#REF!</definedName>
    <definedName name="BEx5F6V72QTCK7O39Y59R0EVM6CW" localSheetId="20" hidden="1">#REF!</definedName>
    <definedName name="BEx5F6V72QTCK7O39Y59R0EVM6CW" hidden="1">#REF!</definedName>
    <definedName name="BEx5FGLQVACD5F5YZG4DGSCHCGO2" localSheetId="20" hidden="1">#REF!</definedName>
    <definedName name="BEx5FGLQVACD5F5YZG4DGSCHCGO2" hidden="1">#REF!</definedName>
    <definedName name="BEx5FHCTE8VTJEF7IK189AVLNYSY" localSheetId="20" hidden="1">#REF!</definedName>
    <definedName name="BEx5FHCTE8VTJEF7IK189AVLNYSY" hidden="1">#REF!</definedName>
    <definedName name="BEx5FLJWHLW3BTZILDPN5NMA449V" localSheetId="20" hidden="1">#REF!</definedName>
    <definedName name="BEx5FLJWHLW3BTZILDPN5NMA449V" hidden="1">#REF!</definedName>
    <definedName name="BEx5FNI2O10YN2SI1NO4X5GP3GTF" localSheetId="20" hidden="1">#REF!</definedName>
    <definedName name="BEx5FNI2O10YN2SI1NO4X5GP3GTF" hidden="1">#REF!</definedName>
    <definedName name="BEx5FO8YRFSZCG3L608EHIHIHFY4" localSheetId="20" hidden="1">#REF!</definedName>
    <definedName name="BEx5FO8YRFSZCG3L608EHIHIHFY4" hidden="1">#REF!</definedName>
    <definedName name="BEx5FQNA6V4CNYSH013K45RI4BCV" localSheetId="20" hidden="1">#REF!</definedName>
    <definedName name="BEx5FQNA6V4CNYSH013K45RI4BCV" hidden="1">#REF!</definedName>
    <definedName name="BEx5FVQPPEU32CPNV9RRQ9MNLLVE" localSheetId="20" hidden="1">#REF!</definedName>
    <definedName name="BEx5FVQPPEU32CPNV9RRQ9MNLLVE" hidden="1">#REF!</definedName>
    <definedName name="BEx5G08KGMG5X2AQKDGPFYG5GH94" localSheetId="20" hidden="1">#REF!</definedName>
    <definedName name="BEx5G08KGMG5X2AQKDGPFYG5GH94" hidden="1">#REF!</definedName>
    <definedName name="BEx5G1A8TFN4C4QII35U9DKYNIS8" localSheetId="20" hidden="1">#REF!</definedName>
    <definedName name="BEx5G1A8TFN4C4QII35U9DKYNIS8" hidden="1">#REF!</definedName>
    <definedName name="BEx5G1L0QO91KEPDMV1D8OT4BT73" localSheetId="20" hidden="1">#REF!</definedName>
    <definedName name="BEx5G1L0QO91KEPDMV1D8OT4BT73" hidden="1">#REF!</definedName>
    <definedName name="BEx5G1QHX69GFUYHUZA5X74MTDMR" localSheetId="20" hidden="1">#REF!</definedName>
    <definedName name="BEx5G1QHX69GFUYHUZA5X74MTDMR" hidden="1">#REF!</definedName>
    <definedName name="BEx5G5S2C9JRD28ZQMMQLCBHWOHB" localSheetId="20" hidden="1">#REF!</definedName>
    <definedName name="BEx5G5S2C9JRD28ZQMMQLCBHWOHB" hidden="1">#REF!</definedName>
    <definedName name="BEx5G7KU3EGZQSYN2YNML8EW8NDC" localSheetId="20" hidden="1">#REF!</definedName>
    <definedName name="BEx5G7KU3EGZQSYN2YNML8EW8NDC" hidden="1">#REF!</definedName>
    <definedName name="BEx5G86DZL1VYUX6KWODAP3WFAWP" localSheetId="20" hidden="1">#REF!</definedName>
    <definedName name="BEx5G86DZL1VYUX6KWODAP3WFAWP" hidden="1">#REF!</definedName>
    <definedName name="BEx5G8BV2GIOCM3C7IUFK8L04A6M" localSheetId="20" hidden="1">#REF!</definedName>
    <definedName name="BEx5G8BV2GIOCM3C7IUFK8L04A6M" hidden="1">#REF!</definedName>
    <definedName name="BEx5GID9MVBUPFFT9M8K8B5MO9NV" localSheetId="20" hidden="1">#REF!</definedName>
    <definedName name="BEx5GID9MVBUPFFT9M8K8B5MO9NV" hidden="1">#REF!</definedName>
    <definedName name="BEx5GN0EWA9SCQDPQ7NTUQH82QVK" localSheetId="20" hidden="1">#REF!</definedName>
    <definedName name="BEx5GN0EWA9SCQDPQ7NTUQH82QVK" hidden="1">#REF!</definedName>
    <definedName name="BEx5GNBCU4WZ74I0UXFL9ZG2XSGJ" localSheetId="20" hidden="1">#REF!</definedName>
    <definedName name="BEx5GNBCU4WZ74I0UXFL9ZG2XSGJ" hidden="1">#REF!</definedName>
    <definedName name="BEx5GUCTYC7QCWGWU5BTO7Y7HDZX" localSheetId="20" hidden="1">#REF!</definedName>
    <definedName name="BEx5GUCTYC7QCWGWU5BTO7Y7HDZX" hidden="1">#REF!</definedName>
    <definedName name="BEx5GYUPJULJQ624TEESYFG1NFOH" localSheetId="20" hidden="1">#REF!</definedName>
    <definedName name="BEx5GYUPJULJQ624TEESYFG1NFOH" hidden="1">#REF!</definedName>
    <definedName name="BEx5H0NEE0AIN5E2UHJ9J9ISU9N1" localSheetId="20" hidden="1">#REF!</definedName>
    <definedName name="BEx5H0NEE0AIN5E2UHJ9J9ISU9N1" hidden="1">#REF!</definedName>
    <definedName name="BEx5H1UJSEUQM2K8QHQXO5THVHSO" localSheetId="20" hidden="1">#REF!</definedName>
    <definedName name="BEx5H1UJSEUQM2K8QHQXO5THVHSO" hidden="1">#REF!</definedName>
    <definedName name="BEx5HAOT9XWUF7XIFRZZS8B9F5TZ" localSheetId="20" hidden="1">#REF!</definedName>
    <definedName name="BEx5HAOT9XWUF7XIFRZZS8B9F5TZ" hidden="1">#REF!</definedName>
    <definedName name="BEx5HB534CO7TBSALKMD27WHMAQJ" localSheetId="20" hidden="1">#REF!</definedName>
    <definedName name="BEx5HB534CO7TBSALKMD27WHMAQJ" hidden="1">#REF!</definedName>
    <definedName name="BEx5HE4XRF9BUY04MENWY9CHHN5H" localSheetId="20" hidden="1">#REF!</definedName>
    <definedName name="BEx5HE4XRF9BUY04MENWY9CHHN5H" hidden="1">#REF!</definedName>
    <definedName name="BEx5HFHMABAT0H9KKS754X4T304E" localSheetId="20" hidden="1">#REF!</definedName>
    <definedName name="BEx5HFHMABAT0H9KKS754X4T304E" hidden="1">#REF!</definedName>
    <definedName name="BEx5HGDZ7MX1S3KNXLRL9WU565V4" localSheetId="20" hidden="1">#REF!</definedName>
    <definedName name="BEx5HGDZ7MX1S3KNXLRL9WU565V4" hidden="1">#REF!</definedName>
    <definedName name="BEx5HJZ9FAVNZSSBTAYRPZDYM9NU" localSheetId="20" hidden="1">#REF!</definedName>
    <definedName name="BEx5HJZ9FAVNZSSBTAYRPZDYM9NU" hidden="1">#REF!</definedName>
    <definedName name="BEx5HZ9JMKHNLFWLVUB1WP5B39BL" localSheetId="20" hidden="1">#REF!</definedName>
    <definedName name="BEx5HZ9JMKHNLFWLVUB1WP5B39BL" hidden="1">#REF!</definedName>
    <definedName name="BEx5I17QJ0PQ1OG1IMH69HMQWNEA" localSheetId="20" hidden="1">#REF!</definedName>
    <definedName name="BEx5I17QJ0PQ1OG1IMH69HMQWNEA" hidden="1">#REF!</definedName>
    <definedName name="BEx5I244LQHZTF3XI66J8705R9XX" localSheetId="20" hidden="1">#REF!</definedName>
    <definedName name="BEx5I244LQHZTF3XI66J8705R9XX" hidden="1">#REF!</definedName>
    <definedName name="BEx5I8PBP4LIXDGID5BP0THLO0AQ" localSheetId="20" hidden="1">#REF!</definedName>
    <definedName name="BEx5I8PBP4LIXDGID5BP0THLO0AQ" hidden="1">#REF!</definedName>
    <definedName name="BEx5I8USVUB3JP4S9OXGMZVMOQXR" localSheetId="20" hidden="1">#REF!</definedName>
    <definedName name="BEx5I8USVUB3JP4S9OXGMZVMOQXR" hidden="1">#REF!</definedName>
    <definedName name="BEx5I9GDQSYIAL65UQNDMNFQCS9Y" localSheetId="20" hidden="1">#REF!</definedName>
    <definedName name="BEx5I9GDQSYIAL65UQNDMNFQCS9Y" hidden="1">#REF!</definedName>
    <definedName name="BEx5IBUPG9AWNW5PK7JGRGEJ4OLM" localSheetId="20" hidden="1">#REF!</definedName>
    <definedName name="BEx5IBUPG9AWNW5PK7JGRGEJ4OLM" hidden="1">#REF!</definedName>
    <definedName name="BEx5IC06RVN8BSAEPREVKHKLCJ2L" localSheetId="20" hidden="1">#REF!</definedName>
    <definedName name="BEx5IC06RVN8BSAEPREVKHKLCJ2L" hidden="1">#REF!</definedName>
    <definedName name="BEx5IGY4M04BPXSQF2J4GQYXF85O" localSheetId="20" hidden="1">#REF!</definedName>
    <definedName name="BEx5IGY4M04BPXSQF2J4GQYXF85O" hidden="1">#REF!</definedName>
    <definedName name="BEx5IWTZDCLZ5CCDG108STY04SAJ" localSheetId="20" hidden="1">#REF!</definedName>
    <definedName name="BEx5IWTZDCLZ5CCDG108STY04SAJ" hidden="1">#REF!</definedName>
    <definedName name="BEx5J0FFP1KS4NGY20AEJI8VREEA" localSheetId="20" hidden="1">#REF!</definedName>
    <definedName name="BEx5J0FFP1KS4NGY20AEJI8VREEA" hidden="1">#REF!</definedName>
    <definedName name="BEx5J1XE5FVWL6IJV6CWKPN24UBK" localSheetId="20" hidden="1">#REF!</definedName>
    <definedName name="BEx5J1XE5FVWL6IJV6CWKPN24UBK" hidden="1">#REF!</definedName>
    <definedName name="BEx5JF3ZXLDIS8VNKDCY7ZI7H1CI" localSheetId="20" hidden="1">#REF!</definedName>
    <definedName name="BEx5JF3ZXLDIS8VNKDCY7ZI7H1CI" hidden="1">#REF!</definedName>
    <definedName name="BEx5JHCZJ8G6OOOW6EF3GABXKH6F" localSheetId="20" hidden="1">#REF!</definedName>
    <definedName name="BEx5JHCZJ8G6OOOW6EF3GABXKH6F" hidden="1">#REF!</definedName>
    <definedName name="BEx5JJB6W446THXQCRUKD3I7RKLP" localSheetId="20" hidden="1">#REF!</definedName>
    <definedName name="BEx5JJB6W446THXQCRUKD3I7RKLP" hidden="1">#REF!</definedName>
    <definedName name="BEx5JNCT8Z7XSSPD5EMNAJELCU2V" localSheetId="20" hidden="1">#REF!</definedName>
    <definedName name="BEx5JNCT8Z7XSSPD5EMNAJELCU2V" hidden="1">#REF!</definedName>
    <definedName name="BEx5JQCNT9Y4RM306CHC8IPY3HBZ" localSheetId="20" hidden="1">#REF!</definedName>
    <definedName name="BEx5JQCNT9Y4RM306CHC8IPY3HBZ" hidden="1">#REF!</definedName>
    <definedName name="BEx5K08PYKE6JOKBYIB006TX619P" localSheetId="20" hidden="1">#REF!</definedName>
    <definedName name="BEx5K08PYKE6JOKBYIB006TX619P" hidden="1">#REF!</definedName>
    <definedName name="BEx5K4W2S2K7M9V2M304KW93LK8Q" localSheetId="20" hidden="1">#REF!</definedName>
    <definedName name="BEx5K4W2S2K7M9V2M304KW93LK8Q" hidden="1">#REF!</definedName>
    <definedName name="BEx5K51DSERT1TR7B4A29R41W4NX" localSheetId="20" hidden="1">#REF!</definedName>
    <definedName name="BEx5K51DSERT1TR7B4A29R41W4NX" hidden="1">#REF!</definedName>
    <definedName name="BEx5KBBZ8KCEQK36ARG4ERYOFD4G" localSheetId="20" hidden="1">#REF!</definedName>
    <definedName name="BEx5KBBZ8KCEQK36ARG4ERYOFD4G" hidden="1">#REF!</definedName>
    <definedName name="BEx5KCOET0DYMY4VILOLGVBX7E3C" localSheetId="20" hidden="1">#REF!</definedName>
    <definedName name="BEx5KCOET0DYMY4VILOLGVBX7E3C" hidden="1">#REF!</definedName>
    <definedName name="BEx5KYER580I4T7WTLMUN7NLNP5K" localSheetId="20" hidden="1">#REF!</definedName>
    <definedName name="BEx5KYER580I4T7WTLMUN7NLNP5K" hidden="1">#REF!</definedName>
    <definedName name="BEx5LHLB3M6K4ZKY2F42QBZT30ZH" localSheetId="20" hidden="1">#REF!</definedName>
    <definedName name="BEx5LHLB3M6K4ZKY2F42QBZT30ZH" hidden="1">#REF!</definedName>
    <definedName name="BEx5LKQJG40DO2JR1ZF6KD3PON9K" localSheetId="20" hidden="1">#REF!</definedName>
    <definedName name="BEx5LKQJG40DO2JR1ZF6KD3PON9K" hidden="1">#REF!</definedName>
    <definedName name="BEx5LQA84QRPGAR4FLC7MCT3H9EN" localSheetId="20" hidden="1">#REF!</definedName>
    <definedName name="BEx5LQA84QRPGAR4FLC7MCT3H9EN" hidden="1">#REF!</definedName>
    <definedName name="BEx5LRMNU3HXIE1BUMDHRU31F7JJ" localSheetId="20" hidden="1">#REF!</definedName>
    <definedName name="BEx5LRMNU3HXIE1BUMDHRU31F7JJ" hidden="1">#REF!</definedName>
    <definedName name="BEx5LSJ1LPUAX3ENSPECWPG4J7D1" localSheetId="20" hidden="1">#REF!</definedName>
    <definedName name="BEx5LSJ1LPUAX3ENSPECWPG4J7D1" hidden="1">#REF!</definedName>
    <definedName name="BEx5LTKQ8RQWJE4BC88OP928893U" localSheetId="20" hidden="1">#REF!</definedName>
    <definedName name="BEx5LTKQ8RQWJE4BC88OP928893U" hidden="1">#REF!</definedName>
    <definedName name="BEx5M4D4KHXU4JXKDEHZZNRG7NRA" localSheetId="20" hidden="1">#REF!</definedName>
    <definedName name="BEx5M4D4KHXU4JXKDEHZZNRG7NRA" hidden="1">#REF!</definedName>
    <definedName name="BEx5MB9BR71LZDG7XXQ2EO58JC5F" localSheetId="20" hidden="1">#REF!</definedName>
    <definedName name="BEx5MB9BR71LZDG7XXQ2EO58JC5F" hidden="1">#REF!</definedName>
    <definedName name="BEx5MHEF05EVRV5DPTG4KMPWZSUS" localSheetId="20" hidden="1">#REF!</definedName>
    <definedName name="BEx5MHEF05EVRV5DPTG4KMPWZSUS" hidden="1">#REF!</definedName>
    <definedName name="BEx5MLQZM68YQSKARVWTTPINFQ2C" localSheetId="20" hidden="1">[20]ZZCOOM_M03_Q005!#REF!</definedName>
    <definedName name="BEx5MLQZM68YQSKARVWTTPINFQ2C" hidden="1">[20]ZZCOOM_M03_Q005!#REF!</definedName>
    <definedName name="BEx5MMCJMU7FOOWUCW9EA13B7V5F" localSheetId="20" hidden="1">#REF!</definedName>
    <definedName name="BEx5MMCJMU7FOOWUCW9EA13B7V5F" hidden="1">#REF!</definedName>
    <definedName name="BEx5MVXTKNBXHNWTL43C670E4KXC" localSheetId="20" hidden="1">#REF!</definedName>
    <definedName name="BEx5MVXTKNBXHNWTL43C670E4KXC" hidden="1">#REF!</definedName>
    <definedName name="BEx5MWZGZ3VRB5418C2RNF9H17BQ" localSheetId="20" hidden="1">#REF!</definedName>
    <definedName name="BEx5MWZGZ3VRB5418C2RNF9H17BQ" hidden="1">#REF!</definedName>
    <definedName name="BEx5MX4YD2QV39W04QH9C6AOA0FB" localSheetId="20" hidden="1">#REF!</definedName>
    <definedName name="BEx5MX4YD2QV39W04QH9C6AOA0FB" hidden="1">#REF!</definedName>
    <definedName name="BEx5N3A8LULD7YBJH5J83X27PZSW" localSheetId="20" hidden="1">#REF!</definedName>
    <definedName name="BEx5N3A8LULD7YBJH5J83X27PZSW" hidden="1">#REF!</definedName>
    <definedName name="BEx5N4XI4PWB1W9PMZ4O5R0HWTYD" localSheetId="20" hidden="1">#REF!</definedName>
    <definedName name="BEx5N4XI4PWB1W9PMZ4O5R0HWTYD" hidden="1">#REF!</definedName>
    <definedName name="BEx5N8DH1SY888WI2GZ2D6E9XCXB" localSheetId="20" hidden="1">#REF!</definedName>
    <definedName name="BEx5N8DH1SY888WI2GZ2D6E9XCXB" hidden="1">#REF!</definedName>
    <definedName name="BEx5NA68N6FJFX9UJXK4M14U487F" localSheetId="20" hidden="1">#REF!</definedName>
    <definedName name="BEx5NA68N6FJFX9UJXK4M14U487F" hidden="1">#REF!</definedName>
    <definedName name="BEx5NIKBG2GDJOYGE3WCXKU7YY51" localSheetId="20" hidden="1">#REF!</definedName>
    <definedName name="BEx5NIKBG2GDJOYGE3WCXKU7YY51" hidden="1">#REF!</definedName>
    <definedName name="BEx5NV06L5J5IMKGOMGKGJ4PBZCD" localSheetId="20" hidden="1">#REF!</definedName>
    <definedName name="BEx5NV06L5J5IMKGOMGKGJ4PBZCD" hidden="1">#REF!</definedName>
    <definedName name="BEx5NW1V6AB25NEEX9VPHRXWJDSS" localSheetId="20" hidden="1">#REF!</definedName>
    <definedName name="BEx5NW1V6AB25NEEX9VPHRXWJDSS" hidden="1">#REF!</definedName>
    <definedName name="BEx5NWSXWACAUHWVZAI57DGZ8OCQ" localSheetId="20" hidden="1">#REF!</definedName>
    <definedName name="BEx5NWSXWACAUHWVZAI57DGZ8OCQ" hidden="1">#REF!</definedName>
    <definedName name="BEx5NZSSQ6PY99ZX2D7Q9IGOR34W" localSheetId="20" hidden="1">#REF!</definedName>
    <definedName name="BEx5NZSSQ6PY99ZX2D7Q9IGOR34W" hidden="1">#REF!</definedName>
    <definedName name="BEx5O2N9HTGG4OJHR62PKFMNZTTW" localSheetId="20" hidden="1">#REF!</definedName>
    <definedName name="BEx5O2N9HTGG4OJHR62PKFMNZTTW" hidden="1">#REF!</definedName>
    <definedName name="BEx5O3ZUQ2OARA1CDOZ3NC4UE5AA" localSheetId="20" hidden="1">#REF!</definedName>
    <definedName name="BEx5O3ZUQ2OARA1CDOZ3NC4UE5AA" hidden="1">#REF!</definedName>
    <definedName name="BEx5OAFS0NJ2CB86A02E1JYHMLQ1" localSheetId="20" hidden="1">#REF!</definedName>
    <definedName name="BEx5OAFS0NJ2CB86A02E1JYHMLQ1" hidden="1">#REF!</definedName>
    <definedName name="BEx5OG4RPU8W1ETWDWM234NYYYEN" localSheetId="20" hidden="1">#REF!</definedName>
    <definedName name="BEx5OG4RPU8W1ETWDWM234NYYYEN" hidden="1">#REF!</definedName>
    <definedName name="BEx5OP9Y43F99O2IT69MKCCXGL61" localSheetId="20" hidden="1">#REF!</definedName>
    <definedName name="BEx5OP9Y43F99O2IT69MKCCXGL61" hidden="1">#REF!</definedName>
    <definedName name="BEx5P9Y9RDXNUAJ6CZ2LHMM8IM7T" localSheetId="20" hidden="1">#REF!</definedName>
    <definedName name="BEx5P9Y9RDXNUAJ6CZ2LHMM8IM7T" hidden="1">#REF!</definedName>
    <definedName name="BEx5PHWB2C0D5QLP3BZIP3UO7DIZ" localSheetId="20" hidden="1">#REF!</definedName>
    <definedName name="BEx5PHWB2C0D5QLP3BZIP3UO7DIZ" hidden="1">#REF!</definedName>
    <definedName name="BEx5PJP02W68K2E46L5C5YBSNU6T" localSheetId="20" hidden="1">#REF!</definedName>
    <definedName name="BEx5PJP02W68K2E46L5C5YBSNU6T" hidden="1">#REF!</definedName>
    <definedName name="BEx5PLCA8DOMAU315YCS5275L2HS" localSheetId="20" hidden="1">#REF!</definedName>
    <definedName name="BEx5PLCA8DOMAU315YCS5275L2HS" hidden="1">#REF!</definedName>
    <definedName name="BEx5PRXMZ5M65Z732WNNGV564C2J" localSheetId="20" hidden="1">#REF!</definedName>
    <definedName name="BEx5PRXMZ5M65Z732WNNGV564C2J" hidden="1">#REF!</definedName>
    <definedName name="BEx5Q29Y91E64DPE0YY53A6YHF3Y" localSheetId="20" hidden="1">#REF!</definedName>
    <definedName name="BEx5Q29Y91E64DPE0YY53A6YHF3Y" hidden="1">#REF!</definedName>
    <definedName name="BEx5QPSW4IPLH50WSR87HRER05RF" localSheetId="20" hidden="1">#REF!</definedName>
    <definedName name="BEx5QPSW4IPLH50WSR87HRER05RF" hidden="1">#REF!</definedName>
    <definedName name="BEx73V0EP8EMNRC3EZJJKKVKWQVB" localSheetId="20" hidden="1">#REF!</definedName>
    <definedName name="BEx73V0EP8EMNRC3EZJJKKVKWQVB" hidden="1">#REF!</definedName>
    <definedName name="BEx741WJHIJVXUX131SBXTVW8D71" localSheetId="20" hidden="1">#REF!</definedName>
    <definedName name="BEx741WJHIJVXUX131SBXTVW8D71" hidden="1">#REF!</definedName>
    <definedName name="BEx74Q6H3O7133AWQXWC21MI2UFT" localSheetId="20" hidden="1">#REF!</definedName>
    <definedName name="BEx74Q6H3O7133AWQXWC21MI2UFT" hidden="1">#REF!</definedName>
    <definedName name="BEx74R2VQ8BSMKPX25262AU3VZF7" localSheetId="20" hidden="1">#REF!</definedName>
    <definedName name="BEx74R2VQ8BSMKPX25262AU3VZF7" hidden="1">#REF!</definedName>
    <definedName name="BEx74W6BJ8ENO3J25WNM5H5APKA3" localSheetId="20" hidden="1">#REF!</definedName>
    <definedName name="BEx74W6BJ8ENO3J25WNM5H5APKA3" hidden="1">#REF!</definedName>
    <definedName name="BEx74YKLW1FKLWC3DJ2ELZBZBY1M" localSheetId="20" hidden="1">#REF!</definedName>
    <definedName name="BEx74YKLW1FKLWC3DJ2ELZBZBY1M" hidden="1">#REF!</definedName>
    <definedName name="BEx755GRRD9BL27YHLH5QWIYLWB7" localSheetId="20" hidden="1">#REF!</definedName>
    <definedName name="BEx755GRRD9BL27YHLH5QWIYLWB7" hidden="1">#REF!</definedName>
    <definedName name="BEx759D1D5SXS5ELLZVBI0SXYUNF" localSheetId="20" hidden="1">#REF!</definedName>
    <definedName name="BEx759D1D5SXS5ELLZVBI0SXYUNF" hidden="1">#REF!</definedName>
    <definedName name="BEx75DPEQTX055IZ2L8UVLJOT1DD" localSheetId="20" hidden="1">#REF!</definedName>
    <definedName name="BEx75DPEQTX055IZ2L8UVLJOT1DD" hidden="1">#REF!</definedName>
    <definedName name="BEx75GJZSZHUDN6OOAGQYFUDA2LP" localSheetId="20" hidden="1">#REF!</definedName>
    <definedName name="BEx75GJZSZHUDN6OOAGQYFUDA2LP" hidden="1">#REF!</definedName>
    <definedName name="BEx75HGCCV5K4UCJWYV8EV9AG5YT" localSheetId="20" hidden="1">#REF!</definedName>
    <definedName name="BEx75HGCCV5K4UCJWYV8EV9AG5YT" hidden="1">#REF!</definedName>
    <definedName name="BEx75PZT8TY5P13U978NVBUXKHT4" localSheetId="20" hidden="1">#REF!</definedName>
    <definedName name="BEx75PZT8TY5P13U978NVBUXKHT4" hidden="1">#REF!</definedName>
    <definedName name="BEx75T55F7GML8V1DMWL26WRT006" localSheetId="20" hidden="1">#REF!</definedName>
    <definedName name="BEx75T55F7GML8V1DMWL26WRT006" hidden="1">#REF!</definedName>
    <definedName name="BEx75VJGR07JY6UUWURQ4PJ29UKC" localSheetId="20" hidden="1">#REF!</definedName>
    <definedName name="BEx75VJGR07JY6UUWURQ4PJ29UKC" hidden="1">#REF!</definedName>
    <definedName name="BEx7696AZUPB1PK30JJQUWUELQPJ" localSheetId="20" hidden="1">#REF!</definedName>
    <definedName name="BEx7696AZUPB1PK30JJQUWUELQPJ" hidden="1">#REF!</definedName>
    <definedName name="BEx76PNR8S4T4VUQS0KU58SEX0VN" localSheetId="20" hidden="1">#REF!</definedName>
    <definedName name="BEx76PNR8S4T4VUQS0KU58SEX0VN" hidden="1">#REF!</definedName>
    <definedName name="BEx76YY7ODSIKDD9VDF9TLTDM18I" localSheetId="20" hidden="1">#REF!</definedName>
    <definedName name="BEx76YY7ODSIKDD9VDF9TLTDM18I" hidden="1">#REF!</definedName>
    <definedName name="BEx7705E86I9B7DTKMMJMAFSYMUL" localSheetId="20" hidden="1">#REF!</definedName>
    <definedName name="BEx7705E86I9B7DTKMMJMAFSYMUL" hidden="1">#REF!</definedName>
    <definedName name="BEx7741OUGLA0WJQLQRUJSL4DE00" localSheetId="20" hidden="1">#REF!</definedName>
    <definedName name="BEx7741OUGLA0WJQLQRUJSL4DE00" hidden="1">#REF!</definedName>
    <definedName name="BEx774N83DXLJZ54Q42PWIJZ2DN1" localSheetId="20" hidden="1">#REF!</definedName>
    <definedName name="BEx774N83DXLJZ54Q42PWIJZ2DN1" hidden="1">#REF!</definedName>
    <definedName name="BEx779QNIY3061ZV9BR462WKEGRW" localSheetId="20" hidden="1">#REF!</definedName>
    <definedName name="BEx779QNIY3061ZV9BR462WKEGRW" hidden="1">#REF!</definedName>
    <definedName name="BEx77G19QU9A95CNHE6QMVSQR2T3" localSheetId="20" hidden="1">#REF!</definedName>
    <definedName name="BEx77G19QU9A95CNHE6QMVSQR2T3" hidden="1">#REF!</definedName>
    <definedName name="BEx77P0S3GVMS7BJUL9OWUGJ1B02" localSheetId="20" hidden="1">#REF!</definedName>
    <definedName name="BEx77P0S3GVMS7BJUL9OWUGJ1B02" hidden="1">#REF!</definedName>
    <definedName name="BEx77QDESURI6WW5582YXSK3A972" localSheetId="20" hidden="1">#REF!</definedName>
    <definedName name="BEx77QDESURI6WW5582YXSK3A972" hidden="1">#REF!</definedName>
    <definedName name="BEx77VBI9XOPFHKEWU5EHQ9J675Y" localSheetId="20" hidden="1">#REF!</definedName>
    <definedName name="BEx77VBI9XOPFHKEWU5EHQ9J675Y" hidden="1">#REF!</definedName>
    <definedName name="BEx7809GQOCLHSNH95VOYIX7P1TV" localSheetId="20" hidden="1">#REF!</definedName>
    <definedName name="BEx7809GQOCLHSNH95VOYIX7P1TV" hidden="1">#REF!</definedName>
    <definedName name="BEx780K8XAXUHGVZGZWQ74DK4CI3" localSheetId="20" hidden="1">#REF!</definedName>
    <definedName name="BEx780K8XAXUHGVZGZWQ74DK4CI3" hidden="1">#REF!</definedName>
    <definedName name="BEx78226TN58UE0CTY98YEDU0LSL" localSheetId="20" hidden="1">#REF!</definedName>
    <definedName name="BEx78226TN58UE0CTY98YEDU0LSL" hidden="1">#REF!</definedName>
    <definedName name="BEx7881ZZBWHRAX6W2GY19J8MGEQ" localSheetId="20" hidden="1">#REF!</definedName>
    <definedName name="BEx7881ZZBWHRAX6W2GY19J8MGEQ" hidden="1">#REF!</definedName>
    <definedName name="BEx78BSYINF85GYNSCIRD95PH86Q" localSheetId="20" hidden="1">#REF!</definedName>
    <definedName name="BEx78BSYINF85GYNSCIRD95PH86Q" hidden="1">#REF!</definedName>
    <definedName name="BEx78HHRIWDLHQX2LG0HWFRYEL1T" localSheetId="20" hidden="1">#REF!</definedName>
    <definedName name="BEx78HHRIWDLHQX2LG0HWFRYEL1T" hidden="1">#REF!</definedName>
    <definedName name="BEx78QC4X2YVM9K6MQRB2WJG36N3" localSheetId="20" hidden="1">#REF!</definedName>
    <definedName name="BEx78QC4X2YVM9K6MQRB2WJG36N3" hidden="1">#REF!</definedName>
    <definedName name="BEx78QMXZ2P1ZB3HJ9O50DWHCMXR" localSheetId="20" hidden="1">#REF!</definedName>
    <definedName name="BEx78QMXZ2P1ZB3HJ9O50DWHCMXR" hidden="1">#REF!</definedName>
    <definedName name="BEx78SFO5VR28677DWZEMDN7G86X" localSheetId="20" hidden="1">#REF!</definedName>
    <definedName name="BEx78SFO5VR28677DWZEMDN7G86X" hidden="1">#REF!</definedName>
    <definedName name="BEx78SFOYH1Z0ZDTO47W2M60TW6K" localSheetId="20" hidden="1">#REF!</definedName>
    <definedName name="BEx78SFOYH1Z0ZDTO47W2M60TW6K" hidden="1">#REF!</definedName>
    <definedName name="BEx7974EARYYX2ICWU0YC50VO5D8" localSheetId="20" hidden="1">#REF!</definedName>
    <definedName name="BEx7974EARYYX2ICWU0YC50VO5D8" hidden="1">#REF!</definedName>
    <definedName name="BEx79JK3E6JO8MX4O35A5G8NZCC8" localSheetId="20" hidden="1">#REF!</definedName>
    <definedName name="BEx79JK3E6JO8MX4O35A5G8NZCC8" hidden="1">#REF!</definedName>
    <definedName name="BEx79OCP4HQ6XP8EWNGEUDLOZBBS" localSheetId="20" hidden="1">#REF!</definedName>
    <definedName name="BEx79OCP4HQ6XP8EWNGEUDLOZBBS" hidden="1">#REF!</definedName>
    <definedName name="BEx79SEAYKUZB0H4LYBCD6WWJBG2" localSheetId="20" hidden="1">#REF!</definedName>
    <definedName name="BEx79SEAYKUZB0H4LYBCD6WWJBG2" hidden="1">#REF!</definedName>
    <definedName name="BEx79SJRHTLS9PYM69O9BWW1FMJK" localSheetId="20" hidden="1">#REF!</definedName>
    <definedName name="BEx79SJRHTLS9PYM69O9BWW1FMJK" hidden="1">#REF!</definedName>
    <definedName name="BEx79YJJLBELICW9F9FRYSCQ101L" localSheetId="20" hidden="1">#REF!</definedName>
    <definedName name="BEx79YJJLBELICW9F9FRYSCQ101L" hidden="1">#REF!</definedName>
    <definedName name="BEx79YUC7B0V77FSBGIRCY1BR4VK" localSheetId="20" hidden="1">#REF!</definedName>
    <definedName name="BEx79YUC7B0V77FSBGIRCY1BR4VK" hidden="1">#REF!</definedName>
    <definedName name="BEx7A06T3RC2891FUX05G3QPRAUE" localSheetId="20" hidden="1">#REF!</definedName>
    <definedName name="BEx7A06T3RC2891FUX05G3QPRAUE" hidden="1">#REF!</definedName>
    <definedName name="BEx7A9S3JA1X7FH4CFSQLTZC4691" localSheetId="20" hidden="1">#REF!</definedName>
    <definedName name="BEx7A9S3JA1X7FH4CFSQLTZC4691" hidden="1">#REF!</definedName>
    <definedName name="BEx7ABA2C9IWH5VSLVLLLCY62161" localSheetId="20" hidden="1">#REF!</definedName>
    <definedName name="BEx7ABA2C9IWH5VSLVLLLCY62161" hidden="1">#REF!</definedName>
    <definedName name="BEx7AE4LPLX8N85BYB0WCO5S7ZPV" localSheetId="20" hidden="1">#REF!</definedName>
    <definedName name="BEx7AE4LPLX8N85BYB0WCO5S7ZPV" hidden="1">#REF!</definedName>
    <definedName name="BEx7AR0EEP9O5JPPEKQWG1TC860T" localSheetId="20" hidden="1">#REF!</definedName>
    <definedName name="BEx7AR0EEP9O5JPPEKQWG1TC860T" hidden="1">#REF!</definedName>
    <definedName name="BEx7ASD1I654MEDCO6GGWA95PXSC" localSheetId="20" hidden="1">#REF!</definedName>
    <definedName name="BEx7ASD1I654MEDCO6GGWA95PXSC" hidden="1">#REF!</definedName>
    <definedName name="BEx7AURD3S7JGN4D3YK1QAG6TAFA" localSheetId="20" hidden="1">#REF!</definedName>
    <definedName name="BEx7AURD3S7JGN4D3YK1QAG6TAFA" hidden="1">#REF!</definedName>
    <definedName name="BEx7AVCX9S5RJP3NSZ4QM4E6ERDT" localSheetId="20" hidden="1">#REF!</definedName>
    <definedName name="BEx7AVCX9S5RJP3NSZ4QM4E6ERDT" hidden="1">#REF!</definedName>
    <definedName name="BEx7AVYIGP0930MV5JEBWRYCJN68" localSheetId="20" hidden="1">#REF!</definedName>
    <definedName name="BEx7AVYIGP0930MV5JEBWRYCJN68" hidden="1">#REF!</definedName>
    <definedName name="BEx7B6LH6917TXOSAAQ6U7HVF018" localSheetId="20" hidden="1">#REF!</definedName>
    <definedName name="BEx7B6LH6917TXOSAAQ6U7HVF018" hidden="1">#REF!</definedName>
    <definedName name="BEx7BN8E88JR3K1BSLAZRPSFPQ9L" localSheetId="20" hidden="1">#REF!</definedName>
    <definedName name="BEx7BN8E88JR3K1BSLAZRPSFPQ9L" hidden="1">#REF!</definedName>
    <definedName name="BEx7BP14RMS3638K85OM4NCYLRHG" localSheetId="20" hidden="1">#REF!</definedName>
    <definedName name="BEx7BP14RMS3638K85OM4NCYLRHG" hidden="1">#REF!</definedName>
    <definedName name="BEx7BPXFZXJ79FQ0E8AQE21PGVHA" localSheetId="20" hidden="1">#REF!</definedName>
    <definedName name="BEx7BPXFZXJ79FQ0E8AQE21PGVHA" hidden="1">#REF!</definedName>
    <definedName name="BEx7C04AM39DQMC1TIX7CFZ2ADHX" localSheetId="20" hidden="1">#REF!</definedName>
    <definedName name="BEx7C04AM39DQMC1TIX7CFZ2ADHX" hidden="1">#REF!</definedName>
    <definedName name="BEx7C346X4AX2J1QPM4NBC7JL5W9" localSheetId="20" hidden="1">#REF!</definedName>
    <definedName name="BEx7C346X4AX2J1QPM4NBC7JL5W9" hidden="1">#REF!</definedName>
    <definedName name="BEx7C40F0PQURHPI6YQ39NFIR86Z" localSheetId="20" hidden="1">#REF!</definedName>
    <definedName name="BEx7C40F0PQURHPI6YQ39NFIR86Z" hidden="1">#REF!</definedName>
    <definedName name="BEx7C7B9VCY7N0H7N1NH6HNNH724" localSheetId="20" hidden="1">#REF!</definedName>
    <definedName name="BEx7C7B9VCY7N0H7N1NH6HNNH724" hidden="1">#REF!</definedName>
    <definedName name="BEx7C93VR7SYRIJS1JO8YZKSFAW9" localSheetId="20" hidden="1">#REF!</definedName>
    <definedName name="BEx7C93VR7SYRIJS1JO8YZKSFAW9" hidden="1">#REF!</definedName>
    <definedName name="BEx7CCPC6R1KQQZ2JQU6EFI1G0RM" localSheetId="20" hidden="1">#REF!</definedName>
    <definedName name="BEx7CCPC6R1KQQZ2JQU6EFI1G0RM" hidden="1">#REF!</definedName>
    <definedName name="BEx7CIJST9GLS2QD383UK7VUDTGL" localSheetId="20" hidden="1">#REF!</definedName>
    <definedName name="BEx7CIJST9GLS2QD383UK7VUDTGL" hidden="1">#REF!</definedName>
    <definedName name="BEx7CO8T2XKC7GHDSYNAWTZ9L7YR" localSheetId="20" hidden="1">#REF!</definedName>
    <definedName name="BEx7CO8T2XKC7GHDSYNAWTZ9L7YR" hidden="1">#REF!</definedName>
    <definedName name="BEx7CW1CF00DO8A36UNC2X7K65C2" localSheetId="20" hidden="1">#REF!</definedName>
    <definedName name="BEx7CW1CF00DO8A36UNC2X7K65C2" hidden="1">#REF!</definedName>
    <definedName name="BEx7CW6NFRL2P4XWP0MWHIYA97KF" localSheetId="20" hidden="1">#REF!</definedName>
    <definedName name="BEx7CW6NFRL2P4XWP0MWHIYA97KF" hidden="1">#REF!</definedName>
    <definedName name="BEx7CZXN83U7XFVGG1P1N6ZCQK7U" localSheetId="20" hidden="1">#REF!</definedName>
    <definedName name="BEx7CZXN83U7XFVGG1P1N6ZCQK7U" hidden="1">#REF!</definedName>
    <definedName name="BEx7D14R4J25CLH301NHMGU8FSWM" localSheetId="20" hidden="1">#REF!</definedName>
    <definedName name="BEx7D14R4J25CLH301NHMGU8FSWM" hidden="1">#REF!</definedName>
    <definedName name="BEx7D38BE0Z9QLQBDMGARM9USFPM" localSheetId="20" hidden="1">#REF!</definedName>
    <definedName name="BEx7D38BE0Z9QLQBDMGARM9USFPM" hidden="1">#REF!</definedName>
    <definedName name="BEx7D5RWKRS4W71J4NZ6ZSFHPKFT" localSheetId="20" hidden="1">#REF!</definedName>
    <definedName name="BEx7D5RWKRS4W71J4NZ6ZSFHPKFT" hidden="1">#REF!</definedName>
    <definedName name="BEx7D8H1TPOX1UN17QZYEV7Q58GA" localSheetId="20" hidden="1">#REF!</definedName>
    <definedName name="BEx7D8H1TPOX1UN17QZYEV7Q58GA" hidden="1">#REF!</definedName>
    <definedName name="BEx7DGF13H2074LRWFZQ45PZ6JPX" localSheetId="20" hidden="1">#REF!</definedName>
    <definedName name="BEx7DGF13H2074LRWFZQ45PZ6JPX" hidden="1">#REF!</definedName>
    <definedName name="BEx7DHBE0SOC5KXWWQ73WUDBRX8J" localSheetId="20" hidden="1">#REF!</definedName>
    <definedName name="BEx7DHBE0SOC5KXWWQ73WUDBRX8J" hidden="1">#REF!</definedName>
    <definedName name="BEx7DKWUXEDIISSX4GDD4YYT887F" localSheetId="20" hidden="1">#REF!</definedName>
    <definedName name="BEx7DKWUXEDIISSX4GDD4YYT887F" hidden="1">#REF!</definedName>
    <definedName name="BEx7DMUYR2HC26WW7AOB1TULERMB" localSheetId="20" hidden="1">#REF!</definedName>
    <definedName name="BEx7DMUYR2HC26WW7AOB1TULERMB" hidden="1">#REF!</definedName>
    <definedName name="BEx7DVJTRV44IMJIBFXELE67SZ7S" localSheetId="20" hidden="1">#REF!</definedName>
    <definedName name="BEx7DVJTRV44IMJIBFXELE67SZ7S" hidden="1">#REF!</definedName>
    <definedName name="BEx7DVUMFCI5INHMVFIJ44RTTSTT" localSheetId="20" hidden="1">#REF!</definedName>
    <definedName name="BEx7DVUMFCI5INHMVFIJ44RTTSTT" hidden="1">#REF!</definedName>
    <definedName name="BEx7E2QT2U8THYOKBPXONB1B47WH" localSheetId="20" hidden="1">#REF!</definedName>
    <definedName name="BEx7E2QT2U8THYOKBPXONB1B47WH" hidden="1">#REF!</definedName>
    <definedName name="BEx7E5QP7W6UKO74F5Y0VJ741HS5" localSheetId="20" hidden="1">#REF!</definedName>
    <definedName name="BEx7E5QP7W6UKO74F5Y0VJ741HS5" hidden="1">#REF!</definedName>
    <definedName name="BEx7E6N29HGH3I47AFB2DCS6MVS6" localSheetId="20" hidden="1">#REF!</definedName>
    <definedName name="BEx7E6N29HGH3I47AFB2DCS6MVS6" hidden="1">#REF!</definedName>
    <definedName name="BEx7EBA8IYHQKT7IQAOAML660SYA" localSheetId="20" hidden="1">#REF!</definedName>
    <definedName name="BEx7EBA8IYHQKT7IQAOAML660SYA" hidden="1">#REF!</definedName>
    <definedName name="BEx7EI6C8MCRZFEQYUBE5FSUTIHK" localSheetId="20" hidden="1">#REF!</definedName>
    <definedName name="BEx7EI6C8MCRZFEQYUBE5FSUTIHK" hidden="1">#REF!</definedName>
    <definedName name="BEx7EI6DL1Z6UWLFBXAKVGZTKHWJ" localSheetId="20" hidden="1">#REF!</definedName>
    <definedName name="BEx7EI6DL1Z6UWLFBXAKVGZTKHWJ" hidden="1">#REF!</definedName>
    <definedName name="BEx7EQKHX7GZYOLXRDU534TT4H64" localSheetId="20" hidden="1">#REF!</definedName>
    <definedName name="BEx7EQKHX7GZYOLXRDU534TT4H64" hidden="1">#REF!</definedName>
    <definedName name="BEx7ETV6L1TM7JSXJIGK3FC6RVZW" localSheetId="20" hidden="1">#REF!</definedName>
    <definedName name="BEx7ETV6L1TM7JSXJIGK3FC6RVZW" hidden="1">#REF!</definedName>
    <definedName name="BEx7EYYLHMBYQTH6I377FCQS7CSX" localSheetId="20" hidden="1">#REF!</definedName>
    <definedName name="BEx7EYYLHMBYQTH6I377FCQS7CSX" hidden="1">#REF!</definedName>
    <definedName name="BEx7FCLG1RYI2SNOU1Y2GQZNZSWA" localSheetId="20" hidden="1">#REF!</definedName>
    <definedName name="BEx7FCLG1RYI2SNOU1Y2GQZNZSWA" hidden="1">#REF!</definedName>
    <definedName name="BEx7FN32ZGWOAA4TTH79KINTDWR9" localSheetId="20" hidden="1">#REF!</definedName>
    <definedName name="BEx7FN32ZGWOAA4TTH79KINTDWR9" hidden="1">#REF!</definedName>
    <definedName name="BEx7FV0WJHXL6X5JNQ2ZX45PX49P" localSheetId="20" hidden="1">#REF!</definedName>
    <definedName name="BEx7FV0WJHXL6X5JNQ2ZX45PX49P" hidden="1">#REF!</definedName>
    <definedName name="BEx7G82CKM3NIY1PHNFK28M09PCH" localSheetId="20" hidden="1">#REF!</definedName>
    <definedName name="BEx7G82CKM3NIY1PHNFK28M09PCH" hidden="1">#REF!</definedName>
    <definedName name="BEx7GR3ENYWRXXS5IT0UMEGOLGUH" localSheetId="20" hidden="1">#REF!</definedName>
    <definedName name="BEx7GR3ENYWRXXS5IT0UMEGOLGUH" hidden="1">#REF!</definedName>
    <definedName name="BEx7GSAL6P7TASL8MB63RFST1LJL" localSheetId="20" hidden="1">#REF!</definedName>
    <definedName name="BEx7GSAL6P7TASL8MB63RFST1LJL" hidden="1">#REF!</definedName>
    <definedName name="BEx7H0JD6I5I8WQLLWOYWY5YWPQE" localSheetId="20" hidden="1">#REF!</definedName>
    <definedName name="BEx7H0JD6I5I8WQLLWOYWY5YWPQE" hidden="1">#REF!</definedName>
    <definedName name="BEx7H14XCXH7WEXEY1HVO53A6AGH" localSheetId="20" hidden="1">#REF!</definedName>
    <definedName name="BEx7H14XCXH7WEXEY1HVO53A6AGH" hidden="1">#REF!</definedName>
    <definedName name="BEx7HGVBEF4LEIF6RC14N3PSU461" localSheetId="20" hidden="1">#REF!</definedName>
    <definedName name="BEx7HGVBEF4LEIF6RC14N3PSU461" hidden="1">#REF!</definedName>
    <definedName name="BEx7HQ5T9FZ42QWS09UO4DT42Y0R" localSheetId="20" hidden="1">#REF!</definedName>
    <definedName name="BEx7HQ5T9FZ42QWS09UO4DT42Y0R" hidden="1">#REF!</definedName>
    <definedName name="BEx7HRCZE3CVGON1HV07MT5MNDZ3" localSheetId="20" hidden="1">#REF!</definedName>
    <definedName name="BEx7HRCZE3CVGON1HV07MT5MNDZ3" hidden="1">#REF!</definedName>
    <definedName name="BEx7HWGE2CANG5M17X4C8YNC3N8F" localSheetId="20" hidden="1">#REF!</definedName>
    <definedName name="BEx7HWGE2CANG5M17X4C8YNC3N8F" hidden="1">#REF!</definedName>
    <definedName name="BEx7IB54GU5UCTJS549UBDW43EJL" localSheetId="20" hidden="1">#REF!</definedName>
    <definedName name="BEx7IB54GU5UCTJS549UBDW43EJL" hidden="1">#REF!</definedName>
    <definedName name="BEx7IBVYN47SFZIA0K4MDKQZNN9V" localSheetId="20" hidden="1">#REF!</definedName>
    <definedName name="BEx7IBVYN47SFZIA0K4MDKQZNN9V" hidden="1">#REF!</definedName>
    <definedName name="BEx7IGOMJB39HUONENRXTK1MFHGE" localSheetId="20" hidden="1">#REF!</definedName>
    <definedName name="BEx7IGOMJB39HUONENRXTK1MFHGE" hidden="1">#REF!</definedName>
    <definedName name="BEx7ISO6LTCYYDK0J6IN4PG2P6SW" localSheetId="20" hidden="1">#REF!</definedName>
    <definedName name="BEx7ISO6LTCYYDK0J6IN4PG2P6SW" hidden="1">#REF!</definedName>
    <definedName name="BEx7IV2IJ5WT7UC0UG7WP0WF2JZI" localSheetId="20" hidden="1">#REF!</definedName>
    <definedName name="BEx7IV2IJ5WT7UC0UG7WP0WF2JZI" hidden="1">#REF!</definedName>
    <definedName name="BEx7IXGU74GE5E4S6W4Z13AR092Y" localSheetId="20" hidden="1">#REF!</definedName>
    <definedName name="BEx7IXGU74GE5E4S6W4Z13AR092Y" hidden="1">#REF!</definedName>
    <definedName name="BEx7J4YL8Q3BI1MLH16YYQ18IJRD" localSheetId="20" hidden="1">#REF!</definedName>
    <definedName name="BEx7J4YL8Q3BI1MLH16YYQ18IJRD" hidden="1">#REF!</definedName>
    <definedName name="BEx7J5K5QVUOXI6A663KUWL6PO3O" localSheetId="20" hidden="1">#REF!</definedName>
    <definedName name="BEx7J5K5QVUOXI6A663KUWL6PO3O" hidden="1">#REF!</definedName>
    <definedName name="BEx7JH3HGBPI07OHZ5LFYK0UFZQR" localSheetId="20" hidden="1">#REF!</definedName>
    <definedName name="BEx7JH3HGBPI07OHZ5LFYK0UFZQR" hidden="1">#REF!</definedName>
    <definedName name="BEx7JRL3MHRMVLQF3EN15MXRPN68" localSheetId="20" hidden="1">#REF!</definedName>
    <definedName name="BEx7JRL3MHRMVLQF3EN15MXRPN68" hidden="1">#REF!</definedName>
    <definedName name="BEx7JV194190CNM6WWGQ3UBJ3CHH" localSheetId="20" hidden="1">#REF!</definedName>
    <definedName name="BEx7JV194190CNM6WWGQ3UBJ3CHH" hidden="1">#REF!</definedName>
    <definedName name="BEx7JZJ4AE8AGMWPK3XPBTBUBZ48" localSheetId="20" hidden="1">#REF!</definedName>
    <definedName name="BEx7JZJ4AE8AGMWPK3XPBTBUBZ48" hidden="1">#REF!</definedName>
    <definedName name="BEx7K7GZ607XQOGB81A1HINBTGOZ" localSheetId="20" hidden="1">#REF!</definedName>
    <definedName name="BEx7K7GZ607XQOGB81A1HINBTGOZ" hidden="1">#REF!</definedName>
    <definedName name="BEx7KEYPBDXSNROH8M6CDCBN6B50" localSheetId="20" hidden="1">#REF!</definedName>
    <definedName name="BEx7KEYPBDXSNROH8M6CDCBN6B50" hidden="1">#REF!</definedName>
    <definedName name="BEx7KH7PZ0A6FSWA4LAN2CMZ0WSF" localSheetId="20" hidden="1">#REF!</definedName>
    <definedName name="BEx7KH7PZ0A6FSWA4LAN2CMZ0WSF" hidden="1">#REF!</definedName>
    <definedName name="BEx7KNCTL6VMNQP4MFMHOMV1WI1Y" localSheetId="20" hidden="1">#REF!</definedName>
    <definedName name="BEx7KNCTL6VMNQP4MFMHOMV1WI1Y" hidden="1">#REF!</definedName>
    <definedName name="BEx7KSAS8BZT6H8OQCZ5DNSTMO07" localSheetId="20" hidden="1">#REF!</definedName>
    <definedName name="BEx7KSAS8BZT6H8OQCZ5DNSTMO07" hidden="1">#REF!</definedName>
    <definedName name="BEx7KWHTBD21COXVI4HNEQH0Z3L8" localSheetId="20" hidden="1">#REF!</definedName>
    <definedName name="BEx7KWHTBD21COXVI4HNEQH0Z3L8" hidden="1">#REF!</definedName>
    <definedName name="BEx7KXUGRMRSUXCM97Z7VRZQ9JH2" localSheetId="20" hidden="1">#REF!</definedName>
    <definedName name="BEx7KXUGRMRSUXCM97Z7VRZQ9JH2" hidden="1">#REF!</definedName>
    <definedName name="BEx7L5C6U8MP6IZ67BD649WQYJEK" localSheetId="20" hidden="1">#REF!</definedName>
    <definedName name="BEx7L5C6U8MP6IZ67BD649WQYJEK" hidden="1">#REF!</definedName>
    <definedName name="BEx7L8HEYEVTATR0OG5JJO647KNI" localSheetId="20" hidden="1">#REF!</definedName>
    <definedName name="BEx7L8HEYEVTATR0OG5JJO647KNI" hidden="1">#REF!</definedName>
    <definedName name="BEx7L8XOV64OMS15ZFURFEUXLMWF" localSheetId="20" hidden="1">#REF!</definedName>
    <definedName name="BEx7L8XOV64OMS15ZFURFEUXLMWF" hidden="1">#REF!</definedName>
    <definedName name="BEx7LPF478MRAYB9TQ6LDML6O3BY" localSheetId="20" hidden="1">#REF!</definedName>
    <definedName name="BEx7LPF478MRAYB9TQ6LDML6O3BY" hidden="1">#REF!</definedName>
    <definedName name="BEx7LPV780NFCG1VX4EKJ29YXOLZ" localSheetId="20" hidden="1">#REF!</definedName>
    <definedName name="BEx7LPV780NFCG1VX4EKJ29YXOLZ" hidden="1">#REF!</definedName>
    <definedName name="BEx7LQ0PD30NJWOAYKPEYHM9J83B" localSheetId="20" hidden="1">#REF!</definedName>
    <definedName name="BEx7LQ0PD30NJWOAYKPEYHM9J83B" hidden="1">#REF!</definedName>
    <definedName name="BEx7M4EKEDHZ1ZZ91NDLSUNPUFPZ" localSheetId="20" hidden="1">#REF!</definedName>
    <definedName name="BEx7M4EKEDHZ1ZZ91NDLSUNPUFPZ" hidden="1">#REF!</definedName>
    <definedName name="BEx7MAUI1JJFDIJGDW4RWY5384LY" localSheetId="20" hidden="1">#REF!</definedName>
    <definedName name="BEx7MAUI1JJFDIJGDW4RWY5384LY" hidden="1">#REF!</definedName>
    <definedName name="BEx7MI1EW6N7FOBHWJLYC02TZSKR" localSheetId="20" hidden="1">#REF!</definedName>
    <definedName name="BEx7MI1EW6N7FOBHWJLYC02TZSKR" hidden="1">#REF!</definedName>
    <definedName name="BEx7MJZO3UKAMJ53UWOJ5ZD4GGMQ" localSheetId="20" hidden="1">#REF!</definedName>
    <definedName name="BEx7MJZO3UKAMJ53UWOJ5ZD4GGMQ" hidden="1">#REF!</definedName>
    <definedName name="BEx7MO17TZ6L4457Q12FYYLUUZAZ" localSheetId="20" hidden="1">#REF!</definedName>
    <definedName name="BEx7MO17TZ6L4457Q12FYYLUUZAZ" hidden="1">#REF!</definedName>
    <definedName name="BEx7MT4MFNXIVQGAT6D971GZW7CA" localSheetId="20" hidden="1">#REF!</definedName>
    <definedName name="BEx7MT4MFNXIVQGAT6D971GZW7CA" hidden="1">#REF!</definedName>
    <definedName name="BEx7MUMLPPX92MX7SA8S1PLONDL8" localSheetId="20" hidden="1">#REF!</definedName>
    <definedName name="BEx7MUMLPPX92MX7SA8S1PLONDL8" hidden="1">#REF!</definedName>
    <definedName name="BEx7MX0W532Q7CB4V6KFVC9WAOUI" localSheetId="20" hidden="1">#REF!</definedName>
    <definedName name="BEx7MX0W532Q7CB4V6KFVC9WAOUI" hidden="1">#REF!</definedName>
    <definedName name="BEx7NB403NE748IF75RXMWOFQ986" localSheetId="20" hidden="1">#REF!</definedName>
    <definedName name="BEx7NB403NE748IF75RXMWOFQ986" hidden="1">#REF!</definedName>
    <definedName name="BEx7NI062THZAM6I8AJWTFJL91CS" localSheetId="20" hidden="1">#REF!</definedName>
    <definedName name="BEx7NI062THZAM6I8AJWTFJL91CS" hidden="1">#REF!</definedName>
    <definedName name="BEx904S75BPRYMHF0083JF7ES4NG" localSheetId="20" hidden="1">#REF!</definedName>
    <definedName name="BEx904S75BPRYMHF0083JF7ES4NG" hidden="1">#REF!</definedName>
    <definedName name="BEx90HDD4RWF7JZGA8GCGG7D63MG" localSheetId="20" hidden="1">#REF!</definedName>
    <definedName name="BEx90HDD4RWF7JZGA8GCGG7D63MG" hidden="1">#REF!</definedName>
    <definedName name="BEx90HO6UVMFVSV8U0YBZFHNCL38" localSheetId="20" hidden="1">#REF!</definedName>
    <definedName name="BEx90HO6UVMFVSV8U0YBZFHNCL38" hidden="1">#REF!</definedName>
    <definedName name="BEx90VGH5H09ON2QXYC9WIIEU98T" localSheetId="20" hidden="1">#REF!</definedName>
    <definedName name="BEx90VGH5H09ON2QXYC9WIIEU98T" hidden="1">#REF!</definedName>
    <definedName name="BEx9157279000SVN5XNWQ99JY0WU" localSheetId="20" hidden="1">#REF!</definedName>
    <definedName name="BEx9157279000SVN5XNWQ99JY0WU" hidden="1">#REF!</definedName>
    <definedName name="BEx9175B70QXYAU5A8DJPGZQ46L9" localSheetId="20" hidden="1">#REF!</definedName>
    <definedName name="BEx9175B70QXYAU5A8DJPGZQ46L9" hidden="1">#REF!</definedName>
    <definedName name="BEx91AQQRTV87AO27VWHSFZAD4ZR" localSheetId="20" hidden="1">#REF!</definedName>
    <definedName name="BEx91AQQRTV87AO27VWHSFZAD4ZR" hidden="1">#REF!</definedName>
    <definedName name="BEx91L8FLL5CWLA2CDHKCOMGVDZN" localSheetId="20" hidden="1">#REF!</definedName>
    <definedName name="BEx91L8FLL5CWLA2CDHKCOMGVDZN" hidden="1">#REF!</definedName>
    <definedName name="BEx91OTVH9ZDBC3QTORU8RZX4EOC" localSheetId="20" hidden="1">#REF!</definedName>
    <definedName name="BEx91OTVH9ZDBC3QTORU8RZX4EOC" hidden="1">#REF!</definedName>
    <definedName name="BEx91QH5JRZKQP1GPN2SQMR3CKAG" localSheetId="20" hidden="1">#REF!</definedName>
    <definedName name="BEx91QH5JRZKQP1GPN2SQMR3CKAG" hidden="1">#REF!</definedName>
    <definedName name="BEx91ROALDNHO7FI4X8L61RH4UJE" localSheetId="20" hidden="1">#REF!</definedName>
    <definedName name="BEx91ROALDNHO7FI4X8L61RH4UJE" hidden="1">#REF!</definedName>
    <definedName name="BEx91TMID71GVYH0U16QM1RV3PX0" localSheetId="20" hidden="1">#REF!</definedName>
    <definedName name="BEx91TMID71GVYH0U16QM1RV3PX0" hidden="1">#REF!</definedName>
    <definedName name="BEx91VF2D78PAF337E3L2L81K9W2" localSheetId="20" hidden="1">#REF!</definedName>
    <definedName name="BEx91VF2D78PAF337E3L2L81K9W2" hidden="1">#REF!</definedName>
    <definedName name="BEx921PNZ46VORG2VRMWREWIC0SE" localSheetId="20" hidden="1">#REF!</definedName>
    <definedName name="BEx921PNZ46VORG2VRMWREWIC0SE" hidden="1">#REF!</definedName>
    <definedName name="BEx929CVDCG5CFUQWNDLOSNRQ1FN" localSheetId="20" hidden="1">#REF!</definedName>
    <definedName name="BEx929CVDCG5CFUQWNDLOSNRQ1FN" hidden="1">#REF!</definedName>
    <definedName name="BEx92DPEKL5WM5A3CN8674JI0PR3" localSheetId="20" hidden="1">#REF!</definedName>
    <definedName name="BEx92DPEKL5WM5A3CN8674JI0PR3" hidden="1">#REF!</definedName>
    <definedName name="BEx92ER2RMY93TZK0D9L9T3H0GI5" localSheetId="20" hidden="1">#REF!</definedName>
    <definedName name="BEx92ER2RMY93TZK0D9L9T3H0GI5" hidden="1">#REF!</definedName>
    <definedName name="BEx92FI04PJT4LI23KKIHRXWJDTT" localSheetId="20" hidden="1">#REF!</definedName>
    <definedName name="BEx92FI04PJT4LI23KKIHRXWJDTT" hidden="1">#REF!</definedName>
    <definedName name="BEx92HR14HQ9D5JXCSPA4SS4RT62" localSheetId="20" hidden="1">#REF!</definedName>
    <definedName name="BEx92HR14HQ9D5JXCSPA4SS4RT62" hidden="1">#REF!</definedName>
    <definedName name="BEx92HWA2D6A5EX9MFG68G0NOMSN" localSheetId="20" hidden="1">#REF!</definedName>
    <definedName name="BEx92HWA2D6A5EX9MFG68G0NOMSN" hidden="1">#REF!</definedName>
    <definedName name="BEx92I1SQUKW2W7S22E82HLJXRGK" localSheetId="20" hidden="1">#REF!</definedName>
    <definedName name="BEx92I1SQUKW2W7S22E82HLJXRGK" hidden="1">#REF!</definedName>
    <definedName name="BEx92PUBDIXAU1FW5ZAXECMAU0LN" localSheetId="20" hidden="1">#REF!</definedName>
    <definedName name="BEx92PUBDIXAU1FW5ZAXECMAU0LN" hidden="1">#REF!</definedName>
    <definedName name="BEx92S8MHFFIVRQ2YSHZNQGOFUHD" localSheetId="20" hidden="1">#REF!</definedName>
    <definedName name="BEx92S8MHFFIVRQ2YSHZNQGOFUHD" hidden="1">#REF!</definedName>
    <definedName name="BEx92VJ5FJGXISSSMOUAESCSIWFV" localSheetId="20" hidden="1">#REF!</definedName>
    <definedName name="BEx92VJ5FJGXISSSMOUAESCSIWFV" hidden="1">#REF!</definedName>
    <definedName name="BEx93B9OULL2YGC896XXYAAJSTRK" localSheetId="20" hidden="1">#REF!</definedName>
    <definedName name="BEx93B9OULL2YGC896XXYAAJSTRK" hidden="1">#REF!</definedName>
    <definedName name="BEx93FRKF99NRT3LH99UTIH7AAYF" localSheetId="20" hidden="1">#REF!</definedName>
    <definedName name="BEx93FRKF99NRT3LH99UTIH7AAYF" hidden="1">#REF!</definedName>
    <definedName name="BEx93M7FSHP50OG34A4W8W8DF12U" localSheetId="20" hidden="1">#REF!</definedName>
    <definedName name="BEx93M7FSHP50OG34A4W8W8DF12U" hidden="1">#REF!</definedName>
    <definedName name="BEx93OLWY2O3PRA74U41VG5RXT4Q" localSheetId="20" hidden="1">#REF!</definedName>
    <definedName name="BEx93OLWY2O3PRA74U41VG5RXT4Q" hidden="1">#REF!</definedName>
    <definedName name="BEx93RWFAF6YJGYUTITVM445C02U" localSheetId="20" hidden="1">#REF!</definedName>
    <definedName name="BEx93RWFAF6YJGYUTITVM445C02U" hidden="1">#REF!</definedName>
    <definedName name="BEx93SY9RWG3HUV4YXQKXJH9FH14" localSheetId="20" hidden="1">#REF!</definedName>
    <definedName name="BEx93SY9RWG3HUV4YXQKXJH9FH14" hidden="1">#REF!</definedName>
    <definedName name="BEx93TJUX3U0FJDBG6DDSNQ91R5J" localSheetId="20" hidden="1">#REF!</definedName>
    <definedName name="BEx93TJUX3U0FJDBG6DDSNQ91R5J" hidden="1">#REF!</definedName>
    <definedName name="BEx942UCRHMI4B0US31HO95GSC2X" localSheetId="20" hidden="1">#REF!</definedName>
    <definedName name="BEx942UCRHMI4B0US31HO95GSC2X" hidden="1">#REF!</definedName>
    <definedName name="BEx942ZND3V7XSHKTD0UH9X85N5E" localSheetId="20" hidden="1">#REF!</definedName>
    <definedName name="BEx942ZND3V7XSHKTD0UH9X85N5E" hidden="1">#REF!</definedName>
    <definedName name="BEx947HHLR6UU6NYPNDZRF79V52K" localSheetId="20" hidden="1">#REF!</definedName>
    <definedName name="BEx947HHLR6UU6NYPNDZRF79V52K" hidden="1">#REF!</definedName>
    <definedName name="BEx948ZFFQWVIDNG4AZAUGGGEB5U" localSheetId="20" hidden="1">#REF!</definedName>
    <definedName name="BEx948ZFFQWVIDNG4AZAUGGGEB5U" hidden="1">#REF!</definedName>
    <definedName name="BEx94CKXG92OMURH41SNU6IOHK4J" localSheetId="20" hidden="1">#REF!</definedName>
    <definedName name="BEx94CKXG92OMURH41SNU6IOHK4J" hidden="1">#REF!</definedName>
    <definedName name="BEx94GXG30CIVB6ZQN3X3IK6BZXQ" localSheetId="20" hidden="1">#REF!</definedName>
    <definedName name="BEx94GXG30CIVB6ZQN3X3IK6BZXQ" hidden="1">#REF!</definedName>
    <definedName name="BEx94HJ0DWZHE39X4BLCQCJ3M1MC" localSheetId="20" hidden="1">#REF!</definedName>
    <definedName name="BEx94HJ0DWZHE39X4BLCQCJ3M1MC" hidden="1">#REF!</definedName>
    <definedName name="BEx94HZ5LURYM9ST744ALV6ZCKYP" localSheetId="20" hidden="1">#REF!</definedName>
    <definedName name="BEx94HZ5LURYM9ST744ALV6ZCKYP" hidden="1">#REF!</definedName>
    <definedName name="BEx94IQ75E90YUMWJ9N591LR7DQQ" localSheetId="20" hidden="1">#REF!</definedName>
    <definedName name="BEx94IQ75E90YUMWJ9N591LR7DQQ" hidden="1">#REF!</definedName>
    <definedName name="BEx94N7W5T3U7UOE97D6OVIBUCXS" localSheetId="20" hidden="1">#REF!</definedName>
    <definedName name="BEx94N7W5T3U7UOE97D6OVIBUCXS" hidden="1">#REF!</definedName>
    <definedName name="BEx955NIAWX5OLAHMTV6QFUZPR30" localSheetId="20" hidden="1">#REF!</definedName>
    <definedName name="BEx955NIAWX5OLAHMTV6QFUZPR30" hidden="1">#REF!</definedName>
    <definedName name="BEx9581TYVI2M5TT4ISDAJV4W7Z6" localSheetId="20" hidden="1">#REF!</definedName>
    <definedName name="BEx9581TYVI2M5TT4ISDAJV4W7Z6" hidden="1">#REF!</definedName>
    <definedName name="BEx95G55NR99FDSE95CXDI4DKWSV" localSheetId="20" hidden="1">#REF!</definedName>
    <definedName name="BEx95G55NR99FDSE95CXDI4DKWSV" hidden="1">#REF!</definedName>
    <definedName name="BEx95NHF4RVUE0YDOAFZEIVBYJXD" localSheetId="20" hidden="1">#REF!</definedName>
    <definedName name="BEx95NHF4RVUE0YDOAFZEIVBYJXD" hidden="1">#REF!</definedName>
    <definedName name="BEx95QBZMG0E2KQ9BERJ861QLYN3" localSheetId="20" hidden="1">#REF!</definedName>
    <definedName name="BEx95QBZMG0E2KQ9BERJ861QLYN3" hidden="1">#REF!</definedName>
    <definedName name="BEx95QHBVDN795UNQJLRXG3RDU49" localSheetId="20" hidden="1">#REF!</definedName>
    <definedName name="BEx95QHBVDN795UNQJLRXG3RDU49" hidden="1">#REF!</definedName>
    <definedName name="BEx95TBVUWV7L7OMFMZDQEXGVHU6" localSheetId="20" hidden="1">#REF!</definedName>
    <definedName name="BEx95TBVUWV7L7OMFMZDQEXGVHU6" hidden="1">#REF!</definedName>
    <definedName name="BEx95U89DZZSVO39TGS62CX8G9N4" localSheetId="20" hidden="1">#REF!</definedName>
    <definedName name="BEx95U89DZZSVO39TGS62CX8G9N4" hidden="1">#REF!</definedName>
    <definedName name="BEx95XTPKKKJG67C45LRX0T25I06" localSheetId="20" hidden="1">#REF!</definedName>
    <definedName name="BEx95XTPKKKJG67C45LRX0T25I06" hidden="1">#REF!</definedName>
    <definedName name="BEx9602K2GHNBUEUVT9ONRQU1GMD" localSheetId="20" hidden="1">#REF!</definedName>
    <definedName name="BEx9602K2GHNBUEUVT9ONRQU1GMD" hidden="1">#REF!</definedName>
    <definedName name="BEx9602LTEI8BPC79BGMRK6S0RP8" localSheetId="20" hidden="1">#REF!</definedName>
    <definedName name="BEx9602LTEI8BPC79BGMRK6S0RP8" hidden="1">#REF!</definedName>
    <definedName name="BEx962BL3Y4LA53EBYI64ZYMZE8U" localSheetId="20" hidden="1">#REF!</definedName>
    <definedName name="BEx962BL3Y4LA53EBYI64ZYMZE8U" hidden="1">#REF!</definedName>
    <definedName name="BEx96HAWZ2EMMI7VJ5NQXGK044OO" localSheetId="20" hidden="1">#REF!</definedName>
    <definedName name="BEx96HAWZ2EMMI7VJ5NQXGK044OO" hidden="1">#REF!</definedName>
    <definedName name="BEx96KR21O7H9R29TN0S45Y3QPUK" localSheetId="20" hidden="1">#REF!</definedName>
    <definedName name="BEx96KR21O7H9R29TN0S45Y3QPUK" hidden="1">#REF!</definedName>
    <definedName name="BEx96SUFKHHFE8XQ6UUO6ILDOXHO" localSheetId="20" hidden="1">#REF!</definedName>
    <definedName name="BEx96SUFKHHFE8XQ6UUO6ILDOXHO" hidden="1">#REF!</definedName>
    <definedName name="BEx96UN4YWXBDEZ1U1ZUIPP41Z7I" localSheetId="20" hidden="1">#REF!</definedName>
    <definedName name="BEx96UN4YWXBDEZ1U1ZUIPP41Z7I" hidden="1">#REF!</definedName>
    <definedName name="BEx978KSD61YJH3S9DGO050R2EHA" localSheetId="20" hidden="1">#REF!</definedName>
    <definedName name="BEx978KSD61YJH3S9DGO050R2EHA" hidden="1">#REF!</definedName>
    <definedName name="BEx97H9O1NAKAPK4MX4PKO34ICL5" localSheetId="20" hidden="1">#REF!</definedName>
    <definedName name="BEx97H9O1NAKAPK4MX4PKO34ICL5" hidden="1">#REF!</definedName>
    <definedName name="BEx97MNUZQ1Z0AO2FL7XQYVNCPR7" localSheetId="20" hidden="1">#REF!</definedName>
    <definedName name="BEx97MNUZQ1Z0AO2FL7XQYVNCPR7" hidden="1">#REF!</definedName>
    <definedName name="BEx97NPQBACJVD9K1YXI08RTW9E2" localSheetId="20" hidden="1">#REF!</definedName>
    <definedName name="BEx97NPQBACJVD9K1YXI08RTW9E2" hidden="1">#REF!</definedName>
    <definedName name="BEx97RWQLXS0OORDCN69IGA58CWU" localSheetId="20" hidden="1">#REF!</definedName>
    <definedName name="BEx97RWQLXS0OORDCN69IGA58CWU" hidden="1">#REF!</definedName>
    <definedName name="BEx97YNGGDFIXHTMGFL2IHAQX9MI" localSheetId="20" hidden="1">#REF!</definedName>
    <definedName name="BEx97YNGGDFIXHTMGFL2IHAQX9MI" hidden="1">#REF!</definedName>
    <definedName name="BEx9805E16VCDEWPM3404WTQS6ZK" localSheetId="20" hidden="1">#REF!</definedName>
    <definedName name="BEx9805E16VCDEWPM3404WTQS6ZK" hidden="1">#REF!</definedName>
    <definedName name="BEx981HW73BUZWT14TBTZHC0ZTJ4" localSheetId="20" hidden="1">#REF!</definedName>
    <definedName name="BEx981HW73BUZWT14TBTZHC0ZTJ4" hidden="1">#REF!</definedName>
    <definedName name="BEx9871KU0N99P0900EAK69VFYT2" localSheetId="20" hidden="1">#REF!</definedName>
    <definedName name="BEx9871KU0N99P0900EAK69VFYT2" hidden="1">#REF!</definedName>
    <definedName name="BEx98IFKNJFGZFLID1YTRFEG1SXY" localSheetId="20" hidden="1">#REF!</definedName>
    <definedName name="BEx98IFKNJFGZFLID1YTRFEG1SXY" hidden="1">#REF!</definedName>
    <definedName name="BEx98T7ZEF0HKRFLBVK3BNKCG3CJ" localSheetId="20" hidden="1">#REF!</definedName>
    <definedName name="BEx98T7ZEF0HKRFLBVK3BNKCG3CJ" hidden="1">#REF!</definedName>
    <definedName name="BEx98WYSAS39FWGYTMQ8QGIT81TF" localSheetId="20" hidden="1">#REF!</definedName>
    <definedName name="BEx98WYSAS39FWGYTMQ8QGIT81TF" hidden="1">#REF!</definedName>
    <definedName name="BEx990461P2YAJ7BRK25INFYZ7RQ" localSheetId="20" hidden="1">#REF!</definedName>
    <definedName name="BEx990461P2YAJ7BRK25INFYZ7RQ" hidden="1">#REF!</definedName>
    <definedName name="BEx9915UVD4G7RA3IMLFZ0LG3UA2" localSheetId="20" hidden="1">#REF!</definedName>
    <definedName name="BEx9915UVD4G7RA3IMLFZ0LG3UA2" hidden="1">#REF!</definedName>
    <definedName name="BEx991M410V3S2PKCJGQ30O6JT6H" localSheetId="20" hidden="1">#REF!</definedName>
    <definedName name="BEx991M410V3S2PKCJGQ30O6JT6H" hidden="1">#REF!</definedName>
    <definedName name="BEx992CZON8AO7U7V88VN1JBO0MG" localSheetId="20" hidden="1">#REF!</definedName>
    <definedName name="BEx992CZON8AO7U7V88VN1JBO0MG" hidden="1">#REF!</definedName>
    <definedName name="BEx9952469XMFGSPXL7CMXHPJF90" localSheetId="20" hidden="1">#REF!</definedName>
    <definedName name="BEx9952469XMFGSPXL7CMXHPJF90" hidden="1">#REF!</definedName>
    <definedName name="BEx99B77I7TUSHRR4HIZ9FU2EIUT" localSheetId="20" hidden="1">#REF!</definedName>
    <definedName name="BEx99B77I7TUSHRR4HIZ9FU2EIUT" hidden="1">#REF!</definedName>
    <definedName name="BEx99EHWKKHZB66Q30C7QIXU3BVM" localSheetId="20" hidden="1">#REF!</definedName>
    <definedName name="BEx99EHWKKHZB66Q30C7QIXU3BVM" hidden="1">#REF!</definedName>
    <definedName name="BEx99IE6TEODZ443HP0AYCXVTNOV" localSheetId="20" hidden="1">#REF!</definedName>
    <definedName name="BEx99IE6TEODZ443HP0AYCXVTNOV" hidden="1">#REF!</definedName>
    <definedName name="BEx99Q6PH5F3OQKCCAAO75PYDEFN" localSheetId="20" hidden="1">#REF!</definedName>
    <definedName name="BEx99Q6PH5F3OQKCCAAO75PYDEFN" hidden="1">#REF!</definedName>
    <definedName name="BEx99RU5I4O0109P2FW9DN4IU3QX" localSheetId="20" hidden="1">#REF!</definedName>
    <definedName name="BEx99RU5I4O0109P2FW9DN4IU3QX" hidden="1">#REF!</definedName>
    <definedName name="BEx99WBYT2D6UUC1PT7A40ENYID4" localSheetId="20" hidden="1">#REF!</definedName>
    <definedName name="BEx99WBYT2D6UUC1PT7A40ENYID4" hidden="1">#REF!</definedName>
    <definedName name="BEx99WS2X3RTQE9O764SS5G2FPE6" localSheetId="20" hidden="1">#REF!</definedName>
    <definedName name="BEx99WS2X3RTQE9O764SS5G2FPE6" hidden="1">#REF!</definedName>
    <definedName name="BEx99ZRZ4I7FHDPGRAT5VW7NVBPU" localSheetId="20" hidden="1">#REF!</definedName>
    <definedName name="BEx99ZRZ4I7FHDPGRAT5VW7NVBPU" hidden="1">#REF!</definedName>
    <definedName name="BEx9AT5E3ZSHKSOL35O38L8HF9TH" localSheetId="20" hidden="1">#REF!</definedName>
    <definedName name="BEx9AT5E3ZSHKSOL35O38L8HF9TH" hidden="1">#REF!</definedName>
    <definedName name="BEx9ATW9WB5CNKQR5HKK7Y2GHYGR" localSheetId="20" hidden="1">#REF!</definedName>
    <definedName name="BEx9ATW9WB5CNKQR5HKK7Y2GHYGR" hidden="1">#REF!</definedName>
    <definedName name="BEx9AV8W1FAWF5BHATYEN47X12JN" localSheetId="20" hidden="1">#REF!</definedName>
    <definedName name="BEx9AV8W1FAWF5BHATYEN47X12JN" hidden="1">#REF!</definedName>
    <definedName name="BEx9B8A5186FNTQQNLIO5LK02ABI" localSheetId="20" hidden="1">#REF!</definedName>
    <definedName name="BEx9B8A5186FNTQQNLIO5LK02ABI" hidden="1">#REF!</definedName>
    <definedName name="BEx9B8VR20E2CILU4CDQUQQ9ONXK" localSheetId="20" hidden="1">#REF!</definedName>
    <definedName name="BEx9B8VR20E2CILU4CDQUQQ9ONXK" hidden="1">#REF!</definedName>
    <definedName name="BEx9B917EUP13X6FQ3NPQL76XM5V" localSheetId="20" hidden="1">#REF!</definedName>
    <definedName name="BEx9B917EUP13X6FQ3NPQL76XM5V" hidden="1">#REF!</definedName>
    <definedName name="BEx9BAJ5WYEQ623HUT9NNCMP3RUG" localSheetId="20" hidden="1">#REF!</definedName>
    <definedName name="BEx9BAJ5WYEQ623HUT9NNCMP3RUG" hidden="1">#REF!</definedName>
    <definedName name="BEx9BE9Z7EFJCFDYJJOY5KFTGDF4" localSheetId="20" hidden="1">#REF!</definedName>
    <definedName name="BEx9BE9Z7EFJCFDYJJOY5KFTGDF4" hidden="1">#REF!</definedName>
    <definedName name="BEx9BSIJN2O0MG8CXAMCAOADEMTO" localSheetId="20" hidden="1">#REF!</definedName>
    <definedName name="BEx9BSIJN2O0MG8CXAMCAOADEMTO" hidden="1">#REF!</definedName>
    <definedName name="BEx9BU0BBJO3ITPCO4T9FIVEVJY7" localSheetId="20" hidden="1">#REF!</definedName>
    <definedName name="BEx9BU0BBJO3ITPCO4T9FIVEVJY7" hidden="1">#REF!</definedName>
    <definedName name="BEx9BYSYW7QCPXS2NAVLFAU5Y2Z2" localSheetId="20" hidden="1">#REF!</definedName>
    <definedName name="BEx9BYSYW7QCPXS2NAVLFAU5Y2Z2" hidden="1">#REF!</definedName>
    <definedName name="BEx9C590HJ2O31IWJB73C1HR74AI" localSheetId="20" hidden="1">#REF!</definedName>
    <definedName name="BEx9C590HJ2O31IWJB73C1HR74AI" hidden="1">#REF!</definedName>
    <definedName name="BEx9CCQRMYYOGIOYTOM73VKDIPS1" localSheetId="20" hidden="1">#REF!</definedName>
    <definedName name="BEx9CCQRMYYOGIOYTOM73VKDIPS1" hidden="1">#REF!</definedName>
    <definedName name="BEx9CM6JVXIG9S6EAZMR899UW190" localSheetId="20" hidden="1">#REF!</definedName>
    <definedName name="BEx9CM6JVXIG9S6EAZMR899UW190" hidden="1">#REF!</definedName>
    <definedName name="BEx9D160NRGTDVT2ML4H9A7UKR4T" localSheetId="20" hidden="1">#REF!</definedName>
    <definedName name="BEx9D160NRGTDVT2ML4H9A7UKR4T" hidden="1">#REF!</definedName>
    <definedName name="BEx9D1BC9FT19KY0INAABNDBAMR1" localSheetId="20" hidden="1">#REF!</definedName>
    <definedName name="BEx9D1BC9FT19KY0INAABNDBAMR1" hidden="1">#REF!</definedName>
    <definedName name="BEx9D1MB15VSARB7IKBMZYU0JJBI" localSheetId="20" hidden="1">#REF!</definedName>
    <definedName name="BEx9D1MB15VSARB7IKBMZYU0JJBI" hidden="1">#REF!</definedName>
    <definedName name="BEx9DN6ZMF18Q39MPMXSDJTZQNJ3" localSheetId="20" hidden="1">#REF!</definedName>
    <definedName name="BEx9DN6ZMF18Q39MPMXSDJTZQNJ3" hidden="1">#REF!</definedName>
    <definedName name="BEx9DZXN85O544CD9O60K126YYAU" localSheetId="20" hidden="1">#REF!</definedName>
    <definedName name="BEx9DZXN85O544CD9O60K126YYAU" hidden="1">#REF!</definedName>
    <definedName name="BEx9E14TDNSEMI784W0OTIEQMWN6" localSheetId="20" hidden="1">#REF!</definedName>
    <definedName name="BEx9E14TDNSEMI784W0OTIEQMWN6" hidden="1">#REF!</definedName>
    <definedName name="BEx9E14TGNBYGMDDG9NETDK4SYAW" localSheetId="20" hidden="1">#REF!</definedName>
    <definedName name="BEx9E14TGNBYGMDDG9NETDK4SYAW" hidden="1">#REF!</definedName>
    <definedName name="BEx9E2BZ2B1R41FMGJCJ7JLGLUAJ" localSheetId="20" hidden="1">#REF!</definedName>
    <definedName name="BEx9E2BZ2B1R41FMGJCJ7JLGLUAJ" hidden="1">#REF!</definedName>
    <definedName name="BEx9EG9KBJ77M8LEOR9ITOKN5KXY" localSheetId="20" hidden="1">#REF!</definedName>
    <definedName name="BEx9EG9KBJ77M8LEOR9ITOKN5KXY" hidden="1">#REF!</definedName>
    <definedName name="BEx9EL27NGDBCTVPW97K42QANS5K" localSheetId="20" hidden="1">#REF!</definedName>
    <definedName name="BEx9EL27NGDBCTVPW97K42QANS5K" hidden="1">#REF!</definedName>
    <definedName name="BEx9EMK6HAJJMVYZTN5AUIV7O1E6" localSheetId="20" hidden="1">#REF!</definedName>
    <definedName name="BEx9EMK6HAJJMVYZTN5AUIV7O1E6" hidden="1">#REF!</definedName>
    <definedName name="BEx9ENB8RPU9FA3QW16IGB6LK1CH" localSheetId="20" hidden="1">#REF!</definedName>
    <definedName name="BEx9ENB8RPU9FA3QW16IGB6LK1CH" hidden="1">#REF!</definedName>
    <definedName name="BEx9EQLVZHYQ1TPX7WH3SOWXCZLE" localSheetId="20" hidden="1">#REF!</definedName>
    <definedName name="BEx9EQLVZHYQ1TPX7WH3SOWXCZLE" hidden="1">#REF!</definedName>
    <definedName name="BEx9ETLU0EK5LGEM1QCNYN2S8O5F" localSheetId="20" hidden="1">#REF!</definedName>
    <definedName name="BEx9ETLU0EK5LGEM1QCNYN2S8O5F" hidden="1">#REF!</definedName>
    <definedName name="BEx9F0710LGLAU3161O0O346N58H" localSheetId="20" hidden="1">#REF!</definedName>
    <definedName name="BEx9F0710LGLAU3161O0O346N58H" hidden="1">#REF!</definedName>
    <definedName name="BEx9F0Y2ESUNE3U7TQDLMPE9BO67" localSheetId="20" hidden="1">#REF!</definedName>
    <definedName name="BEx9F0Y2ESUNE3U7TQDLMPE9BO67" hidden="1">#REF!</definedName>
    <definedName name="BEx9F439L1R726MJFX2EP39XIBPY" localSheetId="20" hidden="1">#REF!</definedName>
    <definedName name="BEx9F439L1R726MJFX2EP39XIBPY" hidden="1">#REF!</definedName>
    <definedName name="BEx9F5W18ZGFOKGRE8PR6T1MO6GT" localSheetId="20" hidden="1">#REF!</definedName>
    <definedName name="BEx9F5W18ZGFOKGRE8PR6T1MO6GT" hidden="1">#REF!</definedName>
    <definedName name="BEx9F78N4HY0XFGBQ4UJRD52L1EI" localSheetId="20" hidden="1">#REF!</definedName>
    <definedName name="BEx9F78N4HY0XFGBQ4UJRD52L1EI" hidden="1">#REF!</definedName>
    <definedName name="BEx9FF16LOQP5QIR4UHW5EIFGQB8" localSheetId="20" hidden="1">#REF!</definedName>
    <definedName name="BEx9FF16LOQP5QIR4UHW5EIFGQB8" hidden="1">#REF!</definedName>
    <definedName name="BEx9FJTSRCZ3ZXT3QVBJT5NF8T7V" localSheetId="20" hidden="1">#REF!</definedName>
    <definedName name="BEx9FJTSRCZ3ZXT3QVBJT5NF8T7V" hidden="1">#REF!</definedName>
    <definedName name="BEx9FRBEEYPS5HLS3XT34AKZN94G" localSheetId="20" hidden="1">#REF!</definedName>
    <definedName name="BEx9FRBEEYPS5HLS3XT34AKZN94G" hidden="1">#REF!</definedName>
    <definedName name="BEx9G5USBCNYNA7HGVW92D800SKX" localSheetId="20" hidden="1">#REF!</definedName>
    <definedName name="BEx9G5USBCNYNA7HGVW92D800SKX" hidden="1">#REF!</definedName>
    <definedName name="BEx9G7CPXG7HR6N6FHPU2DBBUIKG" localSheetId="20" hidden="1">#REF!</definedName>
    <definedName name="BEx9G7CPXG7HR6N6FHPU2DBBUIKG" hidden="1">#REF!</definedName>
    <definedName name="BEx9GDY4D8ZPQJCYFIMYM0V0C51Y" localSheetId="20" hidden="1">#REF!</definedName>
    <definedName name="BEx9GDY4D8ZPQJCYFIMYM0V0C51Y" hidden="1">#REF!</definedName>
    <definedName name="BEx9GGY04V0ZWI6O9KZH4KSBB389" localSheetId="20" hidden="1">#REF!</definedName>
    <definedName name="BEx9GGY04V0ZWI6O9KZH4KSBB389" hidden="1">#REF!</definedName>
    <definedName name="BEx9GMC7TE8SDTCO5PHODBUF4SM1" localSheetId="20" hidden="1">#REF!</definedName>
    <definedName name="BEx9GMC7TE8SDTCO5PHODBUF4SM1" hidden="1">#REF!</definedName>
    <definedName name="BEx9GMN0B495HEAOG6JQK9D7HUPC" localSheetId="20" hidden="1">#REF!</definedName>
    <definedName name="BEx9GMN0B495HEAOG6JQK9D7HUPC" hidden="1">#REF!</definedName>
    <definedName name="BEx9GNOPB6OZ2RH3FCDNJR38RJOS" localSheetId="20" hidden="1">#REF!</definedName>
    <definedName name="BEx9GNOPB6OZ2RH3FCDNJR38RJOS" hidden="1">#REF!</definedName>
    <definedName name="BEx9GUQALUWCD30UKUQGSWW8KBQ7" localSheetId="20" hidden="1">#REF!</definedName>
    <definedName name="BEx9GUQALUWCD30UKUQGSWW8KBQ7" hidden="1">#REF!</definedName>
    <definedName name="BEx9GY6BVFQGCLMOWVT6PIC9WP5X" localSheetId="20" hidden="1">#REF!</definedName>
    <definedName name="BEx9GY6BVFQGCLMOWVT6PIC9WP5X" hidden="1">#REF!</definedName>
    <definedName name="BEx9GZ2P3FDHKXEBXX2VS0BG2NP2" localSheetId="20" hidden="1">#REF!</definedName>
    <definedName name="BEx9GZ2P3FDHKXEBXX2VS0BG2NP2" hidden="1">#REF!</definedName>
    <definedName name="BEx9H04IB14E1437FF2OIRRWBSD7" localSheetId="20" hidden="1">#REF!</definedName>
    <definedName name="BEx9H04IB14E1437FF2OIRRWBSD7" hidden="1">#REF!</definedName>
    <definedName name="BEx9H5O1KDZJCW91Q29VRPY5YS6P" localSheetId="20" hidden="1">#REF!</definedName>
    <definedName name="BEx9H5O1KDZJCW91Q29VRPY5YS6P" hidden="1">#REF!</definedName>
    <definedName name="BEx9H8YR0E906F1JXZMBX3LNT004" localSheetId="20" hidden="1">#REF!</definedName>
    <definedName name="BEx9H8YR0E906F1JXZMBX3LNT004" hidden="1">#REF!</definedName>
    <definedName name="BEx9I1QKLI6OOUPQLUQ0EF0355X6" localSheetId="20" hidden="1">#REF!</definedName>
    <definedName name="BEx9I1QKLI6OOUPQLUQ0EF0355X6" hidden="1">#REF!</definedName>
    <definedName name="BEx9I8XIG7E5NB48QQHXP23FIN60" localSheetId="20" hidden="1">#REF!</definedName>
    <definedName name="BEx9I8XIG7E5NB48QQHXP23FIN60" hidden="1">#REF!</definedName>
    <definedName name="BEx9IQRF01ATLVK0YE60ARKQJ68L" localSheetId="20" hidden="1">#REF!</definedName>
    <definedName name="BEx9IQRF01ATLVK0YE60ARKQJ68L" hidden="1">#REF!</definedName>
    <definedName name="BEx9IT5QNZWKM6YQ5WER0DC2PMMU" localSheetId="20" hidden="1">#REF!</definedName>
    <definedName name="BEx9IT5QNZWKM6YQ5WER0DC2PMMU" hidden="1">#REF!</definedName>
    <definedName name="BEx9IUICG3HZWG57MG3NXCEX4LQI" localSheetId="20" hidden="1">#REF!</definedName>
    <definedName name="BEx9IUICG3HZWG57MG3NXCEX4LQI" hidden="1">#REF!</definedName>
    <definedName name="BEx9IW5LYJF40GS78FJNXO9O667A" localSheetId="20" hidden="1">#REF!</definedName>
    <definedName name="BEx9IW5LYJF40GS78FJNXO9O667A" hidden="1">#REF!</definedName>
    <definedName name="BEx9IW5MFLXTVCJHVUZTUH93AXOS" localSheetId="20" hidden="1">#REF!</definedName>
    <definedName name="BEx9IW5MFLXTVCJHVUZTUH93AXOS" hidden="1">#REF!</definedName>
    <definedName name="BEx9IXCSPSZC80YZUPRCYTG326KV" localSheetId="20" hidden="1">#REF!</definedName>
    <definedName name="BEx9IXCSPSZC80YZUPRCYTG326KV" hidden="1">#REF!</definedName>
    <definedName name="BEx9IYUQSBZ0GG9ZT1QKX83F42F1" localSheetId="20" hidden="1">#REF!</definedName>
    <definedName name="BEx9IYUQSBZ0GG9ZT1QKX83F42F1" hidden="1">#REF!</definedName>
    <definedName name="BEx9IZR39NHDGOM97H4E6F81RTQW" localSheetId="20" hidden="1">#REF!</definedName>
    <definedName name="BEx9IZR39NHDGOM97H4E6F81RTQW" hidden="1">#REF!</definedName>
    <definedName name="BEx9J6CH5E7YZPER7HXEIOIKGPCA" localSheetId="20" hidden="1">#REF!</definedName>
    <definedName name="BEx9J6CH5E7YZPER7HXEIOIKGPCA" hidden="1">#REF!</definedName>
    <definedName name="BEx9JJTZKVUJAVPTRE0RAVTEH41G" localSheetId="20" hidden="1">#REF!</definedName>
    <definedName name="BEx9JJTZKVUJAVPTRE0RAVTEH41G" hidden="1">#REF!</definedName>
    <definedName name="BEx9JLBYK239B3F841C7YG1GT7ST" localSheetId="20" hidden="1">#REF!</definedName>
    <definedName name="BEx9JLBYK239B3F841C7YG1GT7ST" hidden="1">#REF!</definedName>
    <definedName name="BExAW4IIW5D0MDY6TJ3G4FOLPYIR" localSheetId="20" hidden="1">#REF!</definedName>
    <definedName name="BExAW4IIW5D0MDY6TJ3G4FOLPYIR" hidden="1">#REF!</definedName>
    <definedName name="BExAWNP1B2E9Q88TW48NH41C0FTZ" localSheetId="20" hidden="1">#REF!</definedName>
    <definedName name="BExAWNP1B2E9Q88TW48NH41C0FTZ" hidden="1">#REF!</definedName>
    <definedName name="BExAWUFQXTIPQ308ERZPSVPTUMYN" localSheetId="20" hidden="1">#REF!</definedName>
    <definedName name="BExAWUFQXTIPQ308ERZPSVPTUMYN" hidden="1">#REF!</definedName>
    <definedName name="BExAWY6O96OQO2R036QK2DI37EKV" localSheetId="20" hidden="1">#REF!</definedName>
    <definedName name="BExAWY6O96OQO2R036QK2DI37EKV" hidden="1">#REF!</definedName>
    <definedName name="BExAX410NB4F2XOB84OR2197H8M5" localSheetId="20" hidden="1">#REF!</definedName>
    <definedName name="BExAX410NB4F2XOB84OR2197H8M5" hidden="1">#REF!</definedName>
    <definedName name="BExAX8TNG8LQ5Q4904SAYQIPGBSV" localSheetId="20" hidden="1">#REF!</definedName>
    <definedName name="BExAX8TNG8LQ5Q4904SAYQIPGBSV" hidden="1">#REF!</definedName>
    <definedName name="BExAX9KPAVIVUVU3XREDCV1BIYZL" localSheetId="20" hidden="1">#REF!</definedName>
    <definedName name="BExAX9KPAVIVUVU3XREDCV1BIYZL" hidden="1">#REF!</definedName>
    <definedName name="BExAXPB35BNVXZYF2XS6UP3LP0QH" localSheetId="20" hidden="1">#REF!</definedName>
    <definedName name="BExAXPB35BNVXZYF2XS6UP3LP0QH" hidden="1">#REF!</definedName>
    <definedName name="BExAXWSRVPK0GCZ2UFU10UOP01IY" localSheetId="20" hidden="1">#REF!</definedName>
    <definedName name="BExAXWSRVPK0GCZ2UFU10UOP01IY" hidden="1">#REF!</definedName>
    <definedName name="BExAY0EAT2LXR5MFGM0DLIB45PLO" localSheetId="20" hidden="1">#REF!</definedName>
    <definedName name="BExAY0EAT2LXR5MFGM0DLIB45PLO" hidden="1">#REF!</definedName>
    <definedName name="BExAY6JK0AK9EBIJSPEJNOIDE40W" localSheetId="20" hidden="1">#REF!</definedName>
    <definedName name="BExAY6JK0AK9EBIJSPEJNOIDE40W" hidden="1">#REF!</definedName>
    <definedName name="BExAYE6LNIEBR9DSNI5JGNITGKIT" localSheetId="20" hidden="1">#REF!</definedName>
    <definedName name="BExAYE6LNIEBR9DSNI5JGNITGKIT" hidden="1">#REF!</definedName>
    <definedName name="BExAYHMLXGGO25P8HYB2S75DEB4F" localSheetId="20" hidden="1">#REF!</definedName>
    <definedName name="BExAYHMLXGGO25P8HYB2S75DEB4F" hidden="1">#REF!</definedName>
    <definedName name="BExAYKXAUWGDOPG952TEJ2UKZKWN" localSheetId="20" hidden="1">#REF!</definedName>
    <definedName name="BExAYKXAUWGDOPG952TEJ2UKZKWN" hidden="1">#REF!</definedName>
    <definedName name="BExAYP9TDTI2MBP6EYE0H39CPMXN" localSheetId="20" hidden="1">#REF!</definedName>
    <definedName name="BExAYP9TDTI2MBP6EYE0H39CPMXN" hidden="1">#REF!</definedName>
    <definedName name="BExAYPPWJPWDKU59O051WMGB7O0J" localSheetId="20" hidden="1">#REF!</definedName>
    <definedName name="BExAYPPWJPWDKU59O051WMGB7O0J" hidden="1">#REF!</definedName>
    <definedName name="BExAYR2JZCJBUH6F1LZC2A7JIVRJ" localSheetId="20" hidden="1">#REF!</definedName>
    <definedName name="BExAYR2JZCJBUH6F1LZC2A7JIVRJ" hidden="1">#REF!</definedName>
    <definedName name="BExAYTGVRD3DLKO75RFPMBKCIWB8" localSheetId="20" hidden="1">#REF!</definedName>
    <definedName name="BExAYTGVRD3DLKO75RFPMBKCIWB8" hidden="1">#REF!</definedName>
    <definedName name="BExAYY9H9COOT46HJLPVDLTO12UL" localSheetId="20" hidden="1">#REF!</definedName>
    <definedName name="BExAYY9H9COOT46HJLPVDLTO12UL" hidden="1">#REF!</definedName>
    <definedName name="BExAYYKAQA3KDMQ890FIE5M9SPBL" localSheetId="20" hidden="1">#REF!</definedName>
    <definedName name="BExAYYKAQA3KDMQ890FIE5M9SPBL" hidden="1">#REF!</definedName>
    <definedName name="BExAZ6SY0EU69GC3CWI5EOO0YLFG" localSheetId="20" hidden="1">#REF!</definedName>
    <definedName name="BExAZ6SY0EU69GC3CWI5EOO0YLFG" hidden="1">#REF!</definedName>
    <definedName name="BExAZ6YEEBJV0PCKFE137K2Y3A8M" localSheetId="20" hidden="1">#REF!</definedName>
    <definedName name="BExAZ6YEEBJV0PCKFE137K2Y3A8M" hidden="1">#REF!</definedName>
    <definedName name="BExAZAP844MJ4GSAIYNYHQ7FECC3" localSheetId="20" hidden="1">#REF!</definedName>
    <definedName name="BExAZAP844MJ4GSAIYNYHQ7FECC3" hidden="1">#REF!</definedName>
    <definedName name="BExAZCNEGB4JYHC8CZ51KTN890US" localSheetId="20" hidden="1">#REF!</definedName>
    <definedName name="BExAZCNEGB4JYHC8CZ51KTN890US" hidden="1">#REF!</definedName>
    <definedName name="BExAZFCI302YFYRDJYQDWQQL0Q0O" localSheetId="20" hidden="1">#REF!</definedName>
    <definedName name="BExAZFCI302YFYRDJYQDWQQL0Q0O" hidden="1">#REF!</definedName>
    <definedName name="BExAZJE2UOL40XUAU2RB53X5K20P" localSheetId="20" hidden="1">#REF!</definedName>
    <definedName name="BExAZJE2UOL40XUAU2RB53X5K20P" hidden="1">#REF!</definedName>
    <definedName name="BExAZLHLST9OP89R1HJMC1POQG8H" localSheetId="20" hidden="1">#REF!</definedName>
    <definedName name="BExAZLHLST9OP89R1HJMC1POQG8H" hidden="1">#REF!</definedName>
    <definedName name="BExAZMDYMIAA7RX1BMCKU1VLBRGY" localSheetId="20" hidden="1">#REF!</definedName>
    <definedName name="BExAZMDYMIAA7RX1BMCKU1VLBRGY" hidden="1">#REF!</definedName>
    <definedName name="BExAZNL6BHI8DCQWXOX4I2P839UX" localSheetId="20" hidden="1">#REF!</definedName>
    <definedName name="BExAZNL6BHI8DCQWXOX4I2P839UX" hidden="1">#REF!</definedName>
    <definedName name="BExAZRMWSONMCG9KDUM4KAQ7BONM" localSheetId="20" hidden="1">#REF!</definedName>
    <definedName name="BExAZRMWSONMCG9KDUM4KAQ7BONM" hidden="1">#REF!</definedName>
    <definedName name="BExAZSOJNQ5N3LM4XA17IH7NIY7G" localSheetId="20" hidden="1">#REF!</definedName>
    <definedName name="BExAZSOJNQ5N3LM4XA17IH7NIY7G" hidden="1">#REF!</definedName>
    <definedName name="BExAZTFG4SJRG4TW6JXRF7N08JFI" localSheetId="20" hidden="1">#REF!</definedName>
    <definedName name="BExAZTFG4SJRG4TW6JXRF7N08JFI" hidden="1">#REF!</definedName>
    <definedName name="BExAZUS4A8OHDZK0MWAOCCCKTH73" localSheetId="20" hidden="1">#REF!</definedName>
    <definedName name="BExAZUS4A8OHDZK0MWAOCCCKTH73" hidden="1">#REF!</definedName>
    <definedName name="BExAZX6FECVK3E07KXM2XPYKGM6U" localSheetId="20" hidden="1">#REF!</definedName>
    <definedName name="BExAZX6FECVK3E07KXM2XPYKGM6U" hidden="1">#REF!</definedName>
    <definedName name="BExB012NJ8GASTNNPBRRFTLHIOC9" localSheetId="20" hidden="1">#REF!</definedName>
    <definedName name="BExB012NJ8GASTNNPBRRFTLHIOC9" hidden="1">#REF!</definedName>
    <definedName name="BExB072HHXVMUC0VYNGG48GRSH5Q" localSheetId="20" hidden="1">#REF!</definedName>
    <definedName name="BExB072HHXVMUC0VYNGG48GRSH5Q" hidden="1">#REF!</definedName>
    <definedName name="BExB0FRDEYDEUEAB1W8KD6D965XA" localSheetId="20" hidden="1">#REF!</definedName>
    <definedName name="BExB0FRDEYDEUEAB1W8KD6D965XA" hidden="1">#REF!</definedName>
    <definedName name="BExB0GIGLDV7P55ZR51C0HG15PA2" localSheetId="20" hidden="1">#REF!</definedName>
    <definedName name="BExB0GIGLDV7P55ZR51C0HG15PA2" hidden="1">#REF!</definedName>
    <definedName name="BExB0KPCN7YJORQAYUCF4YKIKPMC" localSheetId="20" hidden="1">#REF!</definedName>
    <definedName name="BExB0KPCN7YJORQAYUCF4YKIKPMC" hidden="1">#REF!</definedName>
    <definedName name="BExB0VHQD6ORZS0MIC86QWHCE4UC" localSheetId="20" hidden="1">#REF!</definedName>
    <definedName name="BExB0VHQD6ORZS0MIC86QWHCE4UC" hidden="1">#REF!</definedName>
    <definedName name="BExB0WE4PI3NOBXXVO9CTEN4DIU2" localSheetId="20" hidden="1">#REF!</definedName>
    <definedName name="BExB0WE4PI3NOBXXVO9CTEN4DIU2" hidden="1">#REF!</definedName>
    <definedName name="BExB0Z8O1CQF2CWFBBHE8SNISDAO" localSheetId="20" hidden="1">#REF!</definedName>
    <definedName name="BExB0Z8O1CQF2CWFBBHE8SNISDAO" hidden="1">#REF!</definedName>
    <definedName name="BExB10QNIVITUYS55OAEKK3VLJFE" localSheetId="20" hidden="1">#REF!</definedName>
    <definedName name="BExB10QNIVITUYS55OAEKK3VLJFE" hidden="1">#REF!</definedName>
    <definedName name="BExB15ZDRY4CIJ911DONP0KCY9KU" localSheetId="20" hidden="1">#REF!</definedName>
    <definedName name="BExB15ZDRY4CIJ911DONP0KCY9KU" hidden="1">#REF!</definedName>
    <definedName name="BExB16VQY0O0RLZYJFU3OFEONVTE" localSheetId="20" hidden="1">#REF!</definedName>
    <definedName name="BExB16VQY0O0RLZYJFU3OFEONVTE" hidden="1">#REF!</definedName>
    <definedName name="BExB1FKNY2UO4W5FUGFHJOA2WFGG" localSheetId="20" hidden="1">#REF!</definedName>
    <definedName name="BExB1FKNY2UO4W5FUGFHJOA2WFGG" hidden="1">#REF!</definedName>
    <definedName name="BExB1GMD0PIDGTFBGQOPRWQSP9I4" localSheetId="20" hidden="1">#REF!</definedName>
    <definedName name="BExB1GMD0PIDGTFBGQOPRWQSP9I4" hidden="1">#REF!</definedName>
    <definedName name="BExB1HZ0FHGNOS2URJWFD5G55OMO" localSheetId="20" hidden="1">#REF!</definedName>
    <definedName name="BExB1HZ0FHGNOS2URJWFD5G55OMO" hidden="1">#REF!</definedName>
    <definedName name="BExB1Q29OO6LNFNT1EQLA3KYE7MX" localSheetId="20" hidden="1">#REF!</definedName>
    <definedName name="BExB1Q29OO6LNFNT1EQLA3KYE7MX" hidden="1">#REF!</definedName>
    <definedName name="BExB1TNRV5EBWZEHYLHI76T0FVA7" localSheetId="20" hidden="1">#REF!</definedName>
    <definedName name="BExB1TNRV5EBWZEHYLHI76T0FVA7" hidden="1">#REF!</definedName>
    <definedName name="BExB1WI6M8I0EEP1ANUQZCFY24EV" localSheetId="20" hidden="1">#REF!</definedName>
    <definedName name="BExB1WI6M8I0EEP1ANUQZCFY24EV" hidden="1">#REF!</definedName>
    <definedName name="BExB203OWC9QZA3BYOKQ18L4FUJE" localSheetId="20" hidden="1">#REF!</definedName>
    <definedName name="BExB203OWC9QZA3BYOKQ18L4FUJE" hidden="1">#REF!</definedName>
    <definedName name="BExB2CJHTU7C591BR4WRL5L2F2K6" localSheetId="20" hidden="1">#REF!</definedName>
    <definedName name="BExB2CJHTU7C591BR4WRL5L2F2K6" hidden="1">#REF!</definedName>
    <definedName name="BExB2K1AV4PGNS1O6C7D7AO411AX" localSheetId="20" hidden="1">#REF!</definedName>
    <definedName name="BExB2K1AV4PGNS1O6C7D7AO411AX" hidden="1">#REF!</definedName>
    <definedName name="BExB2O2UYHKI324YE324E1N7FVIB" localSheetId="20" hidden="1">#REF!</definedName>
    <definedName name="BExB2O2UYHKI324YE324E1N7FVIB" hidden="1">#REF!</definedName>
    <definedName name="BExB2Q0VJ0MU2URO3JOVUAVHEI3V" localSheetId="20" hidden="1">#REF!</definedName>
    <definedName name="BExB2Q0VJ0MU2URO3JOVUAVHEI3V" hidden="1">#REF!</definedName>
    <definedName name="BExB30IP1DNKNQ6PZ5ERUGR5MK4Z" localSheetId="20" hidden="1">#REF!</definedName>
    <definedName name="BExB30IP1DNKNQ6PZ5ERUGR5MK4Z" hidden="1">#REF!</definedName>
    <definedName name="BExB385QW2BSSBXS953SSQN2ISSW" localSheetId="20" hidden="1">#REF!</definedName>
    <definedName name="BExB385QW2BSSBXS953SSQN2ISSW" hidden="1">#REF!</definedName>
    <definedName name="BExB3DEMEV5D9G8FDHD4NQ9X2YNT" localSheetId="20" hidden="1">#REF!</definedName>
    <definedName name="BExB3DEMEV5D9G8FDHD4NQ9X2YNT" hidden="1">#REF!</definedName>
    <definedName name="BExB3RXU8AJQ86I5RXEWLGGR7R7C" localSheetId="20" hidden="1">#REF!</definedName>
    <definedName name="BExB3RXU8AJQ86I5RXEWLGGR7R7C" hidden="1">#REF!</definedName>
    <definedName name="BExB442RX0T3L6HUL6X5T21CENW6" localSheetId="20" hidden="1">#REF!</definedName>
    <definedName name="BExB442RX0T3L6HUL6X5T21CENW6" hidden="1">#REF!</definedName>
    <definedName name="BExB4ADD0L7417CII901XTFKXD1J" localSheetId="20" hidden="1">#REF!</definedName>
    <definedName name="BExB4ADD0L7417CII901XTFKXD1J" hidden="1">#REF!</definedName>
    <definedName name="BExB4DYU06HCGRIPBSWRCXK804UM" localSheetId="20" hidden="1">#REF!</definedName>
    <definedName name="BExB4DYU06HCGRIPBSWRCXK804UM" hidden="1">#REF!</definedName>
    <definedName name="BExB4HEZO4E597Q5M4M10LT8TLY3" localSheetId="20" hidden="1">#REF!</definedName>
    <definedName name="BExB4HEZO4E597Q5M4M10LT8TLY3" hidden="1">#REF!</definedName>
    <definedName name="BExB4X01APD3Z8ZW6MVX1P8NAO7G" localSheetId="20" hidden="1">#REF!</definedName>
    <definedName name="BExB4X01APD3Z8ZW6MVX1P8NAO7G" hidden="1">#REF!</definedName>
    <definedName name="BExB4Z3EZBGYYI33U0KQ8NEIH8PY" localSheetId="20" hidden="1">#REF!</definedName>
    <definedName name="BExB4Z3EZBGYYI33U0KQ8NEIH8PY" hidden="1">#REF!</definedName>
    <definedName name="BExB4ZJOLU1PXBMG4TPCCLTRMNRE" localSheetId="20" hidden="1">#REF!</definedName>
    <definedName name="BExB4ZJOLU1PXBMG4TPCCLTRMNRE" hidden="1">#REF!</definedName>
    <definedName name="BExB4ZZSDPL4Q05BMVT5TUN0IGKT" localSheetId="20" hidden="1">#REF!</definedName>
    <definedName name="BExB4ZZSDPL4Q05BMVT5TUN0IGKT" hidden="1">#REF!</definedName>
    <definedName name="BExB55368XW7UX657ZSPC6BFE92S" localSheetId="20" hidden="1">#REF!</definedName>
    <definedName name="BExB55368XW7UX657ZSPC6BFE92S" hidden="1">#REF!</definedName>
    <definedName name="BExB57MZEPL2SA2ONPK66YFLZWJU" localSheetId="20" hidden="1">#REF!</definedName>
    <definedName name="BExB57MZEPL2SA2ONPK66YFLZWJU" hidden="1">#REF!</definedName>
    <definedName name="BExB5833OAOJ22VK1YK47FHUSVK2" localSheetId="20" hidden="1">#REF!</definedName>
    <definedName name="BExB5833OAOJ22VK1YK47FHUSVK2" hidden="1">#REF!</definedName>
    <definedName name="BExB58JDIHS42JZT9DJJMKA8QFCO" localSheetId="20" hidden="1">#REF!</definedName>
    <definedName name="BExB58JDIHS42JZT9DJJMKA8QFCO" hidden="1">#REF!</definedName>
    <definedName name="BExB58U5FQC5JWV9CGC83HLLZUZI" localSheetId="20" hidden="1">#REF!</definedName>
    <definedName name="BExB58U5FQC5JWV9CGC83HLLZUZI" hidden="1">#REF!</definedName>
    <definedName name="BExB5EDO9XUKHF74X3HAU2WPPHZH" localSheetId="20" hidden="1">#REF!</definedName>
    <definedName name="BExB5EDO9XUKHF74X3HAU2WPPHZH" hidden="1">#REF!</definedName>
    <definedName name="BExB5EDOQKZIQXT13IG1KLCZ474G" localSheetId="20" hidden="1">#REF!</definedName>
    <definedName name="BExB5EDOQKZIQXT13IG1KLCZ474G" hidden="1">#REF!</definedName>
    <definedName name="BExB5G6EH68AYEP1UT0GHUEL3SLN" localSheetId="20" hidden="1">#REF!</definedName>
    <definedName name="BExB5G6EH68AYEP1UT0GHUEL3SLN" hidden="1">#REF!</definedName>
    <definedName name="BExB5LVGGXMNUN3D3452G3J62MKF" localSheetId="20" hidden="1">#REF!</definedName>
    <definedName name="BExB5LVGGXMNUN3D3452G3J62MKF" hidden="1">#REF!</definedName>
    <definedName name="BExB5QYVEZWFE5DQVHAM760EV05X" localSheetId="20" hidden="1">#REF!</definedName>
    <definedName name="BExB5QYVEZWFE5DQVHAM760EV05X" hidden="1">#REF!</definedName>
    <definedName name="BExB5U9IRH14EMOE0YGIE3WIVLFS" localSheetId="20" hidden="1">#REF!</definedName>
    <definedName name="BExB5U9IRH14EMOE0YGIE3WIVLFS" hidden="1">#REF!</definedName>
    <definedName name="BExB5V5WWQYPK4GCSYZQALJYGC94" localSheetId="20" hidden="1">#REF!</definedName>
    <definedName name="BExB5V5WWQYPK4GCSYZQALJYGC94" hidden="1">#REF!</definedName>
    <definedName name="BExB5VWYMOV6BAIH7XUBBVPU7MMD" localSheetId="20" hidden="1">#REF!</definedName>
    <definedName name="BExB5VWYMOV6BAIH7XUBBVPU7MMD" hidden="1">#REF!</definedName>
    <definedName name="BExB610DZWIJP1B72U9QM42COH2B" localSheetId="20" hidden="1">#REF!</definedName>
    <definedName name="BExB610DZWIJP1B72U9QM42COH2B" hidden="1">#REF!</definedName>
    <definedName name="BExB64AX81KEVMGZDXB25NB459SW" localSheetId="20" hidden="1">#REF!</definedName>
    <definedName name="BExB64AX81KEVMGZDXB25NB459SW" hidden="1">#REF!</definedName>
    <definedName name="BExB6C3FUAKK9ML5T767NMWGA9YB" localSheetId="20" hidden="1">#REF!</definedName>
    <definedName name="BExB6C3FUAKK9ML5T767NMWGA9YB" hidden="1">#REF!</definedName>
    <definedName name="BExB6C8X6JYRLKZKK17VE3QUNL3D" localSheetId="20" hidden="1">#REF!</definedName>
    <definedName name="BExB6C8X6JYRLKZKK17VE3QUNL3D" hidden="1">#REF!</definedName>
    <definedName name="BExB6HN3QRFPXM71MDUK21BKM7PF" localSheetId="20" hidden="1">#REF!</definedName>
    <definedName name="BExB6HN3QRFPXM71MDUK21BKM7PF" hidden="1">#REF!</definedName>
    <definedName name="BExB6I39SKL5BMHHDD9EED7FQD9Z" localSheetId="20" hidden="1">#REF!</definedName>
    <definedName name="BExB6I39SKL5BMHHDD9EED7FQD9Z" hidden="1">#REF!</definedName>
    <definedName name="BExB6IZMHCZ3LB7N73KD90YB1HBZ" localSheetId="20" hidden="1">#REF!</definedName>
    <definedName name="BExB6IZMHCZ3LB7N73KD90YB1HBZ" hidden="1">#REF!</definedName>
    <definedName name="BExB719SGNX4Y8NE6JEXC555K596" localSheetId="20" hidden="1">#REF!</definedName>
    <definedName name="BExB719SGNX4Y8NE6JEXC555K596" hidden="1">#REF!</definedName>
    <definedName name="BExB7265DCHKS7V2OWRBXCZTEIW9" localSheetId="20" hidden="1">#REF!</definedName>
    <definedName name="BExB7265DCHKS7V2OWRBXCZTEIW9" hidden="1">#REF!</definedName>
    <definedName name="BExB74PS5P9G0P09Y6DZSCX0FLTJ" localSheetId="20" hidden="1">#REF!</definedName>
    <definedName name="BExB74PS5P9G0P09Y6DZSCX0FLTJ" hidden="1">#REF!</definedName>
    <definedName name="BExB78RH79J0MIF7H8CAZ0CFE88Q" localSheetId="20" hidden="1">#REF!</definedName>
    <definedName name="BExB78RH79J0MIF7H8CAZ0CFE88Q" hidden="1">#REF!</definedName>
    <definedName name="BExB7ELT09HGDVO5BJC1ZY9D09GZ" localSheetId="20" hidden="1">#REF!</definedName>
    <definedName name="BExB7ELT09HGDVO5BJC1ZY9D09GZ" hidden="1">#REF!</definedName>
    <definedName name="BExB7F7EIHG0MYMQYUVG9HIZPHMZ" localSheetId="20" hidden="1">#REF!</definedName>
    <definedName name="BExB7F7EIHG0MYMQYUVG9HIZPHMZ" hidden="1">#REF!</definedName>
    <definedName name="BExB806PAXX70XUTA3ZI7OORD78R" localSheetId="20" hidden="1">#REF!</definedName>
    <definedName name="BExB806PAXX70XUTA3ZI7OORD78R" hidden="1">#REF!</definedName>
    <definedName name="BExB83199EQQS6I5HE7WADNCK8OE" localSheetId="20" hidden="1">#REF!</definedName>
    <definedName name="BExB83199EQQS6I5HE7WADNCK8OE" hidden="1">#REF!</definedName>
    <definedName name="BExB8HF4UBVZKQCSRFRUQL2EE6VL" localSheetId="20" hidden="1">#REF!</definedName>
    <definedName name="BExB8HF4UBVZKQCSRFRUQL2EE6VL" hidden="1">#REF!</definedName>
    <definedName name="BExB8HKHKZ1ORJZUYGG2M4VSCC39" localSheetId="20" hidden="1">#REF!</definedName>
    <definedName name="BExB8HKHKZ1ORJZUYGG2M4VSCC39" hidden="1">#REF!</definedName>
    <definedName name="BExB8HV9YUS1Q77M9SNFRKDLU5HS" localSheetId="20" hidden="1">#REF!</definedName>
    <definedName name="BExB8HV9YUS1Q77M9SNFRKDLU5HS" hidden="1">#REF!</definedName>
    <definedName name="BExB8QPH8DC5BESEVPSMBCWVN6PO" localSheetId="20" hidden="1">#REF!</definedName>
    <definedName name="BExB8QPH8DC5BESEVPSMBCWVN6PO" hidden="1">#REF!</definedName>
    <definedName name="BExB8U5N0D85YR8APKN3PPKG0FWP" localSheetId="20" hidden="1">#REF!</definedName>
    <definedName name="BExB8U5N0D85YR8APKN3PPKG0FWP" hidden="1">#REF!</definedName>
    <definedName name="BExB93G413CK5DKO7925ZHSOBGIN" localSheetId="20" hidden="1">#REF!</definedName>
    <definedName name="BExB93G413CK5DKO7925ZHSOBGIN" hidden="1">#REF!</definedName>
    <definedName name="BExB96LBXL1JW5A4PP93UJ9UDLKZ" localSheetId="20" hidden="1">#REF!</definedName>
    <definedName name="BExB96LBXL1JW5A4PP93UJ9UDLKZ" hidden="1">#REF!</definedName>
    <definedName name="BExB9DHI5I2TJ2LXYPM98EE81L27" localSheetId="20" hidden="1">#REF!</definedName>
    <definedName name="BExB9DHI5I2TJ2LXYPM98EE81L27" hidden="1">#REF!</definedName>
    <definedName name="BExB9G6LZG5OQUY0GZLHX066V3D4" localSheetId="20" hidden="1">#REF!</definedName>
    <definedName name="BExB9G6LZG5OQUY0GZLHX066V3D4" hidden="1">#REF!</definedName>
    <definedName name="BExB9IFG9FW3RQUDIMDFKIYDB4HE" localSheetId="20" hidden="1">#REF!</definedName>
    <definedName name="BExB9IFG9FW3RQUDIMDFKIYDB4HE" hidden="1">#REF!</definedName>
    <definedName name="BExB9NDIZ7LGMTL8351GRA6VK2K0" localSheetId="20" hidden="1">#REF!</definedName>
    <definedName name="BExB9NDIZ7LGMTL8351GRA6VK2K0" hidden="1">#REF!</definedName>
    <definedName name="BExB9Q2MZZHBGW8QQKVEYIMJBPIE" localSheetId="20" hidden="1">#REF!</definedName>
    <definedName name="BExB9Q2MZZHBGW8QQKVEYIMJBPIE" hidden="1">#REF!</definedName>
    <definedName name="BExBA1GON0EZRJ20UYPILAPLNQWM" localSheetId="20" hidden="1">#REF!</definedName>
    <definedName name="BExBA1GON0EZRJ20UYPILAPLNQWM" hidden="1">#REF!</definedName>
    <definedName name="BExBA525BALJ5HMTDMMSM5WWJ1YW" localSheetId="20" hidden="1">#REF!</definedName>
    <definedName name="BExBA525BALJ5HMTDMMSM5WWJ1YW" hidden="1">#REF!</definedName>
    <definedName name="BExBA69ASGYRZW1G1DYIS9QRRTBN" localSheetId="20" hidden="1">#REF!</definedName>
    <definedName name="BExBA69ASGYRZW1G1DYIS9QRRTBN" hidden="1">#REF!</definedName>
    <definedName name="BExBA6K42582A14WFFWQ3Q8QQWB6" localSheetId="20" hidden="1">#REF!</definedName>
    <definedName name="BExBA6K42582A14WFFWQ3Q8QQWB6" hidden="1">#REF!</definedName>
    <definedName name="BExBA8I5D4R8R2PYQ1K16TWGTOEP" localSheetId="20" hidden="1">#REF!</definedName>
    <definedName name="BExBA8I5D4R8R2PYQ1K16TWGTOEP" hidden="1">#REF!</definedName>
    <definedName name="BExBA93PE0DGUUTA7LLSIGBIXWE5" localSheetId="20" hidden="1">#REF!</definedName>
    <definedName name="BExBA93PE0DGUUTA7LLSIGBIXWE5" hidden="1">#REF!</definedName>
    <definedName name="BExBABCQMR685CQ1SC8CECO7GTGB" localSheetId="20" hidden="1">#REF!</definedName>
    <definedName name="BExBABCQMR685CQ1SC8CECO7GTGB" hidden="1">#REF!</definedName>
    <definedName name="BExBAI8X0FKDQJ6YZJQDTTG4ZCWY" localSheetId="20" hidden="1">#REF!</definedName>
    <definedName name="BExBAI8X0FKDQJ6YZJQDTTG4ZCWY" hidden="1">#REF!</definedName>
    <definedName name="BExBAKN7XIBAXCF9PCNVS038PCQO" localSheetId="20" hidden="1">#REF!</definedName>
    <definedName name="BExBAKN7XIBAXCF9PCNVS038PCQO" hidden="1">#REF!</definedName>
    <definedName name="BExBAKXZ7PBW3DDKKA5MWC1ZUC7O" localSheetId="20" hidden="1">#REF!</definedName>
    <definedName name="BExBAKXZ7PBW3DDKKA5MWC1ZUC7O" hidden="1">#REF!</definedName>
    <definedName name="BExBAO8NLXZXHO6KCIECSFCH3RR0" localSheetId="20" hidden="1">#REF!</definedName>
    <definedName name="BExBAO8NLXZXHO6KCIECSFCH3RR0" hidden="1">#REF!</definedName>
    <definedName name="BExBAOOT1KBSIEISN1ADL4RMY879" localSheetId="20" hidden="1">#REF!</definedName>
    <definedName name="BExBAOOT1KBSIEISN1ADL4RMY879" hidden="1">#REF!</definedName>
    <definedName name="BExBAVKX8Q09370X1GCZWJ4E91YJ" localSheetId="20" hidden="1">#REF!</definedName>
    <definedName name="BExBAVKX8Q09370X1GCZWJ4E91YJ" hidden="1">#REF!</definedName>
    <definedName name="BExBAX2X2ENJYO4QTR5VAIQ86L7B" localSheetId="20" hidden="1">#REF!</definedName>
    <definedName name="BExBAX2X2ENJYO4QTR5VAIQ86L7B" hidden="1">#REF!</definedName>
    <definedName name="BExBAZ13D3F1DVJQ6YJ8JGUYEYJE" localSheetId="20" hidden="1">#REF!</definedName>
    <definedName name="BExBAZ13D3F1DVJQ6YJ8JGUYEYJE" hidden="1">#REF!</definedName>
    <definedName name="BExBBMPCB1QOZY8WWEX4J21JDE6U" localSheetId="20" hidden="1">#REF!</definedName>
    <definedName name="BExBBMPCB1QOZY8WWEX4J21JDE6U" hidden="1">#REF!</definedName>
    <definedName name="BExBBU1QQWUE0YFG7O1TN0RFLSSG" localSheetId="20" hidden="1">#REF!</definedName>
    <definedName name="BExBBU1QQWUE0YFG7O1TN0RFLSSG" hidden="1">#REF!</definedName>
    <definedName name="BExBBUCJQRR74Q7GPWDEZXYK2KJL" localSheetId="20" hidden="1">#REF!</definedName>
    <definedName name="BExBBUCJQRR74Q7GPWDEZXYK2KJL" hidden="1">#REF!</definedName>
    <definedName name="BExBBV8XVMD9CKZY711T0BN7H3PM" localSheetId="20" hidden="1">#REF!</definedName>
    <definedName name="BExBBV8XVMD9CKZY711T0BN7H3PM" hidden="1">#REF!</definedName>
    <definedName name="BExBC78HXWXHO3XAB6E8NVTBGLJS" localSheetId="20" hidden="1">#REF!</definedName>
    <definedName name="BExBC78HXWXHO3XAB6E8NVTBGLJS" hidden="1">#REF!</definedName>
    <definedName name="BExBCFH3SMGZ2IPHFB6BCM9O3W0H" localSheetId="20" hidden="1">#REF!</definedName>
    <definedName name="BExBCFH3SMGZ2IPHFB6BCM9O3W0H" hidden="1">#REF!</definedName>
    <definedName name="BExBCK9SCAABKOT9IP6TEPRR7YDT" localSheetId="20" hidden="1">#REF!</definedName>
    <definedName name="BExBCK9SCAABKOT9IP6TEPRR7YDT" hidden="1">#REF!</definedName>
    <definedName name="BExBCKKJFFT2RP50WNPKBT7X8PJ3" localSheetId="20" hidden="1">#REF!</definedName>
    <definedName name="BExBCKKJFFT2RP50WNPKBT7X8PJ3" hidden="1">#REF!</definedName>
    <definedName name="BExBCKKJTIRKC1RZJRTK65HHLX4W" localSheetId="20" hidden="1">#REF!</definedName>
    <definedName name="BExBCKKJTIRKC1RZJRTK65HHLX4W" hidden="1">#REF!</definedName>
    <definedName name="BExBCLMEPAN3XXX174TU8SS0627Q" localSheetId="20" hidden="1">#REF!</definedName>
    <definedName name="BExBCLMEPAN3XXX174TU8SS0627Q" hidden="1">#REF!</definedName>
    <definedName name="BExBCRBEYR2KZ8FAQFZ2NHY13WIY" localSheetId="20" hidden="1">#REF!</definedName>
    <definedName name="BExBCRBEYR2KZ8FAQFZ2NHY13WIY" hidden="1">#REF!</definedName>
    <definedName name="BExBD4I559NXSV6J07Q343TKYMVJ" localSheetId="20" hidden="1">#REF!</definedName>
    <definedName name="BExBD4I559NXSV6J07Q343TKYMVJ" hidden="1">#REF!</definedName>
    <definedName name="BExBD9W8C0W9N6L1AFL18JP4H94W" localSheetId="20" hidden="1">#REF!</definedName>
    <definedName name="BExBD9W8C0W9N6L1AFL18JP4H94W" hidden="1">#REF!</definedName>
    <definedName name="BExBDBZQLTX3OGFYGULQFK5WEZU5" localSheetId="20" hidden="1">#REF!</definedName>
    <definedName name="BExBDBZQLTX3OGFYGULQFK5WEZU5" hidden="1">#REF!</definedName>
    <definedName name="BExBDJS9TUEU8Z84IV59E5V4T8K6" localSheetId="20" hidden="1">#REF!</definedName>
    <definedName name="BExBDJS9TUEU8Z84IV59E5V4T8K6" hidden="1">#REF!</definedName>
    <definedName name="BExBDKOMSVH4XMH52CFJ3F028I9R" localSheetId="20" hidden="1">#REF!</definedName>
    <definedName name="BExBDKOMSVH4XMH52CFJ3F028I9R" hidden="1">#REF!</definedName>
    <definedName name="BExBDSRXVZQ0W5WXQMP5XD00GRRL" localSheetId="20" hidden="1">#REF!</definedName>
    <definedName name="BExBDSRXVZQ0W5WXQMP5XD00GRRL" hidden="1">#REF!</definedName>
    <definedName name="BExBDTJ0J7XEHB9OATXFF5I8FZBJ" localSheetId="20" hidden="1">#REF!</definedName>
    <definedName name="BExBDTJ0J7XEHB9OATXFF5I8FZBJ" hidden="1">#REF!</definedName>
    <definedName name="BExBDUVGK3E1J4JY9ZYTS7V14BLY" localSheetId="20" hidden="1">#REF!</definedName>
    <definedName name="BExBDUVGK3E1J4JY9ZYTS7V14BLY" hidden="1">#REF!</definedName>
    <definedName name="BExBE0KGY14GSWOGPU4HSJRLD2UD" localSheetId="20" hidden="1">#REF!</definedName>
    <definedName name="BExBE0KGY14GSWOGPU4HSJRLD2UD" hidden="1">#REF!</definedName>
    <definedName name="BExBE162OSBKD30I7T1DKKPT3I9I" localSheetId="20" hidden="1">#REF!</definedName>
    <definedName name="BExBE162OSBKD30I7T1DKKPT3I9I" hidden="1">#REF!</definedName>
    <definedName name="BExBEC9ATLQZF86W1M3APSM4HEOH" localSheetId="20" hidden="1">#REF!</definedName>
    <definedName name="BExBEC9ATLQZF86W1M3APSM4HEOH" hidden="1">#REF!</definedName>
    <definedName name="BExBEXU4CFCM1P5CTZ4NE14PBGDA" localSheetId="20" hidden="1">#REF!</definedName>
    <definedName name="BExBEXU4CFCM1P5CTZ4NE14PBGDA" hidden="1">#REF!</definedName>
    <definedName name="BExBEYFQJE9YK12A6JBMRFKEC7RN" localSheetId="20" hidden="1">#REF!</definedName>
    <definedName name="BExBEYFQJE9YK12A6JBMRFKEC7RN" hidden="1">#REF!</definedName>
    <definedName name="BExBG1ED81J2O4A2S5F5Y3BPHMCR" localSheetId="20" hidden="1">#REF!</definedName>
    <definedName name="BExBG1ED81J2O4A2S5F5Y3BPHMCR" hidden="1">#REF!</definedName>
    <definedName name="BExCRK0K58VDM9V35DGI6VK8C92V" localSheetId="20" hidden="1">#REF!</definedName>
    <definedName name="BExCRK0K58VDM9V35DGI6VK8C92V" hidden="1">#REF!</definedName>
    <definedName name="BExCRLIHS7466WFJ3RPIUGGXYESZ" localSheetId="20" hidden="1">#REF!</definedName>
    <definedName name="BExCRLIHS7466WFJ3RPIUGGXYESZ" hidden="1">#REF!</definedName>
    <definedName name="BExCRXSXMF4LHAQZHN64FXJPMVZ7" localSheetId="20" hidden="1">#REF!</definedName>
    <definedName name="BExCRXSXMF4LHAQZHN64FXJPMVZ7" hidden="1">#REF!</definedName>
    <definedName name="BExCS1EDDUEAEWHVYXHIP9I1WCJH" localSheetId="20" hidden="1">#REF!</definedName>
    <definedName name="BExCS1EDDUEAEWHVYXHIP9I1WCJH" hidden="1">#REF!</definedName>
    <definedName name="BExCS1P5QG0X3OTHKX07RALOE5T5" localSheetId="20" hidden="1">#REF!</definedName>
    <definedName name="BExCS1P5QG0X3OTHKX07RALOE5T5" hidden="1">#REF!</definedName>
    <definedName name="BExCS7ZPMHFJ4UJDAL8CQOLSZ13B" localSheetId="20" hidden="1">#REF!</definedName>
    <definedName name="BExCS7ZPMHFJ4UJDAL8CQOLSZ13B" hidden="1">#REF!</definedName>
    <definedName name="BExCS8W4NJUZH9S1CYB6XSDLEPBW" localSheetId="20" hidden="1">#REF!</definedName>
    <definedName name="BExCS8W4NJUZH9S1CYB6XSDLEPBW" hidden="1">#REF!</definedName>
    <definedName name="BExCSAE1M6G20R41J0Y24YNN0YC1" localSheetId="20" hidden="1">#REF!</definedName>
    <definedName name="BExCSAE1M6G20R41J0Y24YNN0YC1" hidden="1">#REF!</definedName>
    <definedName name="BExCSAOUZOYKHN7HV511TO8VDJ02" localSheetId="20" hidden="1">#REF!</definedName>
    <definedName name="BExCSAOUZOYKHN7HV511TO8VDJ02" hidden="1">#REF!</definedName>
    <definedName name="BExCSJ2XVKHN6ULCF7JML0TCRKEO" localSheetId="20" hidden="1">#REF!</definedName>
    <definedName name="BExCSJ2XVKHN6ULCF7JML0TCRKEO" hidden="1">#REF!</definedName>
    <definedName name="BExCSMOFTXSUEC1T46LR1UPYRCX5" localSheetId="20" hidden="1">#REF!</definedName>
    <definedName name="BExCSMOFTXSUEC1T46LR1UPYRCX5" hidden="1">#REF!</definedName>
    <definedName name="BExCSSDG3TM6TPKS19E9QYJEELZ6" localSheetId="20" hidden="1">#REF!</definedName>
    <definedName name="BExCSSDG3TM6TPKS19E9QYJEELZ6" hidden="1">#REF!</definedName>
    <definedName name="BExCSZV7U67UWXL2HKJNM5W1E4OO" localSheetId="20" hidden="1">#REF!</definedName>
    <definedName name="BExCSZV7U67UWXL2HKJNM5W1E4OO" hidden="1">#REF!</definedName>
    <definedName name="BExCT4NSDT61OCH04Y2QIFIOP75H" localSheetId="20" hidden="1">#REF!</definedName>
    <definedName name="BExCT4NSDT61OCH04Y2QIFIOP75H" hidden="1">#REF!</definedName>
    <definedName name="BExCTHZWIPJVLE56GATEFKPIKLK2" localSheetId="20" hidden="1">#REF!</definedName>
    <definedName name="BExCTHZWIPJVLE56GATEFKPIKLK2" hidden="1">#REF!</definedName>
    <definedName name="BExCTW8G3VCZ55S09HTUGXKB1P2M" localSheetId="20" hidden="1">#REF!</definedName>
    <definedName name="BExCTW8G3VCZ55S09HTUGXKB1P2M" hidden="1">#REF!</definedName>
    <definedName name="BExCTYS2KX0QANOLT8LGZ9WV3S3T" localSheetId="20" hidden="1">#REF!</definedName>
    <definedName name="BExCTYS2KX0QANOLT8LGZ9WV3S3T" hidden="1">#REF!</definedName>
    <definedName name="BExCTZ2V6H9TT6LFGK3SADZ2TIGQ" localSheetId="20" hidden="1">#REF!</definedName>
    <definedName name="BExCTZ2V6H9TT6LFGK3SADZ2TIGQ" hidden="1">#REF!</definedName>
    <definedName name="BExCTZZ9JNES4EDHW97NP0EGQALX" localSheetId="20" hidden="1">#REF!</definedName>
    <definedName name="BExCTZZ9JNES4EDHW97NP0EGQALX" hidden="1">#REF!</definedName>
    <definedName name="BExCU0A1V6NMZQ9ASYJ8QIVQ5UR2" localSheetId="20" hidden="1">#REF!</definedName>
    <definedName name="BExCU0A1V6NMZQ9ASYJ8QIVQ5UR2" hidden="1">#REF!</definedName>
    <definedName name="BExCU2834920JBHSPCRC4UF80OLL" localSheetId="20" hidden="1">#REF!</definedName>
    <definedName name="BExCU2834920JBHSPCRC4UF80OLL" hidden="1">#REF!</definedName>
    <definedName name="BExCU8O54I3P3WRYWY1CRP3S78QY" localSheetId="20" hidden="1">#REF!</definedName>
    <definedName name="BExCU8O54I3P3WRYWY1CRP3S78QY" hidden="1">#REF!</definedName>
    <definedName name="BExCUDRJO23YOKT8GPWOVQ4XEHF5" localSheetId="20" hidden="1">#REF!</definedName>
    <definedName name="BExCUDRJO23YOKT8GPWOVQ4XEHF5" hidden="1">#REF!</definedName>
    <definedName name="BExCULEOALM7SEHVMQC4B4N25MRM" localSheetId="20" hidden="1">#REF!</definedName>
    <definedName name="BExCULEOALM7SEHVMQC4B4N25MRM" hidden="1">#REF!</definedName>
    <definedName name="BExCUPAXFR16YMWL30ME3F3BSRDZ" localSheetId="20" hidden="1">#REF!</definedName>
    <definedName name="BExCUPAXFR16YMWL30ME3F3BSRDZ" hidden="1">#REF!</definedName>
    <definedName name="BExCUR94DHCE47PUUWEMT5QZOYR2" localSheetId="20" hidden="1">#REF!</definedName>
    <definedName name="BExCUR94DHCE47PUUWEMT5QZOYR2" hidden="1">#REF!</definedName>
    <definedName name="BExCV5HJSTBNPQZVGYJY9AZ4IJ26" localSheetId="20" hidden="1">#REF!</definedName>
    <definedName name="BExCV5HJSTBNPQZVGYJY9AZ4IJ26" hidden="1">#REF!</definedName>
    <definedName name="BExCV634L7SVHGB0UDDTRRQ2Q72H" localSheetId="20" hidden="1">#REF!</definedName>
    <definedName name="BExCV634L7SVHGB0UDDTRRQ2Q72H" hidden="1">#REF!</definedName>
    <definedName name="BExCVBXGSXT9FWJRG62PX9S1RK83" localSheetId="20" hidden="1">#REF!</definedName>
    <definedName name="BExCVBXGSXT9FWJRG62PX9S1RK83" hidden="1">#REF!</definedName>
    <definedName name="BExCVHBNLOHNFS0JAV3I1XGPNH9W" localSheetId="20" hidden="1">#REF!</definedName>
    <definedName name="BExCVHBNLOHNFS0JAV3I1XGPNH9W" hidden="1">#REF!</definedName>
    <definedName name="BExCVI86R31A2IOZIEBY1FJLVILD" localSheetId="20" hidden="1">#REF!</definedName>
    <definedName name="BExCVI86R31A2IOZIEBY1FJLVILD" hidden="1">#REF!</definedName>
    <definedName name="BExCVKGZXE0I9EIXKBZVSGSEY2RR" localSheetId="20" hidden="1">#REF!</definedName>
    <definedName name="BExCVKGZXE0I9EIXKBZVSGSEY2RR" hidden="1">#REF!</definedName>
    <definedName name="BExCVNROVORCSNX9HKHKPHY0URS3" localSheetId="20" hidden="1">#REF!</definedName>
    <definedName name="BExCVNROVORCSNX9HKHKPHY0URS3" hidden="1">#REF!</definedName>
    <definedName name="BExCVPEZON7VV6NOWII8VZMONPCJ" localSheetId="20" hidden="1">#REF!</definedName>
    <definedName name="BExCVPEZON7VV6NOWII8VZMONPCJ" hidden="1">#REF!</definedName>
    <definedName name="BExCVV44WY5807WGMTGKPW0GT256" localSheetId="20" hidden="1">#REF!</definedName>
    <definedName name="BExCVV44WY5807WGMTGKPW0GT256" hidden="1">#REF!</definedName>
    <definedName name="BExCVZ5PN4V6MRBZ04PZJW3GEF8S" localSheetId="20" hidden="1">#REF!</definedName>
    <definedName name="BExCVZ5PN4V6MRBZ04PZJW3GEF8S" hidden="1">#REF!</definedName>
    <definedName name="BExCW13R0GWJYGXZBNCPAHQN4NR2" localSheetId="20" hidden="1">#REF!</definedName>
    <definedName name="BExCW13R0GWJYGXZBNCPAHQN4NR2" hidden="1">#REF!</definedName>
    <definedName name="BExCW9Y5HWU4RJTNX74O6L24VGCK" localSheetId="20" hidden="1">#REF!</definedName>
    <definedName name="BExCW9Y5HWU4RJTNX74O6L24VGCK" hidden="1">#REF!</definedName>
    <definedName name="BExCWHADQJRXWFDGV2KMANWIY1YN" localSheetId="20" hidden="1">#REF!</definedName>
    <definedName name="BExCWHADQJRXWFDGV2KMANWIY1YN" hidden="1">#REF!</definedName>
    <definedName name="BExCWPDPESGZS07QGBLSBWDNVJLZ" localSheetId="20" hidden="1">#REF!</definedName>
    <definedName name="BExCWPDPESGZS07QGBLSBWDNVJLZ" hidden="1">#REF!</definedName>
    <definedName name="BExCWTVKHIVCRHF8GC39KI58YM5K" localSheetId="20" hidden="1">#REF!</definedName>
    <definedName name="BExCWTVKHIVCRHF8GC39KI58YM5K" hidden="1">#REF!</definedName>
    <definedName name="BExCX2KGRZBRVLZNM8SUSIE6A0RL" localSheetId="20" hidden="1">#REF!</definedName>
    <definedName name="BExCX2KGRZBRVLZNM8SUSIE6A0RL" hidden="1">#REF!</definedName>
    <definedName name="BExCX3X451T70LZ1VF95L7W4Y4TM" localSheetId="20" hidden="1">#REF!</definedName>
    <definedName name="BExCX3X451T70LZ1VF95L7W4Y4TM" hidden="1">#REF!</definedName>
    <definedName name="BExCX4NZ2N1OUGXM7EV0U7VULJMM" localSheetId="20" hidden="1">#REF!</definedName>
    <definedName name="BExCX4NZ2N1OUGXM7EV0U7VULJMM" hidden="1">#REF!</definedName>
    <definedName name="BExCXILMURGYMAH6N5LF5DV6K3GM" localSheetId="20" hidden="1">#REF!</definedName>
    <definedName name="BExCXILMURGYMAH6N5LF5DV6K3GM" hidden="1">#REF!</definedName>
    <definedName name="BExCXQUFBMXQ1650735H48B1AZT3" localSheetId="20" hidden="1">#REF!</definedName>
    <definedName name="BExCXQUFBMXQ1650735H48B1AZT3" hidden="1">#REF!</definedName>
    <definedName name="BExCXYSBKJ9SZQD7XS2WUS6SVBJO" localSheetId="20" hidden="1">#REF!</definedName>
    <definedName name="BExCXYSBKJ9SZQD7XS2WUS6SVBJO" hidden="1">#REF!</definedName>
    <definedName name="BExCXZ8DGK5ZE8467LFEHX6JNQHJ" localSheetId="20" hidden="1">#REF!</definedName>
    <definedName name="BExCXZ8DGK5ZE8467LFEHX6JNQHJ" hidden="1">#REF!</definedName>
    <definedName name="BExCY2DQO9VLA77Q7EG3T0XNXX4F" localSheetId="20" hidden="1">#REF!</definedName>
    <definedName name="BExCY2DQO9VLA77Q7EG3T0XNXX4F" hidden="1">#REF!</definedName>
    <definedName name="BExCY5Z7X93Z8XUOEASK50W08S36" localSheetId="20" hidden="1">#REF!</definedName>
    <definedName name="BExCY5Z7X93Z8XUOEASK50W08S36" hidden="1">#REF!</definedName>
    <definedName name="BExCY6VMJ68MX3C981R5Q0BX5791" localSheetId="20" hidden="1">#REF!</definedName>
    <definedName name="BExCY6VMJ68MX3C981R5Q0BX5791" hidden="1">#REF!</definedName>
    <definedName name="BExCYAH2SAZCPW6XCB7V7PMMCAWO" localSheetId="20" hidden="1">#REF!</definedName>
    <definedName name="BExCYAH2SAZCPW6XCB7V7PMMCAWO" hidden="1">#REF!</definedName>
    <definedName name="BExCYDGYM1UGUNTB331L2E4L5F34" localSheetId="20" hidden="1">#REF!</definedName>
    <definedName name="BExCYDGYM1UGUNTB331L2E4L5F34" hidden="1">#REF!</definedName>
    <definedName name="BExCYN7KCKU1F6EXMNPQPTKNOT6A" localSheetId="20" hidden="1">#REF!</definedName>
    <definedName name="BExCYN7KCKU1F6EXMNPQPTKNOT6A" hidden="1">#REF!</definedName>
    <definedName name="BExCYPRC5HJE6N2XQTHCT6NXGP8N" localSheetId="20" hidden="1">#REF!</definedName>
    <definedName name="BExCYPRC5HJE6N2XQTHCT6NXGP8N" hidden="1">#REF!</definedName>
    <definedName name="BExCYQCX9ES8ZWW2L35B12WDNT73" localSheetId="20" hidden="1">#REF!</definedName>
    <definedName name="BExCYQCX9ES8ZWW2L35B12WDNT73" hidden="1">#REF!</definedName>
    <definedName name="BExCYSLQY2CYU7DQ3QI07UGGS6OW" localSheetId="20" hidden="1">#REF!</definedName>
    <definedName name="BExCYSLQY2CYU7DQ3QI07UGGS6OW" hidden="1">#REF!</definedName>
    <definedName name="BExCYUK0I3UEXZNFDW71G6Z6D8XR" localSheetId="20" hidden="1">#REF!</definedName>
    <definedName name="BExCYUK0I3UEXZNFDW71G6Z6D8XR" hidden="1">#REF!</definedName>
    <definedName name="BExCZFZCXMLY5DWESYJ9NGTJYQ8M" localSheetId="20" hidden="1">#REF!</definedName>
    <definedName name="BExCZFZCXMLY5DWESYJ9NGTJYQ8M" hidden="1">#REF!</definedName>
    <definedName name="BExCZJ4P8WS0BDT31WDXI0ROE7D6" localSheetId="20" hidden="1">#REF!</definedName>
    <definedName name="BExCZJ4P8WS0BDT31WDXI0ROE7D6" hidden="1">#REF!</definedName>
    <definedName name="BExCZKH6NI0EE02L995IFVBD1J59" localSheetId="20" hidden="1">#REF!</definedName>
    <definedName name="BExCZKH6NI0EE02L995IFVBD1J59" hidden="1">#REF!</definedName>
    <definedName name="BExCZNRWARGGHWLSC1PEDZFLF3JV" localSheetId="20" hidden="1">#REF!</definedName>
    <definedName name="BExCZNRWARGGHWLSC1PEDZFLF3JV" hidden="1">#REF!</definedName>
    <definedName name="BExCZP9TBB61HISZ2U5QMQSO2LBE" localSheetId="20" hidden="1">#REF!</definedName>
    <definedName name="BExCZP9TBB61HISZ2U5QMQSO2LBE" hidden="1">#REF!</definedName>
    <definedName name="BExCZUD9FEOJBKDJ51Z3JON9LKJ8" localSheetId="20" hidden="1">#REF!</definedName>
    <definedName name="BExCZUD9FEOJBKDJ51Z3JON9LKJ8" hidden="1">#REF!</definedName>
    <definedName name="BExD0AUOVQT3UL53T2KUVJNGD0QF" localSheetId="20" hidden="1">#REF!</definedName>
    <definedName name="BExD0AUOVQT3UL53T2KUVJNGD0QF" hidden="1">#REF!</definedName>
    <definedName name="BExD0HALIN0JR4JTPGDEVAEE5EX5" localSheetId="20" hidden="1">#REF!</definedName>
    <definedName name="BExD0HALIN0JR4JTPGDEVAEE5EX5" hidden="1">#REF!</definedName>
    <definedName name="BExD0LCCDPG16YLY5WQSZF1XI5DA" localSheetId="20" hidden="1">#REF!</definedName>
    <definedName name="BExD0LCCDPG16YLY5WQSZF1XI5DA" hidden="1">#REF!</definedName>
    <definedName name="BExD0RMWSB4TRECEHTH6NN4K9DFZ" localSheetId="20" hidden="1">#REF!</definedName>
    <definedName name="BExD0RMWSB4TRECEHTH6NN4K9DFZ" hidden="1">#REF!</definedName>
    <definedName name="BExD0U6KG10QGVDI1XSHK0J10A2V" localSheetId="20" hidden="1">#REF!</definedName>
    <definedName name="BExD0U6KG10QGVDI1XSHK0J10A2V" hidden="1">#REF!</definedName>
    <definedName name="BExD0WQ6EQ2G82IAJI3FDQKGZH18" localSheetId="20" hidden="1">#REF!</definedName>
    <definedName name="BExD0WQ6EQ2G82IAJI3FDQKGZH18" hidden="1">#REF!</definedName>
    <definedName name="BExD13RUIBGRXDL4QDZ305UKUR12" localSheetId="20" hidden="1">#REF!</definedName>
    <definedName name="BExD13RUIBGRXDL4QDZ305UKUR12" hidden="1">#REF!</definedName>
    <definedName name="BExD14DETV5R4OOTMAXD5NAKWRO3" localSheetId="20" hidden="1">#REF!</definedName>
    <definedName name="BExD14DETV5R4OOTMAXD5NAKWRO3" hidden="1">#REF!</definedName>
    <definedName name="BExD1MI40YRCBI7KT4S9YHQJUO06" localSheetId="20" hidden="1">#REF!</definedName>
    <definedName name="BExD1MI40YRCBI7KT4S9YHQJUO06" hidden="1">#REF!</definedName>
    <definedName name="BExD1OAU9OXQAZA4D70HP72CU6GB" localSheetId="20" hidden="1">#REF!</definedName>
    <definedName name="BExD1OAU9OXQAZA4D70HP72CU6GB" hidden="1">#REF!</definedName>
    <definedName name="BExD1T8WPV0G6YOX7WMAIZD8XNBK" localSheetId="20" hidden="1">#REF!</definedName>
    <definedName name="BExD1T8WPV0G6YOX7WMAIZD8XNBK" hidden="1">#REF!</definedName>
    <definedName name="BExD1Y1JV61416YA1XRQHKWPZIE7" localSheetId="20" hidden="1">#REF!</definedName>
    <definedName name="BExD1Y1JV61416YA1XRQHKWPZIE7" hidden="1">#REF!</definedName>
    <definedName name="BExD2CFHIRMBKN5KXE5QP4XXEWFS" localSheetId="20" hidden="1">#REF!</definedName>
    <definedName name="BExD2CFHIRMBKN5KXE5QP4XXEWFS" hidden="1">#REF!</definedName>
    <definedName name="BExD2DMHH1HWXQ9W0YYMDP8AAX8Q" localSheetId="20" hidden="1">#REF!</definedName>
    <definedName name="BExD2DMHH1HWXQ9W0YYMDP8AAX8Q" hidden="1">#REF!</definedName>
    <definedName name="BExD2HTPC7IWBAU6OSQ67MQA8BYZ" localSheetId="20" hidden="1">#REF!</definedName>
    <definedName name="BExD2HTPC7IWBAU6OSQ67MQA8BYZ" hidden="1">#REF!</definedName>
    <definedName name="BExD2PWTVQ2CXNG6B7UDL8FIMXBH" localSheetId="20" hidden="1">#REF!</definedName>
    <definedName name="BExD2PWTVQ2CXNG6B7UDL8FIMXBH" hidden="1">#REF!</definedName>
    <definedName name="BExD2X9AQ03EX1AVVX44CXLXRPTI" localSheetId="20" hidden="1">#REF!</definedName>
    <definedName name="BExD2X9AQ03EX1AVVX44CXLXRPTI" hidden="1">#REF!</definedName>
    <definedName name="BExD2ZNL9MWJOEL2575KJZBDP2A6" localSheetId="20" hidden="1">#REF!</definedName>
    <definedName name="BExD2ZNL9MWJOEL2575KJZBDP2A6" hidden="1">#REF!</definedName>
    <definedName name="BExD34G79JRMB8BZRVN81P1H9MSB" localSheetId="20" hidden="1">#REF!</definedName>
    <definedName name="BExD34G79JRMB8BZRVN81P1H9MSB" hidden="1">#REF!</definedName>
    <definedName name="BExD35CL2NULPPEHAM954ETQIJA2" localSheetId="20" hidden="1">#REF!</definedName>
    <definedName name="BExD35CL2NULPPEHAM954ETQIJA2" hidden="1">#REF!</definedName>
    <definedName name="BExD363H2VGFIQUCE6LS4AC5J0ZT" localSheetId="20" hidden="1">#REF!</definedName>
    <definedName name="BExD363H2VGFIQUCE6LS4AC5J0ZT" hidden="1">#REF!</definedName>
    <definedName name="BExD3A588E939V61P1XEW0FI5Q0S" localSheetId="20" hidden="1">#REF!</definedName>
    <definedName name="BExD3A588E939V61P1XEW0FI5Q0S" hidden="1">#REF!</definedName>
    <definedName name="BExD3CJJDKVR9M18XI3WDZH80WL6" localSheetId="20" hidden="1">#REF!</definedName>
    <definedName name="BExD3CJJDKVR9M18XI3WDZH80WL6" hidden="1">#REF!</definedName>
    <definedName name="BExD3ESD9WYJIB3TRDPJ1CKXRAVL" localSheetId="20" hidden="1">#REF!</definedName>
    <definedName name="BExD3ESD9WYJIB3TRDPJ1CKXRAVL" hidden="1">#REF!</definedName>
    <definedName name="BExD3F368X5S25MWSUNIV57RDB57" localSheetId="20" hidden="1">#REF!</definedName>
    <definedName name="BExD3F368X5S25MWSUNIV57RDB57" hidden="1">#REF!</definedName>
    <definedName name="BExD3I8JTNF4LTMFY6GRVDJ6VLGG" localSheetId="20" hidden="1">#REF!</definedName>
    <definedName name="BExD3I8JTNF4LTMFY6GRVDJ6VLGG" hidden="1">#REF!</definedName>
    <definedName name="BExD3IJ5IT335SOSNV9L85WKAOSI" localSheetId="20" hidden="1">#REF!</definedName>
    <definedName name="BExD3IJ5IT335SOSNV9L85WKAOSI" hidden="1">#REF!</definedName>
    <definedName name="BExD3KBVUY57GMMQTOFEU6S6G1AY" localSheetId="20" hidden="1">#REF!</definedName>
    <definedName name="BExD3KBVUY57GMMQTOFEU6S6G1AY" hidden="1">#REF!</definedName>
    <definedName name="BExD3NMR7AW2Z6V8SC79VQR37NA6" localSheetId="20" hidden="1">#REF!</definedName>
    <definedName name="BExD3NMR7AW2Z6V8SC79VQR37NA6" hidden="1">#REF!</definedName>
    <definedName name="BExD3QXA2UQ2W4N7NYLUEOG40BZB" localSheetId="20" hidden="1">#REF!</definedName>
    <definedName name="BExD3QXA2UQ2W4N7NYLUEOG40BZB" hidden="1">#REF!</definedName>
    <definedName name="BExD3U2N041TEJ7GCN005UTPHNXY" localSheetId="20" hidden="1">#REF!</definedName>
    <definedName name="BExD3U2N041TEJ7GCN005UTPHNXY" hidden="1">#REF!</definedName>
    <definedName name="BExD3VPY5VEI1LLQ4I16T16251DT" localSheetId="20" hidden="1">#REF!</definedName>
    <definedName name="BExD3VPY5VEI1LLQ4I16T16251DT" hidden="1">#REF!</definedName>
    <definedName name="BExD3XIUEZZ1KIHV7CPS7DKUGIN8" localSheetId="20" hidden="1">#REF!</definedName>
    <definedName name="BExD3XIUEZZ1KIHV7CPS7DKUGIN8" hidden="1">#REF!</definedName>
    <definedName name="BExD40O0CFTNJFOFMMM1KH0P7BUI" localSheetId="20" hidden="1">#REF!</definedName>
    <definedName name="BExD40O0CFTNJFOFMMM1KH0P7BUI" hidden="1">#REF!</definedName>
    <definedName name="BExD47UYINTJY1PDIW2S1FZ8ZMIO" localSheetId="20" hidden="1">#REF!</definedName>
    <definedName name="BExD47UYINTJY1PDIW2S1FZ8ZMIO" hidden="1">#REF!</definedName>
    <definedName name="BExD4BR9HJ3MWWZ5KLVZWX9FJAUS" localSheetId="20" hidden="1">#REF!</definedName>
    <definedName name="BExD4BR9HJ3MWWZ5KLVZWX9FJAUS" hidden="1">#REF!</definedName>
    <definedName name="BExD4F1WTKT3H0N9MF4H1LX7MBSY" localSheetId="20" hidden="1">#REF!</definedName>
    <definedName name="BExD4F1WTKT3H0N9MF4H1LX7MBSY" hidden="1">#REF!</definedName>
    <definedName name="BExD4H5GQWXBS6LUL3TSP36DVO38" localSheetId="20" hidden="1">#REF!</definedName>
    <definedName name="BExD4H5GQWXBS6LUL3TSP36DVO38" hidden="1">#REF!</definedName>
    <definedName name="BExD4JJSS3QDBLABCJCHD45SRNPI" localSheetId="20" hidden="1">#REF!</definedName>
    <definedName name="BExD4JJSS3QDBLABCJCHD45SRNPI" hidden="1">#REF!</definedName>
    <definedName name="BExD4QQQ7V9LH5WWBJA3HKJXLVP6" localSheetId="20" hidden="1">#REF!</definedName>
    <definedName name="BExD4QQQ7V9LH5WWBJA3HKJXLVP6" hidden="1">#REF!</definedName>
    <definedName name="BExD4R1I0MKF033I5LPUYIMTZ6E8" localSheetId="20" hidden="1">#REF!</definedName>
    <definedName name="BExD4R1I0MKF033I5LPUYIMTZ6E8" hidden="1">#REF!</definedName>
    <definedName name="BExD50MT3M6XZLNUP9JL93EG6D9R" localSheetId="20" hidden="1">#REF!</definedName>
    <definedName name="BExD50MT3M6XZLNUP9JL93EG6D9R" hidden="1">#REF!</definedName>
    <definedName name="BExD5EV7KDSVF1CJT38M4IBPFLPY" localSheetId="20" hidden="1">#REF!</definedName>
    <definedName name="BExD5EV7KDSVF1CJT38M4IBPFLPY" hidden="1">#REF!</definedName>
    <definedName name="BExD5FRK547OESJRYAW574DZEZ7J" localSheetId="20" hidden="1">#REF!</definedName>
    <definedName name="BExD5FRK547OESJRYAW574DZEZ7J" hidden="1">#REF!</definedName>
    <definedName name="BExD5I5X2YA2YNCTCDSMEL4CWF4N" localSheetId="20" hidden="1">#REF!</definedName>
    <definedName name="BExD5I5X2YA2YNCTCDSMEL4CWF4N" hidden="1">#REF!</definedName>
    <definedName name="BExD5QUSRFJWRQ1ZM50WYLCF74DF" localSheetId="20" hidden="1">#REF!</definedName>
    <definedName name="BExD5QUSRFJWRQ1ZM50WYLCF74DF" hidden="1">#REF!</definedName>
    <definedName name="BExD5SSUIF6AJQHBHK8PNMFBPRYB" localSheetId="20" hidden="1">#REF!</definedName>
    <definedName name="BExD5SSUIF6AJQHBHK8PNMFBPRYB" hidden="1">#REF!</definedName>
    <definedName name="BExD623C9LRX18BE0W2V6SZLQUXX" localSheetId="20" hidden="1">#REF!</definedName>
    <definedName name="BExD623C9LRX18BE0W2V6SZLQUXX" hidden="1">#REF!</definedName>
    <definedName name="BExD6CQA7UMJBXV7AIFAIHUF2ICX" localSheetId="20" hidden="1">#REF!</definedName>
    <definedName name="BExD6CQA7UMJBXV7AIFAIHUF2ICX" hidden="1">#REF!</definedName>
    <definedName name="BExD6D18MCF5R8YJMPG21WE3GPJQ" localSheetId="20" hidden="1">#REF!</definedName>
    <definedName name="BExD6D18MCF5R8YJMPG21WE3GPJQ" hidden="1">#REF!</definedName>
    <definedName name="BExD6FKVK8WJWNYPVENR7Q8Q30PK" localSheetId="20" hidden="1">#REF!</definedName>
    <definedName name="BExD6FKVK8WJWNYPVENR7Q8Q30PK" hidden="1">#REF!</definedName>
    <definedName name="BExD6GMP0LK8WKVWMIT1NNH8CHLF" localSheetId="20" hidden="1">#REF!</definedName>
    <definedName name="BExD6GMP0LK8WKVWMIT1NNH8CHLF" hidden="1">#REF!</definedName>
    <definedName name="BExD6H2TE0WWAUIWVSSCLPZ6B88N" localSheetId="20" hidden="1">#REF!</definedName>
    <definedName name="BExD6H2TE0WWAUIWVSSCLPZ6B88N" hidden="1">#REF!</definedName>
    <definedName name="BExD71LTOE015TV5RSAHM8NT8GVW" localSheetId="20" hidden="1">#REF!</definedName>
    <definedName name="BExD71LTOE015TV5RSAHM8NT8GVW" hidden="1">#REF!</definedName>
    <definedName name="BExD73USXVADC7EHGHVTQNCT06ZA" localSheetId="20" hidden="1">#REF!</definedName>
    <definedName name="BExD73USXVADC7EHGHVTQNCT06ZA" hidden="1">#REF!</definedName>
    <definedName name="BExD7GAIGULTB3YHM1OS9RBQOTEC" localSheetId="20" hidden="1">#REF!</definedName>
    <definedName name="BExD7GAIGULTB3YHM1OS9RBQOTEC" hidden="1">#REF!</definedName>
    <definedName name="BExD7IE1DHIS52UFDCTSKPJQNRD5" localSheetId="20" hidden="1">#REF!</definedName>
    <definedName name="BExD7IE1DHIS52UFDCTSKPJQNRD5" hidden="1">#REF!</definedName>
    <definedName name="BExD7IUBGUWHYC9UNZ1IY5XFYKQN" localSheetId="20" hidden="1">#REF!</definedName>
    <definedName name="BExD7IUBGUWHYC9UNZ1IY5XFYKQN" hidden="1">#REF!</definedName>
    <definedName name="BExD7JQOJ35HGL8U2OCEI2P2JT7I" localSheetId="20" hidden="1">#REF!</definedName>
    <definedName name="BExD7JQOJ35HGL8U2OCEI2P2JT7I" hidden="1">#REF!</definedName>
    <definedName name="BExD7KSDKNDNH95NDT3S7GM3MUU2" localSheetId="20" hidden="1">#REF!</definedName>
    <definedName name="BExD7KSDKNDNH95NDT3S7GM3MUU2" hidden="1">#REF!</definedName>
    <definedName name="BExD8H5O087KQVWIVPUUID5VMGMS" localSheetId="20" hidden="1">#REF!</definedName>
    <definedName name="BExD8H5O087KQVWIVPUUID5VMGMS" hidden="1">#REF!</definedName>
    <definedName name="BExD8HLWJHFK6566YQLGOAPIWD7G" localSheetId="20" hidden="1">#REF!</definedName>
    <definedName name="BExD8HLWJHFK6566YQLGOAPIWD7G" hidden="1">#REF!</definedName>
    <definedName name="BExD8OCLZMFN5K3VZYI4Q4ITVKUA" localSheetId="20" hidden="1">#REF!</definedName>
    <definedName name="BExD8OCLZMFN5K3VZYI4Q4ITVKUA" hidden="1">#REF!</definedName>
    <definedName name="BExD93C1R6LC0631ECHVFYH0R0PD" localSheetId="20" hidden="1">#REF!</definedName>
    <definedName name="BExD93C1R6LC0631ECHVFYH0R0PD" hidden="1">#REF!</definedName>
    <definedName name="BExD97TXIO0COVNN4OH3DEJ33YLM" localSheetId="20" hidden="1">#REF!</definedName>
    <definedName name="BExD97TXIO0COVNN4OH3DEJ33YLM" hidden="1">#REF!</definedName>
    <definedName name="BExD99RZ1RFIMK6O1ZHSPJ68X9Y5" localSheetId="20" hidden="1">#REF!</definedName>
    <definedName name="BExD99RZ1RFIMK6O1ZHSPJ68X9Y5" hidden="1">#REF!</definedName>
    <definedName name="BExD9ATSNNU6SJVYYUCUG2AFS57W" localSheetId="20" hidden="1">#REF!</definedName>
    <definedName name="BExD9ATSNNU6SJVYYUCUG2AFS57W" hidden="1">#REF!</definedName>
    <definedName name="BExD9JO1QOKHUKL6DOEKDLUBPPKZ" localSheetId="20" hidden="1">#REF!</definedName>
    <definedName name="BExD9JO1QOKHUKL6DOEKDLUBPPKZ" hidden="1">#REF!</definedName>
    <definedName name="BExD9L0ID3VSOU609GKWYTA5BFMA" localSheetId="20" hidden="1">#REF!</definedName>
    <definedName name="BExD9L0ID3VSOU609GKWYTA5BFMA" hidden="1">#REF!</definedName>
    <definedName name="BExD9M7SEMG0JK2FUTTZXWIEBTKB" localSheetId="20" hidden="1">#REF!</definedName>
    <definedName name="BExD9M7SEMG0JK2FUTTZXWIEBTKB" hidden="1">#REF!</definedName>
    <definedName name="BExD9MNYBYB1AICQL5165G472IE2" localSheetId="20" hidden="1">#REF!</definedName>
    <definedName name="BExD9MNYBYB1AICQL5165G472IE2" hidden="1">#REF!</definedName>
    <definedName name="BExD9PNSYT7GASEGUVL48MUQ02WO" localSheetId="20" hidden="1">#REF!</definedName>
    <definedName name="BExD9PNSYT7GASEGUVL48MUQ02WO" hidden="1">#REF!</definedName>
    <definedName name="BExD9TK2MIWFH5SKUYU9ZKF4NPHQ" localSheetId="20" hidden="1">#REF!</definedName>
    <definedName name="BExD9TK2MIWFH5SKUYU9ZKF4NPHQ" hidden="1">#REF!</definedName>
    <definedName name="BExDA23J1UL1EN1K0BLX2TKAX4U0" localSheetId="20" hidden="1">#REF!</definedName>
    <definedName name="BExDA23J1UL1EN1K0BLX2TKAX4U0" hidden="1">#REF!</definedName>
    <definedName name="BExDA6594R2INH5X2F55YRZSKRND" localSheetId="20" hidden="1">#REF!</definedName>
    <definedName name="BExDA6594R2INH5X2F55YRZSKRND" hidden="1">#REF!</definedName>
    <definedName name="BExDA6LD9061UULVKUUI4QP8SK13" localSheetId="20" hidden="1">#REF!</definedName>
    <definedName name="BExDA6LD9061UULVKUUI4QP8SK13" hidden="1">#REF!</definedName>
    <definedName name="BExDAGMVMNLQ6QXASB9R6D8DIT12" localSheetId="20" hidden="1">#REF!</definedName>
    <definedName name="BExDAGMVMNLQ6QXASB9R6D8DIT12" hidden="1">#REF!</definedName>
    <definedName name="BExDAYBHU9ADLXI8VRC7F608RVGM" localSheetId="20" hidden="1">#REF!</definedName>
    <definedName name="BExDAYBHU9ADLXI8VRC7F608RVGM" hidden="1">#REF!</definedName>
    <definedName name="BExDBDR1XR0FV0CYUCB2OJ7CJCZU" localSheetId="20" hidden="1">#REF!</definedName>
    <definedName name="BExDBDR1XR0FV0CYUCB2OJ7CJCZU" hidden="1">#REF!</definedName>
    <definedName name="BExDC7F818VN0S18ID7XRCRVYPJ4" localSheetId="20" hidden="1">#REF!</definedName>
    <definedName name="BExDC7F818VN0S18ID7XRCRVYPJ4" hidden="1">#REF!</definedName>
    <definedName name="BExDCL7K96PC9VZYB70ZW3QPVIJE" localSheetId="20" hidden="1">#REF!</definedName>
    <definedName name="BExDCL7K96PC9VZYB70ZW3QPVIJE" hidden="1">#REF!</definedName>
    <definedName name="BExDCP3UZ3C2O4C1F7KMU0Z9U32N" localSheetId="20" hidden="1">#REF!</definedName>
    <definedName name="BExDCP3UZ3C2O4C1F7KMU0Z9U32N" hidden="1">#REF!</definedName>
    <definedName name="BExENU8ISP26W97JG63CN1XT9KB4" localSheetId="20" hidden="1">#REF!</definedName>
    <definedName name="BExENU8ISP26W97JG63CN1XT9KB4" hidden="1">#REF!</definedName>
    <definedName name="BExEO14OTKLVDBTNB2ONGZ4YB20H" localSheetId="20" hidden="1">#REF!</definedName>
    <definedName name="BExEO14OTKLVDBTNB2ONGZ4YB20H" hidden="1">#REF!</definedName>
    <definedName name="BExEO80UUNTK4DX33Z5TYLM8NYZM" localSheetId="20" hidden="1">#REF!</definedName>
    <definedName name="BExEO80UUNTK4DX33Z5TYLM8NYZM" hidden="1">#REF!</definedName>
    <definedName name="BExEOBX3WECDMYCV9RLN49APTXMM" localSheetId="20" hidden="1">#REF!</definedName>
    <definedName name="BExEOBX3WECDMYCV9RLN49APTXMM" hidden="1">#REF!</definedName>
    <definedName name="BExEPN9VIYI0FVL0HLZQXJFO6TT0" localSheetId="20" hidden="1">#REF!</definedName>
    <definedName name="BExEPN9VIYI0FVL0HLZQXJFO6TT0" hidden="1">#REF!</definedName>
    <definedName name="BExEPQPUOD4B6H60DKEB9159F7DR" localSheetId="20" hidden="1">#REF!</definedName>
    <definedName name="BExEPQPUOD4B6H60DKEB9159F7DR" hidden="1">#REF!</definedName>
    <definedName name="BExEPYT6VDSMR8MU2341Q5GM2Y9V" localSheetId="20" hidden="1">#REF!</definedName>
    <definedName name="BExEPYT6VDSMR8MU2341Q5GM2Y9V" hidden="1">#REF!</definedName>
    <definedName name="BExEQ2ENYLMY8K1796XBB31CJHNN" localSheetId="20" hidden="1">#REF!</definedName>
    <definedName name="BExEQ2ENYLMY8K1796XBB31CJHNN" hidden="1">#REF!</definedName>
    <definedName name="BExEQ2PFE4N40LEPGDPS90WDL6BN" localSheetId="20" hidden="1">#REF!</definedName>
    <definedName name="BExEQ2PFE4N40LEPGDPS90WDL6BN" hidden="1">#REF!</definedName>
    <definedName name="BExEQ2PFURT24NQYGYVE8NKX1EGA" localSheetId="20" hidden="1">#REF!</definedName>
    <definedName name="BExEQ2PFURT24NQYGYVE8NKX1EGA" hidden="1">#REF!</definedName>
    <definedName name="BExEQB8ZWXO6IIGOEPWTLOJGE2NR" localSheetId="20" hidden="1">#REF!</definedName>
    <definedName name="BExEQB8ZWXO6IIGOEPWTLOJGE2NR" hidden="1">#REF!</definedName>
    <definedName name="BExEQBZX0EL6LIKPY01197ACK65H" localSheetId="20" hidden="1">#REF!</definedName>
    <definedName name="BExEQBZX0EL6LIKPY01197ACK65H" hidden="1">#REF!</definedName>
    <definedName name="BExEQDXZALJLD4OBF74IKZBR13SR" localSheetId="20" hidden="1">#REF!</definedName>
    <definedName name="BExEQDXZALJLD4OBF74IKZBR13SR" hidden="1">#REF!</definedName>
    <definedName name="BExEQFLE2RPWGMWQAI4JMKUEFRPT" localSheetId="20" hidden="1">#REF!</definedName>
    <definedName name="BExEQFLE2RPWGMWQAI4JMKUEFRPT" hidden="1">#REF!</definedName>
    <definedName name="BExEQJHNJV9U65F5VGIGX0VM02VF" localSheetId="20" hidden="1">#REF!</definedName>
    <definedName name="BExEQJHNJV9U65F5VGIGX0VM02VF" hidden="1">#REF!</definedName>
    <definedName name="BExEQTZAP8R69U31W4LKGTKKGKQE" localSheetId="20" hidden="1">#REF!</definedName>
    <definedName name="BExEQTZAP8R69U31W4LKGTKKGKQE" hidden="1">#REF!</definedName>
    <definedName name="BExER2O72H1F9WV6S1J04C15PXX7" localSheetId="20" hidden="1">#REF!</definedName>
    <definedName name="BExER2O72H1F9WV6S1J04C15PXX7" hidden="1">#REF!</definedName>
    <definedName name="BExERIPCI7N2NW7JRL59DVT0TTSU" localSheetId="20" hidden="1">#REF!</definedName>
    <definedName name="BExERIPCI7N2NW7JRL59DVT0TTSU" hidden="1">#REF!</definedName>
    <definedName name="BExERRUIKIOATPZ9U4HQ0V52RJAU" localSheetId="20" hidden="1">#REF!</definedName>
    <definedName name="BExERRUIKIOATPZ9U4HQ0V52RJAU" hidden="1">#REF!</definedName>
    <definedName name="BExERSANFNM1O7T65PC5MJ301YET" localSheetId="20" hidden="1">#REF!</definedName>
    <definedName name="BExERSANFNM1O7T65PC5MJ301YET" hidden="1">#REF!</definedName>
    <definedName name="BExERU8P606C6QQZZL55U0ZQYQF1" localSheetId="20" hidden="1">#REF!</definedName>
    <definedName name="BExERU8P606C6QQZZL55U0ZQYQF1" hidden="1">#REF!</definedName>
    <definedName name="BExERWCEBKQRYWRQLYJ4UCMMKTHG" localSheetId="20" hidden="1">[20]ZZCOOM_M03_Q005!#REF!</definedName>
    <definedName name="BExERWCEBKQRYWRQLYJ4UCMMKTHG" hidden="1">[20]ZZCOOM_M03_Q005!#REF!</definedName>
    <definedName name="BExERXE1QW042A2T25RI4DVUU59O" localSheetId="20" hidden="1">#REF!</definedName>
    <definedName name="BExERXE1QW042A2T25RI4DVUU59O" hidden="1">#REF!</definedName>
    <definedName name="BExES44RHHDL3V7FLV6M20834WF1" localSheetId="20" hidden="1">#REF!</definedName>
    <definedName name="BExES44RHHDL3V7FLV6M20834WF1" hidden="1">#REF!</definedName>
    <definedName name="BExES4A7VE2X3RYYTVRLKZD4I7WU" localSheetId="20" hidden="1">#REF!</definedName>
    <definedName name="BExES4A7VE2X3RYYTVRLKZD4I7WU" hidden="1">#REF!</definedName>
    <definedName name="BExESLYUFDACMPARVY264HKBCXLX" localSheetId="20" hidden="1">#REF!</definedName>
    <definedName name="BExESLYUFDACMPARVY264HKBCXLX" hidden="1">#REF!</definedName>
    <definedName name="BExESMKD95A649M0WRSG6CXXP326" localSheetId="20" hidden="1">#REF!</definedName>
    <definedName name="BExESMKD95A649M0WRSG6CXXP326" hidden="1">#REF!</definedName>
    <definedName name="BExESR27ZXJG5VMY4PR9D940VS7T" localSheetId="20" hidden="1">#REF!</definedName>
    <definedName name="BExESR27ZXJG5VMY4PR9D940VS7T" hidden="1">#REF!</definedName>
    <definedName name="BExESVK1YRJM6UG6FBYOF9CNX29X" localSheetId="20" hidden="1">#REF!</definedName>
    <definedName name="BExESVK1YRJM6UG6FBYOF9CNX29X" hidden="1">#REF!</definedName>
    <definedName name="BExESZ03KXL8DQ2591HLR56ZML94" localSheetId="20" hidden="1">#REF!</definedName>
    <definedName name="BExESZ03KXL8DQ2591HLR56ZML94" hidden="1">#REF!</definedName>
    <definedName name="BExESZAW5N443NRTKIP59OEI1CR6" localSheetId="20" hidden="1">#REF!</definedName>
    <definedName name="BExESZAW5N443NRTKIP59OEI1CR6" hidden="1">#REF!</definedName>
    <definedName name="BExET3HXQ60A4O2OLKX8QNXRI6LQ" localSheetId="20" hidden="1">#REF!</definedName>
    <definedName name="BExET3HXQ60A4O2OLKX8QNXRI6LQ" hidden="1">#REF!</definedName>
    <definedName name="BExET4EAH366GROMVVMDCSUI1018" localSheetId="20" hidden="1">#REF!</definedName>
    <definedName name="BExET4EAH366GROMVVMDCSUI1018" hidden="1">#REF!</definedName>
    <definedName name="BExETA3B1FCIOA80H94K90FWXQKE" localSheetId="20" hidden="1">#REF!</definedName>
    <definedName name="BExETA3B1FCIOA80H94K90FWXQKE" hidden="1">#REF!</definedName>
    <definedName name="BExETAZOYT4CJIT8RRKC9F2HJG1D" localSheetId="20" hidden="1">#REF!</definedName>
    <definedName name="BExETAZOYT4CJIT8RRKC9F2HJG1D" hidden="1">#REF!</definedName>
    <definedName name="BExETB55BNG40G9YOI2H6UHIR9WU" localSheetId="20" hidden="1">#REF!</definedName>
    <definedName name="BExETB55BNG40G9YOI2H6UHIR9WU" hidden="1">#REF!</definedName>
    <definedName name="BExETF6QD5A9GEINE1KZRRC2LXWM" localSheetId="20" hidden="1">#REF!</definedName>
    <definedName name="BExETF6QD5A9GEINE1KZRRC2LXWM" hidden="1">#REF!</definedName>
    <definedName name="BExETQ9XRXLUACN82805SPSPNKHI" localSheetId="20" hidden="1">#REF!</definedName>
    <definedName name="BExETQ9XRXLUACN82805SPSPNKHI" hidden="1">#REF!</definedName>
    <definedName name="BExETR0YRMOR63E6DHLEHV9QVVON" localSheetId="20" hidden="1">#REF!</definedName>
    <definedName name="BExETR0YRMOR63E6DHLEHV9QVVON" hidden="1">#REF!</definedName>
    <definedName name="BExETVO51BGF7GGNGB21UD7OIF15" localSheetId="20" hidden="1">#REF!</definedName>
    <definedName name="BExETVO51BGF7GGNGB21UD7OIF15" hidden="1">#REF!</definedName>
    <definedName name="BExETVTGY38YXYYF7N73OYN6FYY3" localSheetId="20" hidden="1">#REF!</definedName>
    <definedName name="BExETVTGY38YXYYF7N73OYN6FYY3" hidden="1">#REF!</definedName>
    <definedName name="BExETVTH8RADW05P2XUUV7V44TWW" localSheetId="20" hidden="1">#REF!</definedName>
    <definedName name="BExETVTH8RADW05P2XUUV7V44TWW" hidden="1">#REF!</definedName>
    <definedName name="BExETW9PYUAV5QY6A4VCYZRIOUX4" localSheetId="20" hidden="1">#REF!</definedName>
    <definedName name="BExETW9PYUAV5QY6A4VCYZRIOUX4" hidden="1">#REF!</definedName>
    <definedName name="BExEUGNELLVZ7K2PYWP2TG8T65XQ" localSheetId="20" hidden="1">#REF!</definedName>
    <definedName name="BExEUGNELLVZ7K2PYWP2TG8T65XQ" hidden="1">#REF!</definedName>
    <definedName name="BExEUHUG1NGJGB6F1UH5IKFZ9B9M" localSheetId="20" hidden="1">#REF!</definedName>
    <definedName name="BExEUHUG1NGJGB6F1UH5IKFZ9B9M" hidden="1">#REF!</definedName>
    <definedName name="BExEUNE4T242Y59C6MS28MXEUGCP" localSheetId="20" hidden="1">#REF!</definedName>
    <definedName name="BExEUNE4T242Y59C6MS28MXEUGCP" hidden="1">#REF!</definedName>
    <definedName name="BExEUNU7FYVTR4DD1D31SS7PNXX2" localSheetId="20" hidden="1">#REF!</definedName>
    <definedName name="BExEUNU7FYVTR4DD1D31SS7PNXX2" hidden="1">#REF!</definedName>
    <definedName name="BExEUOAHB0OT3BACAHNZ3B905C0P" localSheetId="20" hidden="1">#REF!</definedName>
    <definedName name="BExEUOAHB0OT3BACAHNZ3B905C0P" hidden="1">#REF!</definedName>
    <definedName name="BExEV2TP7NA3ZR6RJGH5ER370OUM" localSheetId="20" hidden="1">#REF!</definedName>
    <definedName name="BExEV2TP7NA3ZR6RJGH5ER370OUM" hidden="1">#REF!</definedName>
    <definedName name="BExEV3Q7M5YTX3CY3QCP1SUIEP2E" localSheetId="20" hidden="1">#REF!</definedName>
    <definedName name="BExEV3Q7M5YTX3CY3QCP1SUIEP2E" hidden="1">#REF!</definedName>
    <definedName name="BExEV69USLNYO2QRJRC0J92XUF00" localSheetId="20" hidden="1">#REF!</definedName>
    <definedName name="BExEV69USLNYO2QRJRC0J92XUF00" hidden="1">#REF!</definedName>
    <definedName name="BExEV6KNTQOCFD7GV726XQEVQ7R6" localSheetId="20" hidden="1">#REF!</definedName>
    <definedName name="BExEV6KNTQOCFD7GV726XQEVQ7R6" hidden="1">#REF!</definedName>
    <definedName name="BExEV6VGM4POO9QT9KH3QA3VYCWM" localSheetId="20" hidden="1">#REF!</definedName>
    <definedName name="BExEV6VGM4POO9QT9KH3QA3VYCWM" hidden="1">#REF!</definedName>
    <definedName name="BExEVCEYMOI0PGO7HAEOS9CVMU2O" localSheetId="20" hidden="1">#REF!</definedName>
    <definedName name="BExEVCEYMOI0PGO7HAEOS9CVMU2O" hidden="1">#REF!</definedName>
    <definedName name="BExEVET98G3FU6QBF9LHYWSAMV0O" localSheetId="20" hidden="1">#REF!</definedName>
    <definedName name="BExEVET98G3FU6QBF9LHYWSAMV0O" hidden="1">#REF!</definedName>
    <definedName name="BExEVNCUT0PDUYNJH7G6BSEWZOT2" localSheetId="20" hidden="1">#REF!</definedName>
    <definedName name="BExEVNCUT0PDUYNJH7G6BSEWZOT2" hidden="1">#REF!</definedName>
    <definedName name="BExEVPGF4V5J0WQRZKUM8F9TTKZJ" localSheetId="20" hidden="1">#REF!</definedName>
    <definedName name="BExEVPGF4V5J0WQRZKUM8F9TTKZJ" hidden="1">#REF!</definedName>
    <definedName name="BExEVVLIEVWYRF2UUC1H0H5QU1CP" localSheetId="20" hidden="1">#REF!</definedName>
    <definedName name="BExEVVLIEVWYRF2UUC1H0H5QU1CP" hidden="1">#REF!</definedName>
    <definedName name="BExEVWCKO8T84GW9Z3X47915XKSH" localSheetId="20" hidden="1">#REF!</definedName>
    <definedName name="BExEVWCKO8T84GW9Z3X47915XKSH" hidden="1">#REF!</definedName>
    <definedName name="BExEVZSJWMZ5L2ZE7AZC57CXKW6T" localSheetId="20" hidden="1">#REF!</definedName>
    <definedName name="BExEVZSJWMZ5L2ZE7AZC57CXKW6T" hidden="1">#REF!</definedName>
    <definedName name="BExEW0JL1GFFCXMDGW54CI7Y8FZN" localSheetId="20" hidden="1">#REF!</definedName>
    <definedName name="BExEW0JL1GFFCXMDGW54CI7Y8FZN" hidden="1">#REF!</definedName>
    <definedName name="BExEW68M9WL8214QH9C7VCK7BN08" localSheetId="20" hidden="1">#REF!</definedName>
    <definedName name="BExEW68M9WL8214QH9C7VCK7BN08" hidden="1">#REF!</definedName>
    <definedName name="BExEW8HFKH6F47KIHYBDRUEFZ2ZZ" localSheetId="20" hidden="1">#REF!</definedName>
    <definedName name="BExEW8HFKH6F47KIHYBDRUEFZ2ZZ" hidden="1">#REF!</definedName>
    <definedName name="BExEWB6JHMITZPXHB6JATOCLLKLJ" localSheetId="20" hidden="1">#REF!</definedName>
    <definedName name="BExEWB6JHMITZPXHB6JATOCLLKLJ" hidden="1">#REF!</definedName>
    <definedName name="BExEWNBGQS1U2LW3W84T4LSJ9K00" localSheetId="20" hidden="1">#REF!</definedName>
    <definedName name="BExEWNBGQS1U2LW3W84T4LSJ9K00" hidden="1">#REF!</definedName>
    <definedName name="BExEWO7STL7HNZSTY8VQBPTX1WK6" localSheetId="20" hidden="1">#REF!</definedName>
    <definedName name="BExEWO7STL7HNZSTY8VQBPTX1WK6" hidden="1">#REF!</definedName>
    <definedName name="BExEWQ0M1N3KMKTDJ73H10QSG4W1" localSheetId="20" hidden="1">#REF!</definedName>
    <definedName name="BExEWQ0M1N3KMKTDJ73H10QSG4W1" hidden="1">#REF!</definedName>
    <definedName name="BExEX43OR6NH8GF32YY2ZB6Y8WGP" localSheetId="20" hidden="1">#REF!</definedName>
    <definedName name="BExEX43OR6NH8GF32YY2ZB6Y8WGP" hidden="1">#REF!</definedName>
    <definedName name="BExEX85F3OSW8NSCYGYPS9372Z1Q" localSheetId="20" hidden="1">#REF!</definedName>
    <definedName name="BExEX85F3OSW8NSCYGYPS9372Z1Q" hidden="1">#REF!</definedName>
    <definedName name="BExEX9HWY2G6928ZVVVQF77QCM2C" localSheetId="20" hidden="1">#REF!</definedName>
    <definedName name="BExEX9HWY2G6928ZVVVQF77QCM2C" hidden="1">#REF!</definedName>
    <definedName name="BExEXBQWAYKMVBRJRHB8PFCSYFVN" localSheetId="20" hidden="1">#REF!</definedName>
    <definedName name="BExEXBQWAYKMVBRJRHB8PFCSYFVN" hidden="1">#REF!</definedName>
    <definedName name="BExEXGE2TE9MQWLQVHL7XGQWL102" localSheetId="20" hidden="1">#REF!</definedName>
    <definedName name="BExEXGE2TE9MQWLQVHL7XGQWL102" hidden="1">#REF!</definedName>
    <definedName name="BExEXRBZ0DI9E2UFLLKYWGN66B61" localSheetId="20" hidden="1">#REF!</definedName>
    <definedName name="BExEXRBZ0DI9E2UFLLKYWGN66B61" hidden="1">#REF!</definedName>
    <definedName name="BExEXW4FSOZ9C2SZSQIAA3W82I5K" localSheetId="20" hidden="1">#REF!</definedName>
    <definedName name="BExEXW4FSOZ9C2SZSQIAA3W82I5K" hidden="1">#REF!</definedName>
    <definedName name="BExEXZ4H2ZUNEW5I6I74GK08QAQC" localSheetId="20" hidden="1">#REF!</definedName>
    <definedName name="BExEXZ4H2ZUNEW5I6I74GK08QAQC" hidden="1">#REF!</definedName>
    <definedName name="BExEY42GK80HA9M84NTZ3NV9K2VI" localSheetId="20" hidden="1">#REF!</definedName>
    <definedName name="BExEY42GK80HA9M84NTZ3NV9K2VI" hidden="1">#REF!</definedName>
    <definedName name="BExEYLG9FL9V1JPPNZ3FUDNSEJ4V" localSheetId="20" hidden="1">#REF!</definedName>
    <definedName name="BExEYLG9FL9V1JPPNZ3FUDNSEJ4V" hidden="1">#REF!</definedName>
    <definedName name="BExEYOW8C1B3OUUCIGEC7L8OOW1Z" localSheetId="20" hidden="1">#REF!</definedName>
    <definedName name="BExEYOW8C1B3OUUCIGEC7L8OOW1Z" hidden="1">#REF!</definedName>
    <definedName name="BExEYPCI2LT224YS4M3T50V85FAG" localSheetId="20" hidden="1">#REF!</definedName>
    <definedName name="BExEYPCI2LT224YS4M3T50V85FAG" hidden="1">#REF!</definedName>
    <definedName name="BExEYUQJXZT6N5HJH8ACJF6SRWEE" localSheetId="20" hidden="1">#REF!</definedName>
    <definedName name="BExEYUQJXZT6N5HJH8ACJF6SRWEE" hidden="1">#REF!</definedName>
    <definedName name="BExEYYC7KLO4XJQW9GMGVVJQXF4C" localSheetId="20" hidden="1">#REF!</definedName>
    <definedName name="BExEYYC7KLO4XJQW9GMGVVJQXF4C" hidden="1">#REF!</definedName>
    <definedName name="BExEZ1S6VZCG01ZPLBSS9Z1SBOJ2" localSheetId="20" hidden="1">#REF!</definedName>
    <definedName name="BExEZ1S6VZCG01ZPLBSS9Z1SBOJ2" hidden="1">#REF!</definedName>
    <definedName name="BExEZ6KV8TDKOO0Y66LSH9DCFW5M" localSheetId="20" hidden="1">#REF!</definedName>
    <definedName name="BExEZ6KV8TDKOO0Y66LSH9DCFW5M" hidden="1">#REF!</definedName>
    <definedName name="BExEZGBFNJR8DLPN0V11AU22L6WY" localSheetId="20" hidden="1">#REF!</definedName>
    <definedName name="BExEZGBFNJR8DLPN0V11AU22L6WY" hidden="1">#REF!</definedName>
    <definedName name="BExEZVR61GWO1ZM3XHWUKRJJMQXV" localSheetId="20" hidden="1">#REF!</definedName>
    <definedName name="BExEZVR61GWO1ZM3XHWUKRJJMQXV" hidden="1">#REF!</definedName>
    <definedName name="BExF02Y3V3QEPO2XLDSK47APK9XJ" localSheetId="20" hidden="1">#REF!</definedName>
    <definedName name="BExF02Y3V3QEPO2XLDSK47APK9XJ" hidden="1">#REF!</definedName>
    <definedName name="BExF03E824NHBODFUZ3PZ5HLF85X" localSheetId="20" hidden="1">#REF!</definedName>
    <definedName name="BExF03E824NHBODFUZ3PZ5HLF85X" hidden="1">#REF!</definedName>
    <definedName name="BExF09OS91RT7N7IW8JLMZ121ZP3" localSheetId="20" hidden="1">#REF!</definedName>
    <definedName name="BExF09OS91RT7N7IW8JLMZ121ZP3" hidden="1">#REF!</definedName>
    <definedName name="BExF0D4SEQ7RRCAER8UQKUJ4HH0Q" localSheetId="20" hidden="1">#REF!</definedName>
    <definedName name="BExF0D4SEQ7RRCAER8UQKUJ4HH0Q" hidden="1">#REF!</definedName>
    <definedName name="BExF0D4Z97PCG5JI9CC2TFB553AX" localSheetId="20" hidden="1">#REF!</definedName>
    <definedName name="BExF0D4Z97PCG5JI9CC2TFB553AX" hidden="1">#REF!</definedName>
    <definedName name="BExF0DAB1PUE0V936NFEK68CCKTJ" localSheetId="20" hidden="1">#REF!</definedName>
    <definedName name="BExF0DAB1PUE0V936NFEK68CCKTJ" hidden="1">#REF!</definedName>
    <definedName name="BExF0LOEHV42P2DV7QL8O7HOQ3N9" localSheetId="20" hidden="1">#REF!</definedName>
    <definedName name="BExF0LOEHV42P2DV7QL8O7HOQ3N9" hidden="1">#REF!</definedName>
    <definedName name="BExF0QRT0ZP2578DKKC9SRW40F5L" localSheetId="20" hidden="1">#REF!</definedName>
    <definedName name="BExF0QRT0ZP2578DKKC9SRW40F5L" hidden="1">#REF!</definedName>
    <definedName name="BExF0WRM9VO25RLSO03ZOCE8H7K5" localSheetId="20" hidden="1">#REF!</definedName>
    <definedName name="BExF0WRM9VO25RLSO03ZOCE8H7K5" hidden="1">#REF!</definedName>
    <definedName name="BExF0ZRI7W4RSLIDLHTSM0AWXO3S" localSheetId="20" hidden="1">#REF!</definedName>
    <definedName name="BExF0ZRI7W4RSLIDLHTSM0AWXO3S" hidden="1">#REF!</definedName>
    <definedName name="BExF19CT3MMZZ2T5EWMDNG3UOJ01" localSheetId="20" hidden="1">#REF!</definedName>
    <definedName name="BExF19CT3MMZZ2T5EWMDNG3UOJ01" hidden="1">#REF!</definedName>
    <definedName name="BExF1C1VNHJBRW2XQKVSL1KSLFZ8" localSheetId="20" hidden="1">#REF!</definedName>
    <definedName name="BExF1C1VNHJBRW2XQKVSL1KSLFZ8" hidden="1">#REF!</definedName>
    <definedName name="BExF1M38U6NX17YJA8YU359B5Z4M" localSheetId="20" hidden="1">#REF!</definedName>
    <definedName name="BExF1M38U6NX17YJA8YU359B5Z4M" hidden="1">#REF!</definedName>
    <definedName name="BExF1MU4W3NPEY0OHRDWP5IANCBB" localSheetId="20" hidden="1">#REF!</definedName>
    <definedName name="BExF1MU4W3NPEY0OHRDWP5IANCBB" hidden="1">#REF!</definedName>
    <definedName name="BExF1MZN8MWMOKOARHJ1QAF9HPGT" localSheetId="20" hidden="1">#REF!</definedName>
    <definedName name="BExF1MZN8MWMOKOARHJ1QAF9HPGT" hidden="1">#REF!</definedName>
    <definedName name="BExF1US4ZIQYSU5LBFYNRA9N0K2O" localSheetId="20" hidden="1">#REF!</definedName>
    <definedName name="BExF1US4ZIQYSU5LBFYNRA9N0K2O" hidden="1">#REF!</definedName>
    <definedName name="BExF272JNPJCK1XLBG016XXBVFO8" localSheetId="20" hidden="1">#REF!</definedName>
    <definedName name="BExF272JNPJCK1XLBG016XXBVFO8" hidden="1">#REF!</definedName>
    <definedName name="BExF2CWZN6E87RGTBMD4YQI2QT7R" localSheetId="20" hidden="1">#REF!</definedName>
    <definedName name="BExF2CWZN6E87RGTBMD4YQI2QT7R" hidden="1">#REF!</definedName>
    <definedName name="BExF2DYO1WQ7GMXSTAQRDBW1NSFG" localSheetId="20" hidden="1">#REF!</definedName>
    <definedName name="BExF2DYO1WQ7GMXSTAQRDBW1NSFG" hidden="1">#REF!</definedName>
    <definedName name="BExF2H9D3MC9XKLPZ6VIP4F7G4YN" localSheetId="20" hidden="1">#REF!</definedName>
    <definedName name="BExF2H9D3MC9XKLPZ6VIP4F7G4YN" hidden="1">#REF!</definedName>
    <definedName name="BExF2MSWNUY9Z6BZJQZ538PPTION" localSheetId="20" hidden="1">#REF!</definedName>
    <definedName name="BExF2MSWNUY9Z6BZJQZ538PPTION" hidden="1">#REF!</definedName>
    <definedName name="BExF2QZYWHTYGUTTXR15CKCV3LS7" localSheetId="20" hidden="1">#REF!</definedName>
    <definedName name="BExF2QZYWHTYGUTTXR15CKCV3LS7" hidden="1">#REF!</definedName>
    <definedName name="BExF2T8Y6TSJ74RMSZOA9CEH4OZ6" localSheetId="20" hidden="1">#REF!</definedName>
    <definedName name="BExF2T8Y6TSJ74RMSZOA9CEH4OZ6" hidden="1">#REF!</definedName>
    <definedName name="BExF31N3YM4F37EOOY8M8VI1KXN8" localSheetId="20" hidden="1">#REF!</definedName>
    <definedName name="BExF31N3YM4F37EOOY8M8VI1KXN8" hidden="1">#REF!</definedName>
    <definedName name="BExF37C1YKBT79Z9SOJAG5MXQGTU" localSheetId="20" hidden="1">#REF!</definedName>
    <definedName name="BExF37C1YKBT79Z9SOJAG5MXQGTU" hidden="1">#REF!</definedName>
    <definedName name="BExF3A6HPA6DGYALZNHHJPMCUYZR" localSheetId="20" hidden="1">#REF!</definedName>
    <definedName name="BExF3A6HPA6DGYALZNHHJPMCUYZR" hidden="1">#REF!</definedName>
    <definedName name="BExF3GMJW5D7066GYKTMM3CVH1HE" localSheetId="20" hidden="1">#REF!</definedName>
    <definedName name="BExF3GMJW5D7066GYKTMM3CVH1HE" hidden="1">#REF!</definedName>
    <definedName name="BExF3I9T44X7DV9HHV51DVDDPPZG" localSheetId="20" hidden="1">#REF!</definedName>
    <definedName name="BExF3I9T44X7DV9HHV51DVDDPPZG" hidden="1">#REF!</definedName>
    <definedName name="BExF3IKLZ35F2D4DI7R7P7NZLVC3" localSheetId="20" hidden="1">#REF!</definedName>
    <definedName name="BExF3IKLZ35F2D4DI7R7P7NZLVC3" hidden="1">#REF!</definedName>
    <definedName name="BExF3JMFX5DILOIFUDIO1HZUK875" localSheetId="20" hidden="1">#REF!</definedName>
    <definedName name="BExF3JMFX5DILOIFUDIO1HZUK875" hidden="1">#REF!</definedName>
    <definedName name="BExF3KIO2G9LJYXZ61H8PJJ6OQXV" localSheetId="20" hidden="1">#REF!</definedName>
    <definedName name="BExF3KIO2G9LJYXZ61H8PJJ6OQXV" hidden="1">#REF!</definedName>
    <definedName name="BExF3MGVCZHXDAUDZAGUYESZ3RC8" localSheetId="20" hidden="1">#REF!</definedName>
    <definedName name="BExF3MGVCZHXDAUDZAGUYESZ3RC8" hidden="1">#REF!</definedName>
    <definedName name="BExF3NTC4BGZEM6B87TCFX277QCS" localSheetId="20" hidden="1">#REF!</definedName>
    <definedName name="BExF3NTC4BGZEM6B87TCFX277QCS" hidden="1">#REF!</definedName>
    <definedName name="BExF3Q2DOSQI9SIAXB522CN0WBZ7" localSheetId="20" hidden="1">#REF!</definedName>
    <definedName name="BExF3Q2DOSQI9SIAXB522CN0WBZ7" hidden="1">#REF!</definedName>
    <definedName name="BExF3Q7NI90WT31QHYSJDIG0LLLJ" localSheetId="20" hidden="1">#REF!</definedName>
    <definedName name="BExF3Q7NI90WT31QHYSJDIG0LLLJ" hidden="1">#REF!</definedName>
    <definedName name="BExF3QD55TIY1MSBSRK9TUJKBEWO" localSheetId="20" hidden="1">#REF!</definedName>
    <definedName name="BExF3QD55TIY1MSBSRK9TUJKBEWO" hidden="1">#REF!</definedName>
    <definedName name="BExF3QT8J6RIF1L3R700MBSKIOKW" localSheetId="20" hidden="1">#REF!</definedName>
    <definedName name="BExF3QT8J6RIF1L3R700MBSKIOKW" hidden="1">#REF!</definedName>
    <definedName name="BExF42SSBVPMLK2UB3B7FPEIY9TU" localSheetId="20" hidden="1">#REF!</definedName>
    <definedName name="BExF42SSBVPMLK2UB3B7FPEIY9TU" hidden="1">#REF!</definedName>
    <definedName name="BExF4HXSWB50BKYPWA0HTT8W56H6" localSheetId="20" hidden="1">#REF!</definedName>
    <definedName name="BExF4HXSWB50BKYPWA0HTT8W56H6" hidden="1">#REF!</definedName>
    <definedName name="BExF4J4Y60OUA8GY6YN8XVRUX80A" localSheetId="20" hidden="1">#REF!</definedName>
    <definedName name="BExF4J4Y60OUA8GY6YN8XVRUX80A" hidden="1">#REF!</definedName>
    <definedName name="BExF4KHF04IWW4LQ95FHQPFE4Y9K" localSheetId="20" hidden="1">#REF!</definedName>
    <definedName name="BExF4KHF04IWW4LQ95FHQPFE4Y9K" hidden="1">#REF!</definedName>
    <definedName name="BExF4MVQM5Y0QRDLDFSKWWTF709C" localSheetId="20" hidden="1">#REF!</definedName>
    <definedName name="BExF4MVQM5Y0QRDLDFSKWWTF709C" hidden="1">#REF!</definedName>
    <definedName name="BExF4PVMZYV36E8HOYY06J81AMBI" localSheetId="20" hidden="1">#REF!</definedName>
    <definedName name="BExF4PVMZYV36E8HOYY06J81AMBI" hidden="1">#REF!</definedName>
    <definedName name="BExF4SF9NEX1FZE9N8EXT89PM54D" localSheetId="20" hidden="1">#REF!</definedName>
    <definedName name="BExF4SF9NEX1FZE9N8EXT89PM54D" hidden="1">#REF!</definedName>
    <definedName name="BExF52GTGP8MHGII4KJ8TJGR8W8U" localSheetId="20" hidden="1">#REF!</definedName>
    <definedName name="BExF52GTGP8MHGII4KJ8TJGR8W8U" hidden="1">#REF!</definedName>
    <definedName name="BExF57K7L3UC1I2FSAWURR4SN0UN" localSheetId="20" hidden="1">#REF!</definedName>
    <definedName name="BExF57K7L3UC1I2FSAWURR4SN0UN" hidden="1">#REF!</definedName>
    <definedName name="BExF5HR2GFV7O8LKG9SJ4BY78LYA" localSheetId="20" hidden="1">#REF!</definedName>
    <definedName name="BExF5HR2GFV7O8LKG9SJ4BY78LYA" hidden="1">#REF!</definedName>
    <definedName name="BExF5ZFO2A29GHWR5ES64Z9OS16J" localSheetId="20" hidden="1">#REF!</definedName>
    <definedName name="BExF5ZFO2A29GHWR5ES64Z9OS16J" hidden="1">#REF!</definedName>
    <definedName name="BExF63S045JO7H2ZJCBTBVH3SUIF" localSheetId="20" hidden="1">#REF!</definedName>
    <definedName name="BExF63S045JO7H2ZJCBTBVH3SUIF" hidden="1">#REF!</definedName>
    <definedName name="BExF642TEGTXCI9A61ZOONJCB0U1" localSheetId="20" hidden="1">#REF!</definedName>
    <definedName name="BExF642TEGTXCI9A61ZOONJCB0U1" hidden="1">#REF!</definedName>
    <definedName name="BExF67O951CF8UJF3KBDNR0E83C1" localSheetId="20" hidden="1">#REF!</definedName>
    <definedName name="BExF67O951CF8UJF3KBDNR0E83C1" hidden="1">#REF!</definedName>
    <definedName name="BExF6EV7I35NVMIJGYTB6E24YVPA" localSheetId="20" hidden="1">#REF!</definedName>
    <definedName name="BExF6EV7I35NVMIJGYTB6E24YVPA" hidden="1">#REF!</definedName>
    <definedName name="BExF6FGUF393KTMBT40S5BYAFG00" localSheetId="20" hidden="1">#REF!</definedName>
    <definedName name="BExF6FGUF393KTMBT40S5BYAFG00" hidden="1">#REF!</definedName>
    <definedName name="BExF6GNYXWY8A0SY4PW1B6KJMMTM" localSheetId="20" hidden="1">#REF!</definedName>
    <definedName name="BExF6GNYXWY8A0SY4PW1B6KJMMTM" hidden="1">#REF!</definedName>
    <definedName name="BExF6IB8K74Z0AFT05GPOKKZW7C9" localSheetId="20" hidden="1">#REF!</definedName>
    <definedName name="BExF6IB8K74Z0AFT05GPOKKZW7C9" hidden="1">#REF!</definedName>
    <definedName name="BExF6NUXJI11W2IAZNAM1QWC0459" localSheetId="20" hidden="1">#REF!</definedName>
    <definedName name="BExF6NUXJI11W2IAZNAM1QWC0459" hidden="1">#REF!</definedName>
    <definedName name="BExF6RR76KNVIXGJOVFO8GDILKGZ" localSheetId="20" hidden="1">#REF!</definedName>
    <definedName name="BExF6RR76KNVIXGJOVFO8GDILKGZ" hidden="1">#REF!</definedName>
    <definedName name="BExF6ZE8D5CMPJPRWT6S4HM56LPF" localSheetId="20" hidden="1">#REF!</definedName>
    <definedName name="BExF6ZE8D5CMPJPRWT6S4HM56LPF" hidden="1">#REF!</definedName>
    <definedName name="BExF76FV8SF7AJK7B35AL7VTZF6D" localSheetId="20" hidden="1">#REF!</definedName>
    <definedName name="BExF76FV8SF7AJK7B35AL7VTZF6D" hidden="1">#REF!</definedName>
    <definedName name="BExF7EOIMC1OYL1N7835KGOI0FIZ" localSheetId="20" hidden="1">#REF!</definedName>
    <definedName name="BExF7EOIMC1OYL1N7835KGOI0FIZ" hidden="1">#REF!</definedName>
    <definedName name="BExF7K88K7ASGV6RAOAGH52G04VR" localSheetId="20" hidden="1">#REF!</definedName>
    <definedName name="BExF7K88K7ASGV6RAOAGH52G04VR" hidden="1">#REF!</definedName>
    <definedName name="BExF7OVDRP3LHNAF2CX4V84CKKIR" localSheetId="20" hidden="1">#REF!</definedName>
    <definedName name="BExF7OVDRP3LHNAF2CX4V84CKKIR" hidden="1">#REF!</definedName>
    <definedName name="BExF7QO41X2A2SL8UXDNP99GY7U9" localSheetId="20" hidden="1">#REF!</definedName>
    <definedName name="BExF7QO41X2A2SL8UXDNP99GY7U9" hidden="1">#REF!</definedName>
    <definedName name="BExF7QYWRJ8S4SID84VVXH3TN7X8" localSheetId="20" hidden="1">#REF!</definedName>
    <definedName name="BExF7QYWRJ8S4SID84VVXH3TN7X8" hidden="1">#REF!</definedName>
    <definedName name="BExF81GI8B8WBHXFTET68A9358BR" localSheetId="20" hidden="1">#REF!</definedName>
    <definedName name="BExF81GI8B8WBHXFTET68A9358BR" hidden="1">#REF!</definedName>
    <definedName name="BExGKN1EUJWHOYSSFY4XX6T9QVV5" localSheetId="20" hidden="1">#REF!</definedName>
    <definedName name="BExGKN1EUJWHOYSSFY4XX6T9QVV5" hidden="1">#REF!</definedName>
    <definedName name="BExGL97US0Y3KXXASUTVR26XLT70" localSheetId="20" hidden="1">#REF!</definedName>
    <definedName name="BExGL97US0Y3KXXASUTVR26XLT70" hidden="1">#REF!</definedName>
    <definedName name="BExGL9TEJAX73AMCXKXTMRO9T6QA" localSheetId="20" hidden="1">#REF!</definedName>
    <definedName name="BExGL9TEJAX73AMCXKXTMRO9T6QA" hidden="1">#REF!</definedName>
    <definedName name="BExGLBM5GKGBJDTZSMMBZBAVQ7N1" localSheetId="20" hidden="1">#REF!</definedName>
    <definedName name="BExGLBM5GKGBJDTZSMMBZBAVQ7N1" hidden="1">#REF!</definedName>
    <definedName name="BExGLC7R4C33RO0PID97ZPPVCW4M" localSheetId="20" hidden="1">#REF!</definedName>
    <definedName name="BExGLC7R4C33RO0PID97ZPPVCW4M" hidden="1">#REF!</definedName>
    <definedName name="BExGLFIF7HCFSHNQHKEV6RY0WCO3" localSheetId="20" hidden="1">#REF!</definedName>
    <definedName name="BExGLFIF7HCFSHNQHKEV6RY0WCO3" hidden="1">#REF!</definedName>
    <definedName name="BExGLPP9Z6SH15N8AV0F7H58S14K" localSheetId="20" hidden="1">#REF!</definedName>
    <definedName name="BExGLPP9Z6SH15N8AV0F7H58S14K" hidden="1">#REF!</definedName>
    <definedName name="BExGLQATG820J44V2O4JEICPUUTR" localSheetId="20" hidden="1">#REF!</definedName>
    <definedName name="BExGLQATG820J44V2O4JEICPUUTR" hidden="1">#REF!</definedName>
    <definedName name="BExGLTARRL0J772UD2TXEYAVPY6E" localSheetId="20" hidden="1">#REF!</definedName>
    <definedName name="BExGLTARRL0J772UD2TXEYAVPY6E" hidden="1">#REF!</definedName>
    <definedName name="BExGLYE6RZTAAWHJBG2QFJPTDS2Q" localSheetId="20" hidden="1">#REF!</definedName>
    <definedName name="BExGLYE6RZTAAWHJBG2QFJPTDS2Q" hidden="1">#REF!</definedName>
    <definedName name="BExGM4DZ65OAQP7MA4LN6QMYZOFF" localSheetId="20" hidden="1">#REF!</definedName>
    <definedName name="BExGM4DZ65OAQP7MA4LN6QMYZOFF" hidden="1">#REF!</definedName>
    <definedName name="BExGMCXCWEC9XNUOEMZ61TMI6CUO" localSheetId="20" hidden="1">#REF!</definedName>
    <definedName name="BExGMCXCWEC9XNUOEMZ61TMI6CUO" hidden="1">#REF!</definedName>
    <definedName name="BExGMJDGIH0MEPC2TUSFUCY2ROTB" localSheetId="20" hidden="1">#REF!</definedName>
    <definedName name="BExGMJDGIH0MEPC2TUSFUCY2ROTB" hidden="1">#REF!</definedName>
    <definedName name="BExGMKPW2HPKN0M0XKF3AZ8YP0D6" localSheetId="20" hidden="1">#REF!</definedName>
    <definedName name="BExGMKPW2HPKN0M0XKF3AZ8YP0D6" hidden="1">#REF!</definedName>
    <definedName name="BExGMOGUOL3NATNV0TIZH2J6DLLD" localSheetId="20" hidden="1">#REF!</definedName>
    <definedName name="BExGMOGUOL3NATNV0TIZH2J6DLLD" hidden="1">#REF!</definedName>
    <definedName name="BExGMP2F175LGL6QVSJGP6GKYHHA" localSheetId="20" hidden="1">#REF!</definedName>
    <definedName name="BExGMP2F175LGL6QVSJGP6GKYHHA" hidden="1">#REF!</definedName>
    <definedName name="BExGMPIIP8GKML2VVA8OEFL43NCS" localSheetId="20" hidden="1">#REF!</definedName>
    <definedName name="BExGMPIIP8GKML2VVA8OEFL43NCS" hidden="1">#REF!</definedName>
    <definedName name="BExGMZ3SRIXLXMWBVOXXV3M4U4YL" localSheetId="20" hidden="1">#REF!</definedName>
    <definedName name="BExGMZ3SRIXLXMWBVOXXV3M4U4YL" hidden="1">#REF!</definedName>
    <definedName name="BExGMZ3UBN48IXU1ZEFYECEMZ1IM" localSheetId="20" hidden="1">#REF!</definedName>
    <definedName name="BExGMZ3UBN48IXU1ZEFYECEMZ1IM" hidden="1">#REF!</definedName>
    <definedName name="BExGN4I0QATXNZCLZJM1KH1OIJQH" localSheetId="20" hidden="1">#REF!</definedName>
    <definedName name="BExGN4I0QATXNZCLZJM1KH1OIJQH" hidden="1">#REF!</definedName>
    <definedName name="BExGN9FZ2RWCMSY1YOBJKZMNIM9R" localSheetId="20" hidden="1">#REF!</definedName>
    <definedName name="BExGN9FZ2RWCMSY1YOBJKZMNIM9R" hidden="1">#REF!</definedName>
    <definedName name="BExGNDSIMTHOCXXG6QOGR6DA8SGG" localSheetId="20" hidden="1">#REF!</definedName>
    <definedName name="BExGNDSIMTHOCXXG6QOGR6DA8SGG" hidden="1">#REF!</definedName>
    <definedName name="BExGNHOS7RBERG1J2M2HVGSRZL5G" localSheetId="20" hidden="1">#REF!</definedName>
    <definedName name="BExGNHOS7RBERG1J2M2HVGSRZL5G" hidden="1">#REF!</definedName>
    <definedName name="BExGNJ18W3Q55XAXY8XTFB80IVMV" localSheetId="20" hidden="1">#REF!</definedName>
    <definedName name="BExGNJ18W3Q55XAXY8XTFB80IVMV" hidden="1">#REF!</definedName>
    <definedName name="BExGNN2YQ9BDAZXT2GLCSAPXKIM7" localSheetId="20" hidden="1">#REF!</definedName>
    <definedName name="BExGNN2YQ9BDAZXT2GLCSAPXKIM7" hidden="1">#REF!</definedName>
    <definedName name="BExGNP6INLF5NZFP5ME6K7C9Y0NH" localSheetId="20" hidden="1">#REF!</definedName>
    <definedName name="BExGNP6INLF5NZFP5ME6K7C9Y0NH" hidden="1">#REF!</definedName>
    <definedName name="BExGNSS0CKRPKHO25R3TDBEL2NHX" localSheetId="20" hidden="1">#REF!</definedName>
    <definedName name="BExGNSS0CKRPKHO25R3TDBEL2NHX" hidden="1">#REF!</definedName>
    <definedName name="BExGNYH0MO8NOVS85L15G0RWX4GW" localSheetId="20" hidden="1">#REF!</definedName>
    <definedName name="BExGNYH0MO8NOVS85L15G0RWX4GW" hidden="1">#REF!</definedName>
    <definedName name="BExGNZO44DEG8CGIDYSEGDUQ531R" localSheetId="20" hidden="1">#REF!</definedName>
    <definedName name="BExGNZO44DEG8CGIDYSEGDUQ531R" hidden="1">#REF!</definedName>
    <definedName name="BExGO22GMMPZVQY9RQ8MDKZDP5G3" localSheetId="20" hidden="1">#REF!</definedName>
    <definedName name="BExGO22GMMPZVQY9RQ8MDKZDP5G3" hidden="1">#REF!</definedName>
    <definedName name="BExGO2O0V6UYDY26AX8OSN72F77N" localSheetId="20" hidden="1">#REF!</definedName>
    <definedName name="BExGO2O0V6UYDY26AX8OSN72F77N" hidden="1">#REF!</definedName>
    <definedName name="BExGO2YUBOVLYHY1QSIHRE1KLAFV" localSheetId="20" hidden="1">#REF!</definedName>
    <definedName name="BExGO2YUBOVLYHY1QSIHRE1KLAFV" hidden="1">#REF!</definedName>
    <definedName name="BExGO70E2O70LF46V8T26YFPL4V8" localSheetId="20" hidden="1">#REF!</definedName>
    <definedName name="BExGO70E2O70LF46V8T26YFPL4V8" hidden="1">#REF!</definedName>
    <definedName name="BExGOB25QJMQCQE76MRW9X58OIOO" localSheetId="20" hidden="1">#REF!</definedName>
    <definedName name="BExGOB25QJMQCQE76MRW9X58OIOO" hidden="1">#REF!</definedName>
    <definedName name="BExGODAZKJ9EXMQZNQR5YDBSS525" localSheetId="20" hidden="1">#REF!</definedName>
    <definedName name="BExGODAZKJ9EXMQZNQR5YDBSS525" hidden="1">#REF!</definedName>
    <definedName name="BExGODR8ZSMUC11I56QHSZ686XV5" localSheetId="20" hidden="1">#REF!</definedName>
    <definedName name="BExGODR8ZSMUC11I56QHSZ686XV5" hidden="1">#REF!</definedName>
    <definedName name="BExGOXJDHUDPDT8I8IVGVW9J0R5Q" localSheetId="20" hidden="1">#REF!</definedName>
    <definedName name="BExGOXJDHUDPDT8I8IVGVW9J0R5Q" hidden="1">#REF!</definedName>
    <definedName name="BExGPAPYI1N5W3IH8H485BHSVOY3" localSheetId="20" hidden="1">#REF!</definedName>
    <definedName name="BExGPAPYI1N5W3IH8H485BHSVOY3" hidden="1">#REF!</definedName>
    <definedName name="BExGPFO3GOKYO2922Y91GMQRCMOA" localSheetId="20" hidden="1">#REF!</definedName>
    <definedName name="BExGPFO3GOKYO2922Y91GMQRCMOA" hidden="1">#REF!</definedName>
    <definedName name="BExGPHGT5KDOCMV2EFS4OVKTWBRD" localSheetId="20" hidden="1">#REF!</definedName>
    <definedName name="BExGPHGT5KDOCMV2EFS4OVKTWBRD" hidden="1">#REF!</definedName>
    <definedName name="BExGPID72Y4Y619LWASUQZKZHJNC" localSheetId="20" hidden="1">#REF!</definedName>
    <definedName name="BExGPID72Y4Y619LWASUQZKZHJNC" hidden="1">#REF!</definedName>
    <definedName name="BExGPPENQIANVGLVQJ77DK5JPRTB" localSheetId="20" hidden="1">#REF!</definedName>
    <definedName name="BExGPPENQIANVGLVQJ77DK5JPRTB" hidden="1">#REF!</definedName>
    <definedName name="BExGPSUUG7TL5F5PTYU6G4HPJV1B" localSheetId="20" hidden="1">#REF!</definedName>
    <definedName name="BExGPSUUG7TL5F5PTYU6G4HPJV1B" hidden="1">#REF!</definedName>
    <definedName name="BExGQ1E950UYXYWQ84EZEQPWHVYY" localSheetId="20" hidden="1">#REF!</definedName>
    <definedName name="BExGQ1E950UYXYWQ84EZEQPWHVYY" hidden="1">#REF!</definedName>
    <definedName name="BExGQ1ZU4967P72AHF4V1D0FOL5C" localSheetId="20" hidden="1">#REF!</definedName>
    <definedName name="BExGQ1ZU4967P72AHF4V1D0FOL5C" hidden="1">#REF!</definedName>
    <definedName name="BExGQ36ZOMR9GV8T05M605MMOY3Y" localSheetId="20" hidden="1">#REF!</definedName>
    <definedName name="BExGQ36ZOMR9GV8T05M605MMOY3Y" hidden="1">#REF!</definedName>
    <definedName name="BExGQ4ZP0PPMLDNVBUG12W9FFVI9" localSheetId="20" hidden="1">#REF!</definedName>
    <definedName name="BExGQ4ZP0PPMLDNVBUG12W9FFVI9" hidden="1">#REF!</definedName>
    <definedName name="BExGQ61DTJ0SBFMDFBAK3XZ9O0ZO" localSheetId="20" hidden="1">#REF!</definedName>
    <definedName name="BExGQ61DTJ0SBFMDFBAK3XZ9O0ZO" hidden="1">#REF!</definedName>
    <definedName name="BExGQ6SG9XEOD0VMBAR22YPZWSTA" localSheetId="20" hidden="1">#REF!</definedName>
    <definedName name="BExGQ6SG9XEOD0VMBAR22YPZWSTA" hidden="1">#REF!</definedName>
    <definedName name="BExGQ8FQN3FRAGH5H2V74848P5JX" localSheetId="20" hidden="1">#REF!</definedName>
    <definedName name="BExGQ8FQN3FRAGH5H2V74848P5JX" hidden="1">#REF!</definedName>
    <definedName name="BExGQGJ1A7LNZUS8QSMOG8UNGLMK" localSheetId="20" hidden="1">#REF!</definedName>
    <definedName name="BExGQGJ1A7LNZUS8QSMOG8UNGLMK" hidden="1">#REF!</definedName>
    <definedName name="BExGQLBNZ35IK2VK33HJUAE4ADX2" localSheetId="20" hidden="1">#REF!</definedName>
    <definedName name="BExGQLBNZ35IK2VK33HJUAE4ADX2" hidden="1">#REF!</definedName>
    <definedName name="BExGQPO7ENFEQC0NC6MC9OZR2LHY" localSheetId="20" hidden="1">#REF!</definedName>
    <definedName name="BExGQPO7ENFEQC0NC6MC9OZR2LHY" hidden="1">#REF!</definedName>
    <definedName name="BExGQX0H4EZMXBJTKJJE4ICJWN5O" localSheetId="20" hidden="1">#REF!</definedName>
    <definedName name="BExGQX0H4EZMXBJTKJJE4ICJWN5O" hidden="1">#REF!</definedName>
    <definedName name="BExGR4CW3WRIID17GGX4MI9ZDHFE" localSheetId="20" hidden="1">#REF!</definedName>
    <definedName name="BExGR4CW3WRIID17GGX4MI9ZDHFE" hidden="1">#REF!</definedName>
    <definedName name="BExGR65GJX27MU2OL6NI5PB8XVB4" localSheetId="20" hidden="1">#REF!</definedName>
    <definedName name="BExGR65GJX27MU2OL6NI5PB8XVB4" hidden="1">#REF!</definedName>
    <definedName name="BExGR6LQ97HETGS3CT96L4IK0JSH" localSheetId="20" hidden="1">#REF!</definedName>
    <definedName name="BExGR6LQ97HETGS3CT96L4IK0JSH" hidden="1">#REF!</definedName>
    <definedName name="BExGR9ATP2LVT7B9OCPSLJ11H9SX" localSheetId="20" hidden="1">#REF!</definedName>
    <definedName name="BExGR9ATP2LVT7B9OCPSLJ11H9SX" hidden="1">#REF!</definedName>
    <definedName name="BExGRILCZ3BMTGDY72B1Q9BUGW0J" localSheetId="20" hidden="1">#REF!</definedName>
    <definedName name="BExGRILCZ3BMTGDY72B1Q9BUGW0J" hidden="1">#REF!</definedName>
    <definedName name="BExGRNZJ74Y6OYJB9F9Y9T3CAHOS" localSheetId="20" hidden="1">#REF!</definedName>
    <definedName name="BExGRNZJ74Y6OYJB9F9Y9T3CAHOS" hidden="1">#REF!</definedName>
    <definedName name="BExGRPC5QJQ7UGQ4P7CFWVGRQGFW" localSheetId="20" hidden="1">#REF!</definedName>
    <definedName name="BExGRPC5QJQ7UGQ4P7CFWVGRQGFW" hidden="1">#REF!</definedName>
    <definedName name="BExGRSMULUXOBEN8G0TK90PRKQ9O" localSheetId="20" hidden="1">#REF!</definedName>
    <definedName name="BExGRSMULUXOBEN8G0TK90PRKQ9O" hidden="1">#REF!</definedName>
    <definedName name="BExGRUKVVKDL8483WI70VN2QZDGD" localSheetId="20" hidden="1">#REF!</definedName>
    <definedName name="BExGRUKVVKDL8483WI70VN2QZDGD" hidden="1">#REF!</definedName>
    <definedName name="BExGS2IWR5DUNJ1U9PAKIV8CMBNI" localSheetId="20" hidden="1">#REF!</definedName>
    <definedName name="BExGS2IWR5DUNJ1U9PAKIV8CMBNI" hidden="1">#REF!</definedName>
    <definedName name="BExGS69P9FFTEOPDS0MWFKF45G47" localSheetId="20" hidden="1">#REF!</definedName>
    <definedName name="BExGS69P9FFTEOPDS0MWFKF45G47" hidden="1">#REF!</definedName>
    <definedName name="BExGS6F1JFHM5MUJ1RFO50WP6D05" localSheetId="20" hidden="1">#REF!</definedName>
    <definedName name="BExGS6F1JFHM5MUJ1RFO50WP6D05" hidden="1">#REF!</definedName>
    <definedName name="BExGSA5YB5ZGE4NHDVCZ55TQAJTL" localSheetId="20" hidden="1">#REF!</definedName>
    <definedName name="BExGSA5YB5ZGE4NHDVCZ55TQAJTL" hidden="1">#REF!</definedName>
    <definedName name="BExGSBYPYOBOB218ABCIM2X63GJ8" localSheetId="20" hidden="1">#REF!</definedName>
    <definedName name="BExGSBYPYOBOB218ABCIM2X63GJ8" hidden="1">#REF!</definedName>
    <definedName name="BExGSCEUCQQVDEEKWJ677QTGUVTE" localSheetId="20" hidden="1">#REF!</definedName>
    <definedName name="BExGSCEUCQQVDEEKWJ677QTGUVTE" hidden="1">#REF!</definedName>
    <definedName name="BExGSQY65LH1PCKKM5WHDW83F35O" localSheetId="20" hidden="1">#REF!</definedName>
    <definedName name="BExGSQY65LH1PCKKM5WHDW83F35O" hidden="1">#REF!</definedName>
    <definedName name="BExGSYW1GKISF0PMUAK3XJK9PEW9" localSheetId="20" hidden="1">#REF!</definedName>
    <definedName name="BExGSYW1GKISF0PMUAK3XJK9PEW9" hidden="1">#REF!</definedName>
    <definedName name="BExGT0DZJB6LSF6L693UUB9EY1VQ" localSheetId="20" hidden="1">#REF!</definedName>
    <definedName name="BExGT0DZJB6LSF6L693UUB9EY1VQ" hidden="1">#REF!</definedName>
    <definedName name="BExGTEMKIEF46KBIDWCAOAN5U718" localSheetId="20" hidden="1">#REF!</definedName>
    <definedName name="BExGTEMKIEF46KBIDWCAOAN5U718" hidden="1">#REF!</definedName>
    <definedName name="BExGTGVFIF8HOQXR54SK065A8M4K" localSheetId="20" hidden="1">#REF!</definedName>
    <definedName name="BExGTGVFIF8HOQXR54SK065A8M4K" hidden="1">#REF!</definedName>
    <definedName name="BExGTIYX3OWPIINOGY1E4QQYSKHP" localSheetId="20" hidden="1">#REF!</definedName>
    <definedName name="BExGTIYX3OWPIINOGY1E4QQYSKHP" hidden="1">#REF!</definedName>
    <definedName name="BExGTKGUN0KUU3C0RL2LK98D8MEK" localSheetId="20" hidden="1">#REF!</definedName>
    <definedName name="BExGTKGUN0KUU3C0RL2LK98D8MEK" hidden="1">#REF!</definedName>
    <definedName name="BExGTV3U5SZUPLTWEMEY3IIN1L4L" localSheetId="20" hidden="1">#REF!</definedName>
    <definedName name="BExGTV3U5SZUPLTWEMEY3IIN1L4L" hidden="1">#REF!</definedName>
    <definedName name="BExGTZ046J7VMUG4YPKFN2K8TWB7" localSheetId="20" hidden="1">#REF!</definedName>
    <definedName name="BExGTZ046J7VMUG4YPKFN2K8TWB7" hidden="1">#REF!</definedName>
    <definedName name="BExGTZ04EFFQ3Z3JMM0G35JYWUK3" localSheetId="20" hidden="1">#REF!</definedName>
    <definedName name="BExGTZ04EFFQ3Z3JMM0G35JYWUK3" hidden="1">#REF!</definedName>
    <definedName name="BExGU2G9OPRZRIU9YGF6NX9FUW0J" localSheetId="20" hidden="1">#REF!</definedName>
    <definedName name="BExGU2G9OPRZRIU9YGF6NX9FUW0J" hidden="1">#REF!</definedName>
    <definedName name="BExGU6HTKLRZO8UOI3DTAM5RFDBA" localSheetId="20" hidden="1">#REF!</definedName>
    <definedName name="BExGU6HTKLRZO8UOI3DTAM5RFDBA" hidden="1">#REF!</definedName>
    <definedName name="BExGUDDZXFFQHAF4UZF8ZB1HO7H6" localSheetId="20" hidden="1">#REF!</definedName>
    <definedName name="BExGUDDZXFFQHAF4UZF8ZB1HO7H6" hidden="1">#REF!</definedName>
    <definedName name="BExGUI6NCRHY7EAB6SK6EPPMWFG1" localSheetId="20" hidden="1">#REF!</definedName>
    <definedName name="BExGUI6NCRHY7EAB6SK6EPPMWFG1" hidden="1">#REF!</definedName>
    <definedName name="BExGUIBXBRHGM97ZX6GBA4ZDQ79C" localSheetId="20" hidden="1">#REF!</definedName>
    <definedName name="BExGUIBXBRHGM97ZX6GBA4ZDQ79C" hidden="1">#REF!</definedName>
    <definedName name="BExGUM8D91UNPCOO4TKP9FGX85TF" localSheetId="20" hidden="1">#REF!</definedName>
    <definedName name="BExGUM8D91UNPCOO4TKP9FGX85TF" hidden="1">#REF!</definedName>
    <definedName name="BExGUMDP0WYFBZL2MCB36WWJIC04" localSheetId="20" hidden="1">#REF!</definedName>
    <definedName name="BExGUMDP0WYFBZL2MCB36WWJIC04" hidden="1">#REF!</definedName>
    <definedName name="BExGUQF9N9FKI7S0H30WUAEB5LPD" localSheetId="20" hidden="1">#REF!</definedName>
    <definedName name="BExGUQF9N9FKI7S0H30WUAEB5LPD" hidden="1">#REF!</definedName>
    <definedName name="BExGUR6BA03XPBK60SQUW197GJ5X" localSheetId="20" hidden="1">#REF!</definedName>
    <definedName name="BExGUR6BA03XPBK60SQUW197GJ5X" hidden="1">#REF!</definedName>
    <definedName name="BExGUVIP60TA4B7X2PFGMBFUSKGX" localSheetId="20" hidden="1">#REF!</definedName>
    <definedName name="BExGUVIP60TA4B7X2PFGMBFUSKGX" hidden="1">#REF!</definedName>
    <definedName name="BExGUVTIIWAK5T0F5FD428QDO46W" localSheetId="20" hidden="1">#REF!</definedName>
    <definedName name="BExGUVTIIWAK5T0F5FD428QDO46W" hidden="1">#REF!</definedName>
    <definedName name="BExGUZKF06F209XL1IZWVJEQ82EE" localSheetId="20" hidden="1">#REF!</definedName>
    <definedName name="BExGUZKF06F209XL1IZWVJEQ82EE" hidden="1">#REF!</definedName>
    <definedName name="BExGUZPWM950OZ8P1A3N86LXK97U" localSheetId="20" hidden="1">#REF!</definedName>
    <definedName name="BExGUZPWM950OZ8P1A3N86LXK97U" hidden="1">#REF!</definedName>
    <definedName name="BExGV2EVT380QHD4AP2RL9MR8L5L" localSheetId="20" hidden="1">#REF!</definedName>
    <definedName name="BExGV2EVT380QHD4AP2RL9MR8L5L" hidden="1">#REF!</definedName>
    <definedName name="BExGVBUSKOI7KB24K40PTXJE6MER" localSheetId="20" hidden="1">#REF!</definedName>
    <definedName name="BExGVBUSKOI7KB24K40PTXJE6MER" hidden="1">#REF!</definedName>
    <definedName name="BExGVGSQSVWTL2MNI6TT8Y92W3KA" localSheetId="20" hidden="1">#REF!</definedName>
    <definedName name="BExGVGSQSVWTL2MNI6TT8Y92W3KA" hidden="1">#REF!</definedName>
    <definedName name="BExGVHP63K0GSYU17R73XGX6W2U6" localSheetId="20" hidden="1">#REF!</definedName>
    <definedName name="BExGVHP63K0GSYU17R73XGX6W2U6" hidden="1">#REF!</definedName>
    <definedName name="BExGVN3DDSLKWSP9MVJS9QMNEUIK" localSheetId="20" hidden="1">#REF!</definedName>
    <definedName name="BExGVN3DDSLKWSP9MVJS9QMNEUIK" hidden="1">#REF!</definedName>
    <definedName name="BExGVUVVMLOCR9DPVUZSQ141EE4J" localSheetId="20" hidden="1">#REF!</definedName>
    <definedName name="BExGVUVVMLOCR9DPVUZSQ141EE4J" hidden="1">#REF!</definedName>
    <definedName name="BExGVV6OOLDQ3TXZK51TTF3YX0WN" localSheetId="20" hidden="1">#REF!</definedName>
    <definedName name="BExGVV6OOLDQ3TXZK51TTF3YX0WN" hidden="1">#REF!</definedName>
    <definedName name="BExGW0KVS7U0C87XFZ78QW991IEV" localSheetId="20" hidden="1">#REF!</definedName>
    <definedName name="BExGW0KVS7U0C87XFZ78QW991IEV" hidden="1">#REF!</definedName>
    <definedName name="BExGW0Q7QHE29TGNWAWQ6GR0V6TQ" localSheetId="20" hidden="1">#REF!</definedName>
    <definedName name="BExGW0Q7QHE29TGNWAWQ6GR0V6TQ" hidden="1">#REF!</definedName>
    <definedName name="BExGW2Z7AMPG6H9EXA9ML6EZVGGA" localSheetId="20" hidden="1">#REF!</definedName>
    <definedName name="BExGW2Z7AMPG6H9EXA9ML6EZVGGA" hidden="1">#REF!</definedName>
    <definedName name="BExGWABG5VT5XO1A196RK61AXA8C" localSheetId="20" hidden="1">#REF!</definedName>
    <definedName name="BExGWABG5VT5XO1A196RK61AXA8C" hidden="1">#REF!</definedName>
    <definedName name="BExGWEO0JDG84NYLEAV5NSOAGMJZ" localSheetId="20" hidden="1">#REF!</definedName>
    <definedName name="BExGWEO0JDG84NYLEAV5NSOAGMJZ" hidden="1">#REF!</definedName>
    <definedName name="BExGWLEOC70Z8QAJTPT2PDHTNM4L" localSheetId="20" hidden="1">#REF!</definedName>
    <definedName name="BExGWLEOC70Z8QAJTPT2PDHTNM4L" hidden="1">#REF!</definedName>
    <definedName name="BExGWNCXLCRTLBVMTXYJ5PHQI6SS" localSheetId="20" hidden="1">#REF!</definedName>
    <definedName name="BExGWNCXLCRTLBVMTXYJ5PHQI6SS" hidden="1">#REF!</definedName>
    <definedName name="BExGX4L8N6ERT0Q4EVVNA97EGD80" localSheetId="20" hidden="1">#REF!</definedName>
    <definedName name="BExGX4L8N6ERT0Q4EVVNA97EGD80" hidden="1">#REF!</definedName>
    <definedName name="BExGX5MWTL78XM0QCP4NT564ML39" localSheetId="20" hidden="1">#REF!</definedName>
    <definedName name="BExGX5MWTL78XM0QCP4NT564ML39" hidden="1">#REF!</definedName>
    <definedName name="BExGX6U988MCFIGDA1282F92U9AA" localSheetId="20" hidden="1">#REF!</definedName>
    <definedName name="BExGX6U988MCFIGDA1282F92U9AA" hidden="1">#REF!</definedName>
    <definedName name="BExGX7FTB1CKAT5HUW6H531FIY6I" localSheetId="20" hidden="1">#REF!</definedName>
    <definedName name="BExGX7FTB1CKAT5HUW6H531FIY6I" hidden="1">#REF!</definedName>
    <definedName name="BExGX9DVACJQIZ4GH6YAD2A7F70O" localSheetId="20" hidden="1">#REF!</definedName>
    <definedName name="BExGX9DVACJQIZ4GH6YAD2A7F70O" hidden="1">#REF!</definedName>
    <definedName name="BExGXCZBQISQ3IMF6DJH1OXNAQP8" localSheetId="20" hidden="1">#REF!</definedName>
    <definedName name="BExGXCZBQISQ3IMF6DJH1OXNAQP8" hidden="1">#REF!</definedName>
    <definedName name="BExGXDVP2S2Y8Z8Q43I78RCIK3DD" localSheetId="20" hidden="1">#REF!</definedName>
    <definedName name="BExGXDVP2S2Y8Z8Q43I78RCIK3DD" hidden="1">#REF!</definedName>
    <definedName name="BExGXJ9W5JU7TT9S0BKL5Y6VVB39" localSheetId="20" hidden="1">#REF!</definedName>
    <definedName name="BExGXJ9W5JU7TT9S0BKL5Y6VVB39" hidden="1">#REF!</definedName>
    <definedName name="BExGXWB73RJ4BASBQTQ8EY0EC1EB" localSheetId="20" hidden="1">#REF!</definedName>
    <definedName name="BExGXWB73RJ4BASBQTQ8EY0EC1EB" hidden="1">#REF!</definedName>
    <definedName name="BExGXZ0ABB43C7SMRKZHWOSU9EQX" localSheetId="20" hidden="1">#REF!</definedName>
    <definedName name="BExGXZ0ABB43C7SMRKZHWOSU9EQX" hidden="1">#REF!</definedName>
    <definedName name="BExGY6SU3SYVCJ3AG2ITY59SAZ5A" localSheetId="20" hidden="1">#REF!</definedName>
    <definedName name="BExGY6SU3SYVCJ3AG2ITY59SAZ5A" hidden="1">#REF!</definedName>
    <definedName name="BExGY6YA4P5KMY2VHT0DYK3YTFAX" localSheetId="20" hidden="1">#REF!</definedName>
    <definedName name="BExGY6YA4P5KMY2VHT0DYK3YTFAX" hidden="1">#REF!</definedName>
    <definedName name="BExGY8G88PVVRYHPHRPJZFSX6HSC" localSheetId="20" hidden="1">#REF!</definedName>
    <definedName name="BExGY8G88PVVRYHPHRPJZFSX6HSC" hidden="1">#REF!</definedName>
    <definedName name="BExGYC718HTZ80PNKYPVIYGRJVF6" localSheetId="20" hidden="1">#REF!</definedName>
    <definedName name="BExGYC718HTZ80PNKYPVIYGRJVF6" hidden="1">#REF!</definedName>
    <definedName name="BExGYCNATXZY2FID93B17YWIPPRD" localSheetId="20" hidden="1">#REF!</definedName>
    <definedName name="BExGYCNATXZY2FID93B17YWIPPRD" hidden="1">#REF!</definedName>
    <definedName name="BExGYGJJJ3BBCQAOA51WHP01HN73" localSheetId="20" hidden="1">#REF!</definedName>
    <definedName name="BExGYGJJJ3BBCQAOA51WHP01HN73" hidden="1">#REF!</definedName>
    <definedName name="BExGYOS6TV2C72PLRFU8RP1I58GY" localSheetId="20" hidden="1">#REF!</definedName>
    <definedName name="BExGYOS6TV2C72PLRFU8RP1I58GY" hidden="1">#REF!</definedName>
    <definedName name="BExGYXBM828PX0KPDVAZBWDL6MJZ" localSheetId="20" hidden="1">#REF!</definedName>
    <definedName name="BExGYXBM828PX0KPDVAZBWDL6MJZ" hidden="1">#REF!</definedName>
    <definedName name="BExGZJ78ZWZCVHZ3BKEKFJZ6MAEO" localSheetId="20" hidden="1">#REF!</definedName>
    <definedName name="BExGZJ78ZWZCVHZ3BKEKFJZ6MAEO" hidden="1">#REF!</definedName>
    <definedName name="BExGZOLH2QV73J3M9IWDDPA62TP4" localSheetId="20" hidden="1">#REF!</definedName>
    <definedName name="BExGZOLH2QV73J3M9IWDDPA62TP4" hidden="1">#REF!</definedName>
    <definedName name="BExGZP1PWGFKVVVN4YDIS22DZPCR" localSheetId="20" hidden="1">#REF!</definedName>
    <definedName name="BExGZP1PWGFKVVVN4YDIS22DZPCR" hidden="1">#REF!</definedName>
    <definedName name="BExGZQUHCPM6G5U9OM8JU339JAG6" localSheetId="20" hidden="1">#REF!</definedName>
    <definedName name="BExGZQUHCPM6G5U9OM8JU339JAG6" hidden="1">#REF!</definedName>
    <definedName name="BExH00FQKX09BD5WU4DB5KPXAUYA" localSheetId="20" hidden="1">#REF!</definedName>
    <definedName name="BExH00FQKX09BD5WU4DB5KPXAUYA" hidden="1">#REF!</definedName>
    <definedName name="BExH00L21GZX5YJJGVMOAWBERLP5" localSheetId="20" hidden="1">#REF!</definedName>
    <definedName name="BExH00L21GZX5YJJGVMOAWBERLP5" hidden="1">#REF!</definedName>
    <definedName name="BExH02ZD6VAY1KQLAQYBBI6WWIZB" localSheetId="20" hidden="1">#REF!</definedName>
    <definedName name="BExH02ZD6VAY1KQLAQYBBI6WWIZB" hidden="1">#REF!</definedName>
    <definedName name="BExH08Z6LQCGGSGSAILMHX4X7JMD" localSheetId="20" hidden="1">#REF!</definedName>
    <definedName name="BExH08Z6LQCGGSGSAILMHX4X7JMD" hidden="1">#REF!</definedName>
    <definedName name="BExH0KT9Z8HEVRRQRGQ8YHXRLIJA" localSheetId="20" hidden="1">#REF!</definedName>
    <definedName name="BExH0KT9Z8HEVRRQRGQ8YHXRLIJA" hidden="1">#REF!</definedName>
    <definedName name="BExH0M0FDN12YBOCKL3XL2Z7T7Y8" localSheetId="20" hidden="1">#REF!</definedName>
    <definedName name="BExH0M0FDN12YBOCKL3XL2Z7T7Y8" hidden="1">#REF!</definedName>
    <definedName name="BExH0O9G06YPZ5TN9RYT326I1CP2" localSheetId="20" hidden="1">#REF!</definedName>
    <definedName name="BExH0O9G06YPZ5TN9RYT326I1CP2" hidden="1">#REF!</definedName>
    <definedName name="BExH0PGM6RG0F3AAGULBIGOH91C2" localSheetId="20" hidden="1">#REF!</definedName>
    <definedName name="BExH0PGM6RG0F3AAGULBIGOH91C2" hidden="1">#REF!</definedName>
    <definedName name="BExH0QIB3F0YZLM5XYHBCU5F0OVR" localSheetId="20" hidden="1">#REF!</definedName>
    <definedName name="BExH0QIB3F0YZLM5XYHBCU5F0OVR" hidden="1">#REF!</definedName>
    <definedName name="BExH0RK5LJAAP7O67ZFB4RG6WPPL" localSheetId="20" hidden="1">#REF!</definedName>
    <definedName name="BExH0RK5LJAAP7O67ZFB4RG6WPPL" hidden="1">#REF!</definedName>
    <definedName name="BExH0WNJAKTJRCKMTX8O4KNMIIJM" localSheetId="20" hidden="1">#REF!</definedName>
    <definedName name="BExH0WNJAKTJRCKMTX8O4KNMIIJM" hidden="1">#REF!</definedName>
    <definedName name="BExH12Y4WX542WI3ZEM15AK4UM9J" localSheetId="20" hidden="1">#REF!</definedName>
    <definedName name="BExH12Y4WX542WI3ZEM15AK4UM9J" hidden="1">#REF!</definedName>
    <definedName name="BExH18CCU7B8JWO8AWGEQRLWZG6J" localSheetId="20" hidden="1">#REF!</definedName>
    <definedName name="BExH18CCU7B8JWO8AWGEQRLWZG6J" hidden="1">#REF!</definedName>
    <definedName name="BExH1BN2H92IQKKP5IREFSS9FBF2" localSheetId="20" hidden="1">#REF!</definedName>
    <definedName name="BExH1BN2H92IQKKP5IREFSS9FBF2" hidden="1">#REF!</definedName>
    <definedName name="BExH1FDTQXR9QQ31WDB7OPXU7MPT" localSheetId="20" hidden="1">#REF!</definedName>
    <definedName name="BExH1FDTQXR9QQ31WDB7OPXU7MPT" hidden="1">#REF!</definedName>
    <definedName name="BExH1FOMEUIJNIDJAUY0ZQFBJSY9" localSheetId="20" hidden="1">#REF!</definedName>
    <definedName name="BExH1FOMEUIJNIDJAUY0ZQFBJSY9" hidden="1">#REF!</definedName>
    <definedName name="BExH1GA6TT290OTIZ8C3N610CYZ1" localSheetId="20" hidden="1">#REF!</definedName>
    <definedName name="BExH1GA6TT290OTIZ8C3N610CYZ1" hidden="1">#REF!</definedName>
    <definedName name="BExH1I8E3HJSZLFRZZ1ZKX7TBJEP" localSheetId="20" hidden="1">#REF!</definedName>
    <definedName name="BExH1I8E3HJSZLFRZZ1ZKX7TBJEP" hidden="1">#REF!</definedName>
    <definedName name="BExH1JFFHEBFX9BWJMNIA3N66R3Z" localSheetId="20" hidden="1">#REF!</definedName>
    <definedName name="BExH1JFFHEBFX9BWJMNIA3N66R3Z" hidden="1">#REF!</definedName>
    <definedName name="BExH1XYRKX51T571O1SRBP9J1D98" localSheetId="20" hidden="1">#REF!</definedName>
    <definedName name="BExH1XYRKX51T571O1SRBP9J1D98" hidden="1">#REF!</definedName>
    <definedName name="BExH1Z0GIUSVTF2H1G1I3PDGBNK2" localSheetId="20" hidden="1">#REF!</definedName>
    <definedName name="BExH1Z0GIUSVTF2H1G1I3PDGBNK2" hidden="1">#REF!</definedName>
    <definedName name="BExH225UTM6S9FW4MUDZS7F1PQSH" localSheetId="20" hidden="1">#REF!</definedName>
    <definedName name="BExH225UTM6S9FW4MUDZS7F1PQSH" hidden="1">#REF!</definedName>
    <definedName name="BExH23271RF7AYZ542KHQTH68GQ7" localSheetId="20" hidden="1">#REF!</definedName>
    <definedName name="BExH23271RF7AYZ542KHQTH68GQ7" hidden="1">#REF!</definedName>
    <definedName name="BExH2DP58R7D1BGUFBM2FHESVRF0" localSheetId="20" hidden="1">#REF!</definedName>
    <definedName name="BExH2DP58R7D1BGUFBM2FHESVRF0" hidden="1">#REF!</definedName>
    <definedName name="BExH2GJQR4JALNB314RY0LDI49VH" localSheetId="20" hidden="1">#REF!</definedName>
    <definedName name="BExH2GJQR4JALNB314RY0LDI49VH" hidden="1">#REF!</definedName>
    <definedName name="BExH2JZR49T7644JFVE7B3N7RZM9" localSheetId="20" hidden="1">#REF!</definedName>
    <definedName name="BExH2JZR49T7644JFVE7B3N7RZM9" hidden="1">#REF!</definedName>
    <definedName name="BExH2QVWL3AXHSB9EK2GQRD0DBRH" localSheetId="20" hidden="1">#REF!</definedName>
    <definedName name="BExH2QVWL3AXHSB9EK2GQRD0DBRH" hidden="1">#REF!</definedName>
    <definedName name="BExH2WKXV8X5S2GSBBTWGI0NLNAH" localSheetId="20" hidden="1">#REF!</definedName>
    <definedName name="BExH2WKXV8X5S2GSBBTWGI0NLNAH" hidden="1">#REF!</definedName>
    <definedName name="BExH2XS1UFYFGU0S0EBXX90W2WE8" localSheetId="20" hidden="1">#REF!</definedName>
    <definedName name="BExH2XS1UFYFGU0S0EBXX90W2WE8" hidden="1">#REF!</definedName>
    <definedName name="BExH2XS1X04DMUN544K5RU4XPDCI" localSheetId="20" hidden="1">#REF!</definedName>
    <definedName name="BExH2XS1X04DMUN544K5RU4XPDCI" hidden="1">#REF!</definedName>
    <definedName name="BExH2XS2TND9SB0GC295R4FP6K5Y" localSheetId="20" hidden="1">#REF!</definedName>
    <definedName name="BExH2XS2TND9SB0GC295R4FP6K5Y" hidden="1">#REF!</definedName>
    <definedName name="BExH2ZA0SZ4SSITL50NA8LZ3OEX6" localSheetId="20" hidden="1">#REF!</definedName>
    <definedName name="BExH2ZA0SZ4SSITL50NA8LZ3OEX6" hidden="1">#REF!</definedName>
    <definedName name="BExH31Z3JNVJPESWKXHILGXZHP2M" localSheetId="20" hidden="1">#REF!</definedName>
    <definedName name="BExH31Z3JNVJPESWKXHILGXZHP2M" hidden="1">#REF!</definedName>
    <definedName name="BExH3E9HZ3QJCDZW7WI7YACFQCHE" localSheetId="20" hidden="1">#REF!</definedName>
    <definedName name="BExH3E9HZ3QJCDZW7WI7YACFQCHE" hidden="1">#REF!</definedName>
    <definedName name="BExH3IRB6764RQ5HBYRLH6XCT29X" localSheetId="20" hidden="1">#REF!</definedName>
    <definedName name="BExH3IRB6764RQ5HBYRLH6XCT29X" hidden="1">#REF!</definedName>
    <definedName name="BExIG2U8V6RSB47SXLCQG3Q68YRO" localSheetId="20" hidden="1">#REF!</definedName>
    <definedName name="BExIG2U8V6RSB47SXLCQG3Q68YRO" hidden="1">#REF!</definedName>
    <definedName name="BExIGJBO8R13LV7CZ7C1YCP974NN" localSheetId="20" hidden="1">#REF!</definedName>
    <definedName name="BExIGJBO8R13LV7CZ7C1YCP974NN" hidden="1">#REF!</definedName>
    <definedName name="BExIGWT86FPOEYTI8GXCGU5Y3KGK" localSheetId="20" hidden="1">#REF!</definedName>
    <definedName name="BExIGWT86FPOEYTI8GXCGU5Y3KGK" hidden="1">#REF!</definedName>
    <definedName name="BExIHBHXA7E7VUTBVHXXXCH3A5CL" localSheetId="20" hidden="1">#REF!</definedName>
    <definedName name="BExIHBHXA7E7VUTBVHXXXCH3A5CL" hidden="1">#REF!</definedName>
    <definedName name="BExIHBSOGRSH1GKS6GKBRAJ7GXFQ" localSheetId="20" hidden="1">#REF!</definedName>
    <definedName name="BExIHBSOGRSH1GKS6GKBRAJ7GXFQ" hidden="1">#REF!</definedName>
    <definedName name="BExIHDFY73YM0AHAR2Z5OJTFKSL2" localSheetId="20" hidden="1">#REF!</definedName>
    <definedName name="BExIHDFY73YM0AHAR2Z5OJTFKSL2" hidden="1">#REF!</definedName>
    <definedName name="BExIHPQCQTGEW8QOJVIQ4VX0P6DX" localSheetId="20" hidden="1">#REF!</definedName>
    <definedName name="BExIHPQCQTGEW8QOJVIQ4VX0P6DX" hidden="1">#REF!</definedName>
    <definedName name="BExII1KN91Q7DLW0UB7W2TJ5ACT9" localSheetId="20" hidden="1">#REF!</definedName>
    <definedName name="BExII1KN91Q7DLW0UB7W2TJ5ACT9" hidden="1">#REF!</definedName>
    <definedName name="BExII50LI8I0CDOOZEMIVHVA2V95" localSheetId="20" hidden="1">#REF!</definedName>
    <definedName name="BExII50LI8I0CDOOZEMIVHVA2V95" hidden="1">#REF!</definedName>
    <definedName name="BExIINQWABWRGYDT02DOJQ5L7BQF" localSheetId="20" hidden="1">#REF!</definedName>
    <definedName name="BExIINQWABWRGYDT02DOJQ5L7BQF" hidden="1">#REF!</definedName>
    <definedName name="BExIIXMY38TQD12CVV4S57L3I809" localSheetId="20" hidden="1">#REF!</definedName>
    <definedName name="BExIIXMY38TQD12CVV4S57L3I809" hidden="1">#REF!</definedName>
    <definedName name="BExIIY37NEVU2LGS1JE4VR9AN6W4" localSheetId="20" hidden="1">#REF!</definedName>
    <definedName name="BExIIY37NEVU2LGS1JE4VR9AN6W4" hidden="1">#REF!</definedName>
    <definedName name="BExIIYJAGXR8TPZ1KCYM7EGJ79UW" localSheetId="20" hidden="1">#REF!</definedName>
    <definedName name="BExIIYJAGXR8TPZ1KCYM7EGJ79UW" hidden="1">#REF!</definedName>
    <definedName name="BExIJ3160YCWGAVEU0208ZGXXG3P" localSheetId="20" hidden="1">#REF!</definedName>
    <definedName name="BExIJ3160YCWGAVEU0208ZGXXG3P" hidden="1">#REF!</definedName>
    <definedName name="BExIJFGZJ5ED9D6KAY4PGQYLELAX" localSheetId="20" hidden="1">#REF!</definedName>
    <definedName name="BExIJFGZJ5ED9D6KAY4PGQYLELAX" hidden="1">#REF!</definedName>
    <definedName name="BExIJQK80ZEKSTV62E59AYJYUNLI" localSheetId="20" hidden="1">#REF!</definedName>
    <definedName name="BExIJQK80ZEKSTV62E59AYJYUNLI" hidden="1">#REF!</definedName>
    <definedName name="BExIJRLX3M0YQLU1D5Y9V7HM5QNM" localSheetId="20" hidden="1">#REF!</definedName>
    <definedName name="BExIJRLX3M0YQLU1D5Y9V7HM5QNM" hidden="1">#REF!</definedName>
    <definedName name="BExIJV22J0QA7286KNPMHO1ZUCB3" localSheetId="20" hidden="1">#REF!</definedName>
    <definedName name="BExIJV22J0QA7286KNPMHO1ZUCB3" hidden="1">#REF!</definedName>
    <definedName name="BExIJVI6OC7B6ZE9V4PAOYZXKNER" localSheetId="20" hidden="1">#REF!</definedName>
    <definedName name="BExIJVI6OC7B6ZE9V4PAOYZXKNER" hidden="1">#REF!</definedName>
    <definedName name="BExIJWK0NGTGQ4X7D5VIVXD14JHI" localSheetId="20" hidden="1">#REF!</definedName>
    <definedName name="BExIJWK0NGTGQ4X7D5VIVXD14JHI" hidden="1">#REF!</definedName>
    <definedName name="BExIJWPCIYINEJUTXU74VK7WG031" localSheetId="20" hidden="1">#REF!</definedName>
    <definedName name="BExIJWPCIYINEJUTXU74VK7WG031" hidden="1">#REF!</definedName>
    <definedName name="BExIKHTXPZR5A8OHB6HDP6QWDHAD" localSheetId="20" hidden="1">#REF!</definedName>
    <definedName name="BExIKHTXPZR5A8OHB6HDP6QWDHAD" hidden="1">#REF!</definedName>
    <definedName name="BExIKMMJOETSAXJYY1SIKM58LMA2" localSheetId="20" hidden="1">#REF!</definedName>
    <definedName name="BExIKMMJOETSAXJYY1SIKM58LMA2" hidden="1">#REF!</definedName>
    <definedName name="BExIKRF6AQ6VOO9KCIWSM6FY8M7D" localSheetId="20" hidden="1">#REF!</definedName>
    <definedName name="BExIKRF6AQ6VOO9KCIWSM6FY8M7D" hidden="1">#REF!</definedName>
    <definedName name="BExIKTYZESFT3LC0ASFMFKSE0D1X" localSheetId="20" hidden="1">#REF!</definedName>
    <definedName name="BExIKTYZESFT3LC0ASFMFKSE0D1X" hidden="1">#REF!</definedName>
    <definedName name="BExIKXVA6M8K0PTRYAGXS666L335" localSheetId="20" hidden="1">#REF!</definedName>
    <definedName name="BExIKXVA6M8K0PTRYAGXS666L335" hidden="1">#REF!</definedName>
    <definedName name="BExIL0PMZ2SXK9R6MLP43KBU1J2P" localSheetId="20" hidden="1">#REF!</definedName>
    <definedName name="BExIL0PMZ2SXK9R6MLP43KBU1J2P" hidden="1">#REF!</definedName>
    <definedName name="BExIL1WSMNNQQK98YHWHV5HVONIZ" localSheetId="20" hidden="1">#REF!</definedName>
    <definedName name="BExIL1WSMNNQQK98YHWHV5HVONIZ" hidden="1">#REF!</definedName>
    <definedName name="BExILAAXRTRAD18K74M6MGUEEPUM" localSheetId="20" hidden="1">#REF!</definedName>
    <definedName name="BExILAAXRTRAD18K74M6MGUEEPUM" hidden="1">#REF!</definedName>
    <definedName name="BExILG5F338C0FFLMVOKMKF8X5ZP" localSheetId="20" hidden="1">#REF!</definedName>
    <definedName name="BExILG5F338C0FFLMVOKMKF8X5ZP" hidden="1">#REF!</definedName>
    <definedName name="BExILGQTQM0HOD0BJI90YO7GOIN3" localSheetId="20" hidden="1">#REF!</definedName>
    <definedName name="BExILGQTQM0HOD0BJI90YO7GOIN3" hidden="1">#REF!</definedName>
    <definedName name="BExILPL7P2BNCD7MYCGTQ9F0R5JX" localSheetId="20" hidden="1">#REF!</definedName>
    <definedName name="BExILPL7P2BNCD7MYCGTQ9F0R5JX" hidden="1">#REF!</definedName>
    <definedName name="BExILVVS4B1B4G7IO0LPUDWY9K8W" localSheetId="20" hidden="1">#REF!</definedName>
    <definedName name="BExILVVS4B1B4G7IO0LPUDWY9K8W" hidden="1">#REF!</definedName>
    <definedName name="BExIM9DBUB7ZGF4B20FVUO9QGOX2" localSheetId="20" hidden="1">#REF!</definedName>
    <definedName name="BExIM9DBUB7ZGF4B20FVUO9QGOX2" hidden="1">#REF!</definedName>
    <definedName name="BExIMCTBZ4WAESGCDWJ64SB4F0L1" localSheetId="20" hidden="1">#REF!</definedName>
    <definedName name="BExIMCTBZ4WAESGCDWJ64SB4F0L1" hidden="1">#REF!</definedName>
    <definedName name="BExIMGK9Z94TFPWWZFMD10HV0IF6" localSheetId="20" hidden="1">#REF!</definedName>
    <definedName name="BExIMGK9Z94TFPWWZFMD10HV0IF6" hidden="1">#REF!</definedName>
    <definedName name="BExIMPEGKG18TELVC33T4OQTNBWC" localSheetId="20" hidden="1">#REF!</definedName>
    <definedName name="BExIMPEGKG18TELVC33T4OQTNBWC" hidden="1">#REF!</definedName>
    <definedName name="BExIN4OR435DL1US13JQPOQK8GD5" localSheetId="20" hidden="1">#REF!</definedName>
    <definedName name="BExIN4OR435DL1US13JQPOQK8GD5" hidden="1">#REF!</definedName>
    <definedName name="BExINI6A7H3KSFRFA6UBBDPKW37F" localSheetId="20" hidden="1">#REF!</definedName>
    <definedName name="BExINI6A7H3KSFRFA6UBBDPKW37F" hidden="1">#REF!</definedName>
    <definedName name="BExINIMK8XC3JOBT2EXYFHHH52H0" localSheetId="20" hidden="1">#REF!</definedName>
    <definedName name="BExINIMK8XC3JOBT2EXYFHHH52H0" hidden="1">#REF!</definedName>
    <definedName name="BExINLX401ZKEGWU168DS4JUM2J6" localSheetId="20" hidden="1">#REF!</definedName>
    <definedName name="BExINLX401ZKEGWU168DS4JUM2J6" hidden="1">#REF!</definedName>
    <definedName name="BExINMYYJO1FTV1CZF6O5XCFAMQX" localSheetId="20" hidden="1">#REF!</definedName>
    <definedName name="BExINMYYJO1FTV1CZF6O5XCFAMQX" hidden="1">#REF!</definedName>
    <definedName name="BExINP2H4KI05FRFV5PKZFE00HKO" localSheetId="20" hidden="1">#REF!</definedName>
    <definedName name="BExINP2H4KI05FRFV5PKZFE00HKO" hidden="1">#REF!</definedName>
    <definedName name="BExINPTCEJ9RPDEBJEJH80NATGUQ" localSheetId="20" hidden="1">#REF!</definedName>
    <definedName name="BExINPTCEJ9RPDEBJEJH80NATGUQ" hidden="1">#REF!</definedName>
    <definedName name="BExINWEQMNJ70A6JRXC2LACBX1GX" localSheetId="20" hidden="1">#REF!</definedName>
    <definedName name="BExINWEQMNJ70A6JRXC2LACBX1GX" hidden="1">#REF!</definedName>
    <definedName name="BExINZELVWYGU876QUUZCIMXPBQC" localSheetId="20" hidden="1">#REF!</definedName>
    <definedName name="BExINZELVWYGU876QUUZCIMXPBQC" hidden="1">#REF!</definedName>
    <definedName name="BExIO9QZ59ZHRA8SX6QICH2AY8A2" localSheetId="20" hidden="1">#REF!</definedName>
    <definedName name="BExIO9QZ59ZHRA8SX6QICH2AY8A2" hidden="1">#REF!</definedName>
    <definedName name="BExIOAHV525SMMGFDJFE7456JPBD" localSheetId="20" hidden="1">#REF!</definedName>
    <definedName name="BExIOAHV525SMMGFDJFE7456JPBD" hidden="1">#REF!</definedName>
    <definedName name="BExIOCQUQHKUU1KONGSDOLQTQEIC" localSheetId="20" hidden="1">#REF!</definedName>
    <definedName name="BExIOCQUQHKUU1KONGSDOLQTQEIC" hidden="1">#REF!</definedName>
    <definedName name="BExIOFAGCDQQKALMX3V0KU94KUQO" localSheetId="20" hidden="1">#REF!</definedName>
    <definedName name="BExIOFAGCDQQKALMX3V0KU94KUQO" hidden="1">#REF!</definedName>
    <definedName name="BExIOFL8Y5O61VLKTB4H20IJNWS1" localSheetId="20" hidden="1">#REF!</definedName>
    <definedName name="BExIOFL8Y5O61VLKTB4H20IJNWS1" hidden="1">#REF!</definedName>
    <definedName name="BExIOMBXRW5NS4ZPYX9G5QREZ5J6" localSheetId="20" hidden="1">#REF!</definedName>
    <definedName name="BExIOMBXRW5NS4ZPYX9G5QREZ5J6" hidden="1">#REF!</definedName>
    <definedName name="BExIORA3GK78T7C7SNBJJUONJ0LS" localSheetId="20" hidden="1">#REF!</definedName>
    <definedName name="BExIORA3GK78T7C7SNBJJUONJ0LS" hidden="1">#REF!</definedName>
    <definedName name="BExIORFDXP4AVIEBLSTZ8ETSXMNM" localSheetId="20" hidden="1">#REF!</definedName>
    <definedName name="BExIORFDXP4AVIEBLSTZ8ETSXMNM" hidden="1">#REF!</definedName>
    <definedName name="BExIOTZ5EFZ2NASVQ05RH15HRSW6" localSheetId="20" hidden="1">#REF!</definedName>
    <definedName name="BExIOTZ5EFZ2NASVQ05RH15HRSW6" hidden="1">#REF!</definedName>
    <definedName name="BExIP8YNN6UUE1GZ223SWH7DLGKO" localSheetId="20" hidden="1">#REF!</definedName>
    <definedName name="BExIP8YNN6UUE1GZ223SWH7DLGKO" hidden="1">#REF!</definedName>
    <definedName name="BExIPAB4AOL592OJCC1CFAXTLF1A" localSheetId="20" hidden="1">#REF!</definedName>
    <definedName name="BExIPAB4AOL592OJCC1CFAXTLF1A" hidden="1">#REF!</definedName>
    <definedName name="BExIPB25DKX4S2ZCKQN7KWSC3JBF" localSheetId="20" hidden="1">#REF!</definedName>
    <definedName name="BExIPB25DKX4S2ZCKQN7KWSC3JBF" hidden="1">#REF!</definedName>
    <definedName name="BExIPCUX4I4S2N50TLMMLALYLH9S" localSheetId="20" hidden="1">#REF!</definedName>
    <definedName name="BExIPCUX4I4S2N50TLMMLALYLH9S" hidden="1">#REF!</definedName>
    <definedName name="BExIPDLT8JYAMGE5HTN4D1YHZF3V" localSheetId="20" hidden="1">#REF!</definedName>
    <definedName name="BExIPDLT8JYAMGE5HTN4D1YHZF3V" hidden="1">#REF!</definedName>
    <definedName name="BExIPG040Q08EWIWL6CAVR3GRI43" localSheetId="20" hidden="1">#REF!</definedName>
    <definedName name="BExIPG040Q08EWIWL6CAVR3GRI43" hidden="1">#REF!</definedName>
    <definedName name="BExIPKNFUDPDKOSH5GHDVNA8D66S" localSheetId="20" hidden="1">#REF!</definedName>
    <definedName name="BExIPKNFUDPDKOSH5GHDVNA8D66S" hidden="1">#REF!</definedName>
    <definedName name="BExIPVL5VEVK9Q7AYB7EC2VZWBEZ" localSheetId="20" hidden="1">#REF!</definedName>
    <definedName name="BExIPVL5VEVK9Q7AYB7EC2VZWBEZ" hidden="1">#REF!</definedName>
    <definedName name="BExIQ1VS9A2FHVD9TUHKG9K8EVVP" localSheetId="20" hidden="1">#REF!</definedName>
    <definedName name="BExIQ1VS9A2FHVD9TUHKG9K8EVVP" hidden="1">#REF!</definedName>
    <definedName name="BExIQ3J19L30PSQ2CXNT6IHW0I7V" localSheetId="20" hidden="1">#REF!</definedName>
    <definedName name="BExIQ3J19L30PSQ2CXNT6IHW0I7V" hidden="1">#REF!</definedName>
    <definedName name="BExIQ3OJ7M04XCY276IO0LJA5XUK" localSheetId="20" hidden="1">#REF!</definedName>
    <definedName name="BExIQ3OJ7M04XCY276IO0LJA5XUK" hidden="1">#REF!</definedName>
    <definedName name="BExIQ5S19ITB0NDRUN4XV7B905ED" localSheetId="20" hidden="1">#REF!</definedName>
    <definedName name="BExIQ5S19ITB0NDRUN4XV7B905ED" hidden="1">#REF!</definedName>
    <definedName name="BExIQ810MMN2UN0EQ9CRQAFWA19X" localSheetId="20" hidden="1">#REF!</definedName>
    <definedName name="BExIQ810MMN2UN0EQ9CRQAFWA19X" hidden="1">#REF!</definedName>
    <definedName name="BExIQ9TMQT2EIXSVQW7GVSOAW2VJ" localSheetId="20" hidden="1">#REF!</definedName>
    <definedName name="BExIQ9TMQT2EIXSVQW7GVSOAW2VJ" hidden="1">#REF!</definedName>
    <definedName name="BExIQBMDE1L6J4H27K1FMSHQKDSE" localSheetId="20" hidden="1">#REF!</definedName>
    <definedName name="BExIQBMDE1L6J4H27K1FMSHQKDSE" hidden="1">#REF!</definedName>
    <definedName name="BExIQE65LVXUOF3UZFO7SDHFJH22" localSheetId="20" hidden="1">#REF!</definedName>
    <definedName name="BExIQE65LVXUOF3UZFO7SDHFJH22" hidden="1">#REF!</definedName>
    <definedName name="BExIQG9OO2KKBOWTMD1OXY36TEGA" localSheetId="20" hidden="1">#REF!</definedName>
    <definedName name="BExIQG9OO2KKBOWTMD1OXY36TEGA" hidden="1">#REF!</definedName>
    <definedName name="BExIQHWZ65ALA9VAFCJEGIL1145G" localSheetId="20" hidden="1">#REF!</definedName>
    <definedName name="BExIQHWZ65ALA9VAFCJEGIL1145G" hidden="1">#REF!</definedName>
    <definedName name="BExIQX1XBB31HZTYEEVOBSE3C5A6" localSheetId="20" hidden="1">#REF!</definedName>
    <definedName name="BExIQX1XBB31HZTYEEVOBSE3C5A6" hidden="1">#REF!</definedName>
    <definedName name="BExIR2ALYRP9FW99DK2084J7IIDC" localSheetId="20" hidden="1">#REF!</definedName>
    <definedName name="BExIR2ALYRP9FW99DK2084J7IIDC" hidden="1">#REF!</definedName>
    <definedName name="BExIR8FQETPTQYW37DBVDWG3J4JW" localSheetId="20" hidden="1">#REF!</definedName>
    <definedName name="BExIR8FQETPTQYW37DBVDWG3J4JW" hidden="1">#REF!</definedName>
    <definedName name="BExIRHKWQB1PP4ZLB0C3AVUBAFMD" localSheetId="20" hidden="1">#REF!</definedName>
    <definedName name="BExIRHKWQB1PP4ZLB0C3AVUBAFMD" hidden="1">#REF!</definedName>
    <definedName name="BExIRJTRJPQR3OTAGAV7JTA4VMPS" localSheetId="20" hidden="1">#REF!</definedName>
    <definedName name="BExIRJTRJPQR3OTAGAV7JTA4VMPS" hidden="1">#REF!</definedName>
    <definedName name="BExIROH27RJOG6VI7ZHR0RZGAZZ4" localSheetId="20" hidden="1">#REF!</definedName>
    <definedName name="BExIROH27RJOG6VI7ZHR0RZGAZZ4" hidden="1">#REF!</definedName>
    <definedName name="BExIRRBGTY01OQOI3U5SW59RFDFI" localSheetId="20" hidden="1">#REF!</definedName>
    <definedName name="BExIRRBGTY01OQOI3U5SW59RFDFI" hidden="1">#REF!</definedName>
    <definedName name="BExIS4T0DRF57HYO7OGG72KBOFOI" localSheetId="20" hidden="1">#REF!</definedName>
    <definedName name="BExIS4T0DRF57HYO7OGG72KBOFOI" hidden="1">#REF!</definedName>
    <definedName name="BExIS77BJDDK18PGI9DSEYZPIL7P" localSheetId="20" hidden="1">#REF!</definedName>
    <definedName name="BExIS77BJDDK18PGI9DSEYZPIL7P" hidden="1">#REF!</definedName>
    <definedName name="BExIS8USL1T3Z97CZ30HJ98E2GXQ" localSheetId="20" hidden="1">#REF!</definedName>
    <definedName name="BExIS8USL1T3Z97CZ30HJ98E2GXQ" hidden="1">#REF!</definedName>
    <definedName name="BExISC5B700MZUBFTQ9K4IKTF7HR" localSheetId="20" hidden="1">#REF!</definedName>
    <definedName name="BExISC5B700MZUBFTQ9K4IKTF7HR" hidden="1">#REF!</definedName>
    <definedName name="BExISDHXS49S1H56ENBPRF1NLD5C" localSheetId="20" hidden="1">#REF!</definedName>
    <definedName name="BExISDHXS49S1H56ENBPRF1NLD5C" hidden="1">#REF!</definedName>
    <definedName name="BExISM1JLV54A21A164IURMPGUMU" localSheetId="20" hidden="1">#REF!</definedName>
    <definedName name="BExISM1JLV54A21A164IURMPGUMU" hidden="1">#REF!</definedName>
    <definedName name="BExISRFKJYUZ4AKW44IJF7RF9Y90" localSheetId="20" hidden="1">#REF!</definedName>
    <definedName name="BExISRFKJYUZ4AKW44IJF7RF9Y90" hidden="1">#REF!</definedName>
    <definedName name="BExISSMVV57JAUB6CSGBMBFVNGWK" localSheetId="20" hidden="1">#REF!</definedName>
    <definedName name="BExISSMVV57JAUB6CSGBMBFVNGWK" hidden="1">#REF!</definedName>
    <definedName name="BExIT16AD4HCD0WQCCA72AKLQHK1" localSheetId="20" hidden="1">#REF!</definedName>
    <definedName name="BExIT16AD4HCD0WQCCA72AKLQHK1" hidden="1">#REF!</definedName>
    <definedName name="BExIT1MK8TBAK3SNP36A8FKDQSOK" localSheetId="20" hidden="1">#REF!</definedName>
    <definedName name="BExIT1MK8TBAK3SNP36A8FKDQSOK" hidden="1">#REF!</definedName>
    <definedName name="BExIT9PPVL7XGGIZS7G6QI6L7H9U" localSheetId="20" hidden="1">#REF!</definedName>
    <definedName name="BExIT9PPVL7XGGIZS7G6QI6L7H9U" hidden="1">#REF!</definedName>
    <definedName name="BExITBNYANV2S8KD56GOGCKW393R" localSheetId="20" hidden="1">#REF!</definedName>
    <definedName name="BExITBNYANV2S8KD56GOGCKW393R" hidden="1">#REF!</definedName>
    <definedName name="BExITGB4FVAV0LE88D7JMX7FBYXI" localSheetId="20" hidden="1">#REF!</definedName>
    <definedName name="BExITGB4FVAV0LE88D7JMX7FBYXI" hidden="1">#REF!</definedName>
    <definedName name="BExITI3TQ14K842P38QF0PNWSWNO" localSheetId="20" hidden="1">#REF!</definedName>
    <definedName name="BExITI3TQ14K842P38QF0PNWSWNO" hidden="1">#REF!</definedName>
    <definedName name="BExIU9OGER4TPMETACWUEP1UENK0" localSheetId="20" hidden="1">#REF!</definedName>
    <definedName name="BExIU9OGER4TPMETACWUEP1UENK0" hidden="1">#REF!</definedName>
    <definedName name="BExIUD4OJGH65NFNQ4VMCE3R4J1X" localSheetId="20" hidden="1">#REF!</definedName>
    <definedName name="BExIUD4OJGH65NFNQ4VMCE3R4J1X" hidden="1">#REF!</definedName>
    <definedName name="BExIUQM0XWNNW3MJD26EOVIT7FSU" localSheetId="20" hidden="1">#REF!</definedName>
    <definedName name="BExIUQM0XWNNW3MJD26EOVIT7FSU" hidden="1">#REF!</definedName>
    <definedName name="BExIUTB5OAAXYW0OFMP0PS40SPOB" localSheetId="20" hidden="1">#REF!</definedName>
    <definedName name="BExIUTB5OAAXYW0OFMP0PS40SPOB" hidden="1">#REF!</definedName>
    <definedName name="BExIUUT2MHIOV6R3WHA0DPM1KBKY" localSheetId="20" hidden="1">#REF!</definedName>
    <definedName name="BExIUUT2MHIOV6R3WHA0DPM1KBKY" hidden="1">#REF!</definedName>
    <definedName name="BExIUYPDT1AM6MWGWQS646PIZIWC" localSheetId="20" hidden="1">#REF!</definedName>
    <definedName name="BExIUYPDT1AM6MWGWQS646PIZIWC" hidden="1">#REF!</definedName>
    <definedName name="BExIV0I2O9F8D1UK1SI8AEYR6U0A" localSheetId="20" hidden="1">#REF!</definedName>
    <definedName name="BExIV0I2O9F8D1UK1SI8AEYR6U0A" hidden="1">#REF!</definedName>
    <definedName name="BExIV2LM38XPLRTWT0R44TMQ59E5" localSheetId="20" hidden="1">#REF!</definedName>
    <definedName name="BExIV2LM38XPLRTWT0R44TMQ59E5" hidden="1">#REF!</definedName>
    <definedName name="BExIV3HY4S0YRV1F7XEMF2YHAR2I" localSheetId="20" hidden="1">#REF!</definedName>
    <definedName name="BExIV3HY4S0YRV1F7XEMF2YHAR2I" hidden="1">#REF!</definedName>
    <definedName name="BExIV6HUZFRIFLXW2SICKGTAH1PV" localSheetId="20" hidden="1">#REF!</definedName>
    <definedName name="BExIV6HUZFRIFLXW2SICKGTAH1PV" hidden="1">#REF!</definedName>
    <definedName name="BExIVCXWL6H5LD9DHDIA4F5U9TQL" localSheetId="20" hidden="1">#REF!</definedName>
    <definedName name="BExIVCXWL6H5LD9DHDIA4F5U9TQL" hidden="1">#REF!</definedName>
    <definedName name="BExIVEVYJ7KL8QNR5ZTOSD11I5A6" localSheetId="20" hidden="1">#REF!</definedName>
    <definedName name="BExIVEVYJ7KL8QNR5ZTOSD11I5A6" hidden="1">#REF!</definedName>
    <definedName name="BExIVJ30S9U8MA1TUBRND8DGF96D" localSheetId="20" hidden="1">#REF!</definedName>
    <definedName name="BExIVJ30S9U8MA1TUBRND8DGF96D" hidden="1">#REF!</definedName>
    <definedName name="BExIVMOIPSEWSIHIDDLOXESQ28A0" localSheetId="20" hidden="1">#REF!</definedName>
    <definedName name="BExIVMOIPSEWSIHIDDLOXESQ28A0" hidden="1">#REF!</definedName>
    <definedName name="BExIVNVNJX9BYDLC88NG09YF5XQ6" localSheetId="20" hidden="1">#REF!</definedName>
    <definedName name="BExIVNVNJX9BYDLC88NG09YF5XQ6" hidden="1">#REF!</definedName>
    <definedName name="BExIVQVKLMGSRYT1LFZH0KUIA4OR" localSheetId="20" hidden="1">#REF!</definedName>
    <definedName name="BExIVQVKLMGSRYT1LFZH0KUIA4OR" hidden="1">#REF!</definedName>
    <definedName name="BExIVYTFI35KNR2XSA6N8OJYUTUR" localSheetId="20" hidden="1">#REF!</definedName>
    <definedName name="BExIVYTFI35KNR2XSA6N8OJYUTUR" hidden="1">#REF!</definedName>
    <definedName name="BExIVZF05SNB8DE7VLQOFG9S41HS" localSheetId="20" hidden="1">#REF!</definedName>
    <definedName name="BExIVZF05SNB8DE7VLQOFG9S41HS" hidden="1">#REF!</definedName>
    <definedName name="BExIWB3SY3WRIVIOF988DNNODBOA" localSheetId="20" hidden="1">#REF!</definedName>
    <definedName name="BExIWB3SY3WRIVIOF988DNNODBOA" hidden="1">#REF!</definedName>
    <definedName name="BExIWB99CG0H52LRD6QWPN4L6DV2" localSheetId="20" hidden="1">#REF!</definedName>
    <definedName name="BExIWB99CG0H52LRD6QWPN4L6DV2" hidden="1">#REF!</definedName>
    <definedName name="BExIWG1W7XP9DFYYSZAIOSHM0QLQ" localSheetId="20" hidden="1">#REF!</definedName>
    <definedName name="BExIWG1W7XP9DFYYSZAIOSHM0QLQ" hidden="1">#REF!</definedName>
    <definedName name="BExIWH3KUK94B7833DD4TB0Y6KP9" localSheetId="20" hidden="1">#REF!</definedName>
    <definedName name="BExIWH3KUK94B7833DD4TB0Y6KP9" hidden="1">#REF!</definedName>
    <definedName name="BExIWHZXYAALPLS8CSHZHJ82LBOH" localSheetId="20" hidden="1">#REF!</definedName>
    <definedName name="BExIWHZXYAALPLS8CSHZHJ82LBOH" hidden="1">#REF!</definedName>
    <definedName name="BExIWJY6FHR6KOO0P8U4IZ7VD42D" localSheetId="20" hidden="1">#REF!</definedName>
    <definedName name="BExIWJY6FHR6KOO0P8U4IZ7VD42D" hidden="1">#REF!</definedName>
    <definedName name="BExIWKE9MGIDWORBI43AWTUNYFAN" localSheetId="20" hidden="1">#REF!</definedName>
    <definedName name="BExIWKE9MGIDWORBI43AWTUNYFAN" hidden="1">#REF!</definedName>
    <definedName name="BExIWPHOYLSNGZKVD3RRKOEALEUG" localSheetId="20" hidden="1">#REF!</definedName>
    <definedName name="BExIWPHOYLSNGZKVD3RRKOEALEUG" hidden="1">#REF!</definedName>
    <definedName name="BExIWSHLD1QIZPL5ARLXOJ9Y2CAA" localSheetId="20" hidden="1">#REF!</definedName>
    <definedName name="BExIWSHLD1QIZPL5ARLXOJ9Y2CAA" hidden="1">#REF!</definedName>
    <definedName name="BExIX34PM5DBTRHRQWP6PL6WIX88" localSheetId="20" hidden="1">#REF!</definedName>
    <definedName name="BExIX34PM5DBTRHRQWP6PL6WIX88" hidden="1">#REF!</definedName>
    <definedName name="BExIX5OAP9KSUE5SIZCW9P39Q4WE" localSheetId="20" hidden="1">#REF!</definedName>
    <definedName name="BExIX5OAP9KSUE5SIZCW9P39Q4WE" hidden="1">#REF!</definedName>
    <definedName name="BExIXGRJPVJMUDGSG7IHPXPNO69B" localSheetId="20" hidden="1">#REF!</definedName>
    <definedName name="BExIXGRJPVJMUDGSG7IHPXPNO69B" hidden="1">#REF!</definedName>
    <definedName name="BExIXGWVQ9WOO0NCJLXAU4PJPOPM" localSheetId="20" hidden="1">#REF!</definedName>
    <definedName name="BExIXGWVQ9WOO0NCJLXAU4PJPOPM" hidden="1">#REF!</definedName>
    <definedName name="BExIXLK6SEOTUWQVNLCH4SAKTVGQ" localSheetId="20" hidden="1">#REF!</definedName>
    <definedName name="BExIXLK6SEOTUWQVNLCH4SAKTVGQ" hidden="1">#REF!</definedName>
    <definedName name="BExIXM5R87ZL3FHALWZXYCPHGX3E" localSheetId="20" hidden="1">#REF!</definedName>
    <definedName name="BExIXM5R87ZL3FHALWZXYCPHGX3E" hidden="1">#REF!</definedName>
    <definedName name="BExIXN24YK8MIB3OZ905DHU9CDH1" localSheetId="20" hidden="1">#REF!</definedName>
    <definedName name="BExIXN24YK8MIB3OZ905DHU9CDH1" hidden="1">#REF!</definedName>
    <definedName name="BExIXS036ZCKT2Z8XZKLZ8PFWQGL" localSheetId="20" hidden="1">#REF!</definedName>
    <definedName name="BExIXS036ZCKT2Z8XZKLZ8PFWQGL" hidden="1">#REF!</definedName>
    <definedName name="BExIXY5CF9PFM0P40AZ4U51TMWV0" localSheetId="20" hidden="1">#REF!</definedName>
    <definedName name="BExIXY5CF9PFM0P40AZ4U51TMWV0" hidden="1">#REF!</definedName>
    <definedName name="BExIYEXJBK8JDWIRSVV4RJSKZVV1" localSheetId="20" hidden="1">#REF!</definedName>
    <definedName name="BExIYEXJBK8JDWIRSVV4RJSKZVV1" hidden="1">#REF!</definedName>
    <definedName name="BExIYFJ59KLIPRTGIHX9X07UVGT3" localSheetId="20" hidden="1">#REF!</definedName>
    <definedName name="BExIYFJ59KLIPRTGIHX9X07UVGT3" hidden="1">#REF!</definedName>
    <definedName name="BExIYHH7GZO6BU3DC4GRLH3FD3ZS" localSheetId="20" hidden="1">#REF!</definedName>
    <definedName name="BExIYHH7GZO6BU3DC4GRLH3FD3ZS" hidden="1">#REF!</definedName>
    <definedName name="BExIYHMPBTD67ZNUL9O76FZQHYPT" localSheetId="20" hidden="1">#REF!</definedName>
    <definedName name="BExIYHMPBTD67ZNUL9O76FZQHYPT" hidden="1">#REF!</definedName>
    <definedName name="BExIYI2RH0K4225XO970K2IQ1E79" localSheetId="20" hidden="1">#REF!</definedName>
    <definedName name="BExIYI2RH0K4225XO970K2IQ1E79" hidden="1">#REF!</definedName>
    <definedName name="BExIYMPZ0KS2KOJFQAUQJ77L7701" localSheetId="20" hidden="1">#REF!</definedName>
    <definedName name="BExIYMPZ0KS2KOJFQAUQJ77L7701" hidden="1">#REF!</definedName>
    <definedName name="BExIYP9Q6FV9T0R9G3UDKLS4TTYX" localSheetId="20" hidden="1">#REF!</definedName>
    <definedName name="BExIYP9Q6FV9T0R9G3UDKLS4TTYX" hidden="1">#REF!</definedName>
    <definedName name="BExIYZGLDQ1TN7BIIN4RLDP31GIM" localSheetId="20" hidden="1">#REF!</definedName>
    <definedName name="BExIYZGLDQ1TN7BIIN4RLDP31GIM" hidden="1">#REF!</definedName>
    <definedName name="BExIZ4K0EZJK6PW3L8SVKTJFSWW9" localSheetId="20" hidden="1">#REF!</definedName>
    <definedName name="BExIZ4K0EZJK6PW3L8SVKTJFSWW9" hidden="1">#REF!</definedName>
    <definedName name="BExIZAECOEZGBAO29QMV14E6XDIV" localSheetId="20" hidden="1">#REF!</definedName>
    <definedName name="BExIZAECOEZGBAO29QMV14E6XDIV" hidden="1">#REF!</definedName>
    <definedName name="BExIZHQR3N1546MQS83ZJ8I6SPZ3" localSheetId="20" hidden="1">#REF!</definedName>
    <definedName name="BExIZHQR3N1546MQS83ZJ8I6SPZ3" hidden="1">#REF!</definedName>
    <definedName name="BExIZKVXYD5O2JBU81F2UFJZLLSI" localSheetId="20" hidden="1">#REF!</definedName>
    <definedName name="BExIZKVXYD5O2JBU81F2UFJZLLSI" hidden="1">#REF!</definedName>
    <definedName name="BExIZPZDHC8HGER83WHCZAHOX7LK" localSheetId="20" hidden="1">#REF!</definedName>
    <definedName name="BExIZPZDHC8HGER83WHCZAHOX7LK" hidden="1">#REF!</definedName>
    <definedName name="BExIZQA5XCS39QKXMYR1MH2ZIGPS" localSheetId="20" hidden="1">#REF!</definedName>
    <definedName name="BExIZQA5XCS39QKXMYR1MH2ZIGPS" hidden="1">#REF!</definedName>
    <definedName name="BExIZVDLRUNAL32D9KO9X7Y4PB3O" localSheetId="20" hidden="1">#REF!</definedName>
    <definedName name="BExIZVDLRUNAL32D9KO9X7Y4PB3O" hidden="1">#REF!</definedName>
    <definedName name="BExIZY2PUZ0OF9YKK1B13IW0VS6G" localSheetId="20" hidden="1">#REF!</definedName>
    <definedName name="BExIZY2PUZ0OF9YKK1B13IW0VS6G" hidden="1">#REF!</definedName>
    <definedName name="BExJ08KBRR2XMWW3VZMPSQKXHZUH" localSheetId="20" hidden="1">#REF!</definedName>
    <definedName name="BExJ08KBRR2XMWW3VZMPSQKXHZUH" hidden="1">#REF!</definedName>
    <definedName name="BExJ0DYJWXGE7DA39PYL3WM05U9O" localSheetId="20" hidden="1">#REF!</definedName>
    <definedName name="BExJ0DYJWXGE7DA39PYL3WM05U9O" hidden="1">#REF!</definedName>
    <definedName name="BExJ0JYDEZPM2303TRBXOZ74M7N6" localSheetId="20" hidden="1">#REF!</definedName>
    <definedName name="BExJ0JYDEZPM2303TRBXOZ74M7N6" hidden="1">#REF!</definedName>
    <definedName name="BExJ0MY8SY5J5V50H3UKE78ODTVB" localSheetId="20" hidden="1">#REF!</definedName>
    <definedName name="BExJ0MY8SY5J5V50H3UKE78ODTVB" hidden="1">#REF!</definedName>
    <definedName name="BExJ0YC98G37ML4N8FLP8D95EFRF" localSheetId="20" hidden="1">#REF!</definedName>
    <definedName name="BExJ0YC98G37ML4N8FLP8D95EFRF" hidden="1">#REF!</definedName>
    <definedName name="BExKCDYKAEV45AFXHVHZZ62E5BM3" localSheetId="20" hidden="1">#REF!</definedName>
    <definedName name="BExKCDYKAEV45AFXHVHZZ62E5BM3" hidden="1">#REF!</definedName>
    <definedName name="BExKCYXU0W2VQVDI3N3N37K2598P" localSheetId="20" hidden="1">#REF!</definedName>
    <definedName name="BExKCYXU0W2VQVDI3N3N37K2598P" hidden="1">#REF!</definedName>
    <definedName name="BExKDJX3Z1TS0WFDD9EAO42JHL9G" localSheetId="20" hidden="1">#REF!</definedName>
    <definedName name="BExKDJX3Z1TS0WFDD9EAO42JHL9G" hidden="1">#REF!</definedName>
    <definedName name="BExKDK7WVA5I2WBACAZHAHN35D0I" localSheetId="20" hidden="1">#REF!</definedName>
    <definedName name="BExKDK7WVA5I2WBACAZHAHN35D0I" hidden="1">#REF!</definedName>
    <definedName name="BExKDKO0W4AGQO1V7K6Q4VM750FT" localSheetId="20" hidden="1">#REF!</definedName>
    <definedName name="BExKDKO0W4AGQO1V7K6Q4VM750FT" hidden="1">#REF!</definedName>
    <definedName name="BExKDLF10G7W77J87QWH3ZGLUCLW" localSheetId="20" hidden="1">#REF!</definedName>
    <definedName name="BExKDLF10G7W77J87QWH3ZGLUCLW" hidden="1">#REF!</definedName>
    <definedName name="BExKE2NDBQ14HOJH945N4W9ZZFJO" localSheetId="20" hidden="1">#REF!</definedName>
    <definedName name="BExKE2NDBQ14HOJH945N4W9ZZFJO" hidden="1">#REF!</definedName>
    <definedName name="BExKEFE0I3MT6ZLC4T1L9465HKTN" localSheetId="20" hidden="1">#REF!</definedName>
    <definedName name="BExKEFE0I3MT6ZLC4T1L9465HKTN" hidden="1">#REF!</definedName>
    <definedName name="BExKEK6O5BVJP4VY02FY7JNAZ6BT" localSheetId="20" hidden="1">#REF!</definedName>
    <definedName name="BExKEK6O5BVJP4VY02FY7JNAZ6BT" hidden="1">#REF!</definedName>
    <definedName name="BExKEKXK6E6QX339ELPXDIRZSJE0" localSheetId="20" hidden="1">#REF!</definedName>
    <definedName name="BExKEKXK6E6QX339ELPXDIRZSJE0" hidden="1">#REF!</definedName>
    <definedName name="BExKEMFI35R0D4WN4A59V9QH7I5S" localSheetId="20" hidden="1">#REF!</definedName>
    <definedName name="BExKEMFI35R0D4WN4A59V9QH7I5S" hidden="1">#REF!</definedName>
    <definedName name="BExKEOOIBMP7N8033EY2CJYCBX6H" localSheetId="20" hidden="1">#REF!</definedName>
    <definedName name="BExKEOOIBMP7N8033EY2CJYCBX6H" hidden="1">#REF!</definedName>
    <definedName name="BExKEW0RR5LA3VC46A2BEOOMQE56" localSheetId="20" hidden="1">#REF!</definedName>
    <definedName name="BExKEW0RR5LA3VC46A2BEOOMQE56" hidden="1">#REF!</definedName>
    <definedName name="BExKF37PTJB4PE1PUQWG20ASBX4E" localSheetId="20" hidden="1">#REF!</definedName>
    <definedName name="BExKF37PTJB4PE1PUQWG20ASBX4E" hidden="1">#REF!</definedName>
    <definedName name="BExKFA3VI1CZK21SM0N3LZWT9LA1" localSheetId="20" hidden="1">#REF!</definedName>
    <definedName name="BExKFA3VI1CZK21SM0N3LZWT9LA1" hidden="1">#REF!</definedName>
    <definedName name="BExKFBB29XXT9A2LVUXYSIVKPWGB" localSheetId="20" hidden="1">#REF!</definedName>
    <definedName name="BExKFBB29XXT9A2LVUXYSIVKPWGB" hidden="1">#REF!</definedName>
    <definedName name="BExKFINBFV5J2NFRCL4YUO3YF0ZE" localSheetId="20" hidden="1">#REF!</definedName>
    <definedName name="BExKFINBFV5J2NFRCL4YUO3YF0ZE" hidden="1">#REF!</definedName>
    <definedName name="BExKFISRBFACTAMJSALEYMY66F6X" localSheetId="20" hidden="1">#REF!</definedName>
    <definedName name="BExKFISRBFACTAMJSALEYMY66F6X" hidden="1">#REF!</definedName>
    <definedName name="BExKFOSK5DJ151C4E8544UWMYTOC" localSheetId="20" hidden="1">#REF!</definedName>
    <definedName name="BExKFOSK5DJ151C4E8544UWMYTOC" hidden="1">#REF!</definedName>
    <definedName name="BExKFWL3DE1V1VOVHAFYBE85QUB7" localSheetId="20" hidden="1">#REF!</definedName>
    <definedName name="BExKFWL3DE1V1VOVHAFYBE85QUB7" hidden="1">#REF!</definedName>
    <definedName name="BExKFXS9NDEWPZDVGLTMOM3CFO7N" localSheetId="20" hidden="1">#REF!</definedName>
    <definedName name="BExKFXS9NDEWPZDVGLTMOM3CFO7N" hidden="1">#REF!</definedName>
    <definedName name="BExKFYJC4EVEV54F82K6VKP7Q3OU" localSheetId="20" hidden="1">#REF!</definedName>
    <definedName name="BExKFYJC4EVEV54F82K6VKP7Q3OU" hidden="1">#REF!</definedName>
    <definedName name="BExKG4IYHBKQQ8J8FN10GB2IKO33" localSheetId="20" hidden="1">#REF!</definedName>
    <definedName name="BExKG4IYHBKQQ8J8FN10GB2IKO33" hidden="1">#REF!</definedName>
    <definedName name="BExKGBVDO2JNJUFOFQMF0RJG03ZK" localSheetId="20" hidden="1">#REF!</definedName>
    <definedName name="BExKGBVDO2JNJUFOFQMF0RJG03ZK" hidden="1">#REF!</definedName>
    <definedName name="BExKGF0L44S78D33WMQ1A75TRKB9" localSheetId="20" hidden="1">#REF!</definedName>
    <definedName name="BExKGF0L44S78D33WMQ1A75TRKB9" hidden="1">#REF!</definedName>
    <definedName name="BExKGFRN31B3G20LMQ4LRF879J68" localSheetId="20" hidden="1">#REF!</definedName>
    <definedName name="BExKGFRN31B3G20LMQ4LRF879J68" hidden="1">#REF!</definedName>
    <definedName name="BExKGJD3U3ADZILP20U3EURP0UQP" localSheetId="20" hidden="1">#REF!</definedName>
    <definedName name="BExKGJD3U3ADZILP20U3EURP0UQP" hidden="1">#REF!</definedName>
    <definedName name="BExKGNK5YGKP0YHHTAAOV17Z9EIM" localSheetId="20" hidden="1">#REF!</definedName>
    <definedName name="BExKGNK5YGKP0YHHTAAOV17Z9EIM" hidden="1">#REF!</definedName>
    <definedName name="BExKGQ3T3TWGZUSNVWJE1XWXHGRQ" localSheetId="20" hidden="1">#REF!</definedName>
    <definedName name="BExKGQ3T3TWGZUSNVWJE1XWXHGRQ" hidden="1">#REF!</definedName>
    <definedName name="BExKGV77YH9YXIQTRKK2331QGYKF" localSheetId="20" hidden="1">#REF!</definedName>
    <definedName name="BExKGV77YH9YXIQTRKK2331QGYKF" hidden="1">#REF!</definedName>
    <definedName name="BExKH3FTZ5VGTB86W9M4AB39R0G8" localSheetId="20" hidden="1">#REF!</definedName>
    <definedName name="BExKH3FTZ5VGTB86W9M4AB39R0G8" hidden="1">#REF!</definedName>
    <definedName name="BExKH3FV5U5O6XZM7STS3NZKQFGJ" localSheetId="20" hidden="1">#REF!</definedName>
    <definedName name="BExKH3FV5U5O6XZM7STS3NZKQFGJ" hidden="1">#REF!</definedName>
    <definedName name="BExKH3W5435VN8DZ68OCKI93SEO4" localSheetId="20" hidden="1">#REF!</definedName>
    <definedName name="BExKH3W5435VN8DZ68OCKI93SEO4" hidden="1">#REF!</definedName>
    <definedName name="BExKH9L4L5ZUAA98QAZ7DB7YH4QE" localSheetId="20" hidden="1">#REF!</definedName>
    <definedName name="BExKH9L4L5ZUAA98QAZ7DB7YH4QE" hidden="1">#REF!</definedName>
    <definedName name="BExKHAMUH8NR3HRV0V6FHJE3ROLN" localSheetId="20" hidden="1">#REF!</definedName>
    <definedName name="BExKHAMUH8NR3HRV0V6FHJE3ROLN" hidden="1">#REF!</definedName>
    <definedName name="BExKHCFKOWFHO2WW0N7Y5XDXEWAO" localSheetId="20" hidden="1">#REF!</definedName>
    <definedName name="BExKHCFKOWFHO2WW0N7Y5XDXEWAO" hidden="1">#REF!</definedName>
    <definedName name="BExKHIVLONZ46HLMR50DEXKEUNEP" localSheetId="20" hidden="1">#REF!</definedName>
    <definedName name="BExKHIVLONZ46HLMR50DEXKEUNEP" hidden="1">#REF!</definedName>
    <definedName name="BExKHPM9XA0ADDK7TUR0N38EXWEP" localSheetId="20" hidden="1">#REF!</definedName>
    <definedName name="BExKHPM9XA0ADDK7TUR0N38EXWEP" hidden="1">#REF!</definedName>
    <definedName name="BExKHQYXEM47TMIQRQVHE4T5LT8K" localSheetId="20" hidden="1">#REF!</definedName>
    <definedName name="BExKHQYXEM47TMIQRQVHE4T5LT8K" hidden="1">#REF!</definedName>
    <definedName name="BExKI4076KXCDE5KXL79KT36OKLO" localSheetId="20" hidden="1">#REF!</definedName>
    <definedName name="BExKI4076KXCDE5KXL79KT36OKLO" hidden="1">#REF!</definedName>
    <definedName name="BExKI7AUWXBP1WBLFRIYSNQZDWCY" localSheetId="20" hidden="1">#REF!</definedName>
    <definedName name="BExKI7AUWXBP1WBLFRIYSNQZDWCY" hidden="1">#REF!</definedName>
    <definedName name="BExKI7LO70WYISR7Q0Y1ZDWO9M3B" localSheetId="20" hidden="1">#REF!</definedName>
    <definedName name="BExKI7LO70WYISR7Q0Y1ZDWO9M3B" hidden="1">#REF!</definedName>
    <definedName name="BExKIF3EIT434ZQKMDXUBJCRLMK8" localSheetId="20" hidden="1">#REF!</definedName>
    <definedName name="BExKIF3EIT434ZQKMDXUBJCRLMK8" hidden="1">#REF!</definedName>
    <definedName name="BExKIGQV6TXIZG039HBOJU62WP2U" localSheetId="20" hidden="1">#REF!</definedName>
    <definedName name="BExKIGQV6TXIZG039HBOJU62WP2U" hidden="1">#REF!</definedName>
    <definedName name="BExKILE008SF3KTAN8WML3XKI1NZ" localSheetId="20" hidden="1">#REF!</definedName>
    <definedName name="BExKILE008SF3KTAN8WML3XKI1NZ" hidden="1">#REF!</definedName>
    <definedName name="BExKINSBB6RS7I489QHMCOMU4Z2X" localSheetId="20" hidden="1">#REF!</definedName>
    <definedName name="BExKINSBB6RS7I489QHMCOMU4Z2X" hidden="1">#REF!</definedName>
    <definedName name="BExKINXMPEA03CETGL1VOW1XRJIR" localSheetId="20" hidden="1">#REF!</definedName>
    <definedName name="BExKINXMPEA03CETGL1VOW1XRJIR" hidden="1">#REF!</definedName>
    <definedName name="BExKITBU5LXLZYDJS3D3BAVWEY3U" localSheetId="20" hidden="1">#REF!</definedName>
    <definedName name="BExKITBU5LXLZYDJS3D3BAVWEY3U" hidden="1">#REF!</definedName>
    <definedName name="BExKIU87ZKSOC2DYZWFK6SAK9I8E" localSheetId="20" hidden="1">#REF!</definedName>
    <definedName name="BExKIU87ZKSOC2DYZWFK6SAK9I8E" hidden="1">#REF!</definedName>
    <definedName name="BExKJ449HLYX2DJ9UF0H9GTPSQ73" localSheetId="20" hidden="1">#REF!</definedName>
    <definedName name="BExKJ449HLYX2DJ9UF0H9GTPSQ73" hidden="1">#REF!</definedName>
    <definedName name="BExKJ5649R9IC0GKQD6QI2G7C99Q" localSheetId="20" hidden="1">#REF!</definedName>
    <definedName name="BExKJ5649R9IC0GKQD6QI2G7C99Q" hidden="1">#REF!</definedName>
    <definedName name="BExKJEB4FXIMV2AAE9S3FCGRK1R0" localSheetId="20" hidden="1">#REF!</definedName>
    <definedName name="BExKJEB4FXIMV2AAE9S3FCGRK1R0" hidden="1">#REF!</definedName>
    <definedName name="BExKJELX2RUC8UEC56IZPYYZXHA7" localSheetId="20" hidden="1">#REF!</definedName>
    <definedName name="BExKJELX2RUC8UEC56IZPYYZXHA7" hidden="1">#REF!</definedName>
    <definedName name="BExKJI7CV9I6ILFIZ3SVO4DGK64J" localSheetId="20" hidden="1">#REF!</definedName>
    <definedName name="BExKJI7CV9I6ILFIZ3SVO4DGK64J" hidden="1">#REF!</definedName>
    <definedName name="BExKJINMXS61G2TZEXCJAWVV4F57" localSheetId="20" hidden="1">#REF!</definedName>
    <definedName name="BExKJINMXS61G2TZEXCJAWVV4F57" hidden="1">#REF!</definedName>
    <definedName name="BExKJK5ME8KB7HA0180L7OUZDDGV" localSheetId="20" hidden="1">#REF!</definedName>
    <definedName name="BExKJK5ME8KB7HA0180L7OUZDDGV" hidden="1">#REF!</definedName>
    <definedName name="BExKJLY652HI5GNEEWQXOB08K2C1" localSheetId="20" hidden="1">#REF!</definedName>
    <definedName name="BExKJLY652HI5GNEEWQXOB08K2C1" hidden="1">#REF!</definedName>
    <definedName name="BExKJN5IF0VMDILJ5K8ZENF2QYV1" localSheetId="20" hidden="1">#REF!</definedName>
    <definedName name="BExKJN5IF0VMDILJ5K8ZENF2QYV1" hidden="1">#REF!</definedName>
    <definedName name="BExKJUSJPFUIK20FTVAFJWR2OUYX" localSheetId="20" hidden="1">#REF!</definedName>
    <definedName name="BExKJUSJPFUIK20FTVAFJWR2OUYX" hidden="1">#REF!</definedName>
    <definedName name="BExKJXHNZTE5OMRQ1KTVM1DIQE9I" localSheetId="20" hidden="1">#REF!</definedName>
    <definedName name="BExKJXHNZTE5OMRQ1KTVM1DIQE9I" hidden="1">#REF!</definedName>
    <definedName name="BExKK8VP5RS3D0UXZVKA37C4SYBP" localSheetId="20" hidden="1">#REF!</definedName>
    <definedName name="BExKK8VP5RS3D0UXZVKA37C4SYBP" hidden="1">#REF!</definedName>
    <definedName name="BExKKIM9NPF6B3SPMPIQB27HQME4" localSheetId="20" hidden="1">#REF!</definedName>
    <definedName name="BExKKIM9NPF6B3SPMPIQB27HQME4" hidden="1">#REF!</definedName>
    <definedName name="BExKKIX1BCBQ4R3K41QD8NTV0OV0" localSheetId="20" hidden="1">#REF!</definedName>
    <definedName name="BExKKIX1BCBQ4R3K41QD8NTV0OV0" hidden="1">#REF!</definedName>
    <definedName name="BExKKJ2IHMOO66DQ0V2YABR4GV05" localSheetId="20" hidden="1">#REF!</definedName>
    <definedName name="BExKKJ2IHMOO66DQ0V2YABR4GV05" hidden="1">#REF!</definedName>
    <definedName name="BExKKQ3ZWADYV03YHMXDOAMU90EB" localSheetId="20" hidden="1">#REF!</definedName>
    <definedName name="BExKKQ3ZWADYV03YHMXDOAMU90EB" hidden="1">#REF!</definedName>
    <definedName name="BExKKUGD2HMJWQEYZ8H3X1BMXFS9" localSheetId="20" hidden="1">#REF!</definedName>
    <definedName name="BExKKUGD2HMJWQEYZ8H3X1BMXFS9" hidden="1">#REF!</definedName>
    <definedName name="BExKKX05KCZZZPKOR1NE5A8RGVT4" localSheetId="20" hidden="1">#REF!</definedName>
    <definedName name="BExKKX05KCZZZPKOR1NE5A8RGVT4" hidden="1">#REF!</definedName>
    <definedName name="BExKL3QUCLQLECGZM555PRF8EN56" localSheetId="20" hidden="1">#REF!</definedName>
    <definedName name="BExKL3QUCLQLECGZM555PRF8EN56" hidden="1">#REF!</definedName>
    <definedName name="BExKL7CGLA62V9UQH9ZDEHIK8W4O" localSheetId="20" hidden="1">#REF!</definedName>
    <definedName name="BExKL7CGLA62V9UQH9ZDEHIK8W4O" hidden="1">#REF!</definedName>
    <definedName name="BExKLD6S9L66QYREYHBE5J44OK7X" localSheetId="20" hidden="1">#REF!</definedName>
    <definedName name="BExKLD6S9L66QYREYHBE5J44OK7X" hidden="1">#REF!</definedName>
    <definedName name="BExKLEZK32L28GYJWVO63BZ5E1JD" localSheetId="20" hidden="1">#REF!</definedName>
    <definedName name="BExKLEZK32L28GYJWVO63BZ5E1JD" hidden="1">#REF!</definedName>
    <definedName name="BExKLLKVVHT06LA55JB2FC871DC5" localSheetId="20" hidden="1">#REF!</definedName>
    <definedName name="BExKLLKVVHT06LA55JB2FC871DC5" hidden="1">#REF!</definedName>
    <definedName name="BExKMKNALVJRCZS69GFJA4M1J08O" localSheetId="20" hidden="1">#REF!</definedName>
    <definedName name="BExKMKNALVJRCZS69GFJA4M1J08O" hidden="1">#REF!</definedName>
    <definedName name="BExKMMFZIDRFNSBCWVADJ4S2JE52" localSheetId="20" hidden="1">#REF!</definedName>
    <definedName name="BExKMMFZIDRFNSBCWVADJ4S2JE52" hidden="1">#REF!</definedName>
    <definedName name="BExKMRZJS845FERFW6HUXLFAOMYD" localSheetId="20" hidden="1">#REF!</definedName>
    <definedName name="BExKMRZJS845FERFW6HUXLFAOMYD" hidden="1">#REF!</definedName>
    <definedName name="BExKMS514WWPGUGRYGTH6XU97T8B" localSheetId="20" hidden="1">#REF!</definedName>
    <definedName name="BExKMS514WWPGUGRYGTH6XU97T8B" hidden="1">#REF!</definedName>
    <definedName name="BExKMUDV8AH8HQAD5HJVUW7GFDWU" localSheetId="20" hidden="1">#REF!</definedName>
    <definedName name="BExKMUDV8AH8HQAD5HJVUW7GFDWU" hidden="1">#REF!</definedName>
    <definedName name="BExKMWBX4EH3EYJ07UFEM08NB40Z" localSheetId="20" hidden="1">#REF!</definedName>
    <definedName name="BExKMWBX4EH3EYJ07UFEM08NB40Z" hidden="1">#REF!</definedName>
    <definedName name="BExKN4Q70IU9OY91QRUSK3044MQD" localSheetId="20" hidden="1">#REF!</definedName>
    <definedName name="BExKN4Q70IU9OY91QRUSK3044MQD" hidden="1">#REF!</definedName>
    <definedName name="BExKNBGV2IR3S7M0BX4810KZB4V3" localSheetId="20" hidden="1">#REF!</definedName>
    <definedName name="BExKNBGV2IR3S7M0BX4810KZB4V3" hidden="1">#REF!</definedName>
    <definedName name="BExKNCTBZTSY3MO42VU5PLV6YUHZ" localSheetId="20" hidden="1">#REF!</definedName>
    <definedName name="BExKNCTBZTSY3MO42VU5PLV6YUHZ" hidden="1">#REF!</definedName>
    <definedName name="BExKNGV2YY749C42AQ2T9QNIE5C3" localSheetId="20" hidden="1">#REF!</definedName>
    <definedName name="BExKNGV2YY749C42AQ2T9QNIE5C3" hidden="1">#REF!</definedName>
    <definedName name="BExKNH0F1WPNUEQITIUN5T4NDX9H" localSheetId="20" hidden="1">#REF!</definedName>
    <definedName name="BExKNH0F1WPNUEQITIUN5T4NDX9H" hidden="1">#REF!</definedName>
    <definedName name="BExKNV8UOHVWEHDJWI2WMJ9X6QHZ" localSheetId="20" hidden="1">#REF!</definedName>
    <definedName name="BExKNV8UOHVWEHDJWI2WMJ9X6QHZ" hidden="1">#REF!</definedName>
    <definedName name="BExKNZLD7UATC1MYRNJD8H2NH4KU" localSheetId="20" hidden="1">#REF!</definedName>
    <definedName name="BExKNZLD7UATC1MYRNJD8H2NH4KU" hidden="1">#REF!</definedName>
    <definedName name="BExKNZQUKQQG2Y97R74G4O4BJP1L" localSheetId="20" hidden="1">#REF!</definedName>
    <definedName name="BExKNZQUKQQG2Y97R74G4O4BJP1L" hidden="1">#REF!</definedName>
    <definedName name="BExKO06X0EAD3ABEG1E8PWLDWHBA" localSheetId="20" hidden="1">#REF!</definedName>
    <definedName name="BExKO06X0EAD3ABEG1E8PWLDWHBA" hidden="1">#REF!</definedName>
    <definedName name="BExKO2AHHSGNI1AZOIOW21KPXKPE" localSheetId="20" hidden="1">#REF!</definedName>
    <definedName name="BExKO2AHHSGNI1AZOIOW21KPXKPE" hidden="1">#REF!</definedName>
    <definedName name="BExKO2FXWJWC5IZLDN8JHYILQJ2N" localSheetId="20" hidden="1">#REF!</definedName>
    <definedName name="BExKO2FXWJWC5IZLDN8JHYILQJ2N" hidden="1">#REF!</definedName>
    <definedName name="BExKO438WZ8FKOU00NURGFMOYXWN" localSheetId="20" hidden="1">#REF!</definedName>
    <definedName name="BExKO438WZ8FKOU00NURGFMOYXWN" hidden="1">#REF!</definedName>
    <definedName name="BExKO551EZ73M80UFHBQE7BQVU4L" localSheetId="20" hidden="1">#REF!</definedName>
    <definedName name="BExKO551EZ73M80UFHBQE7BQVU4L" hidden="1">#REF!</definedName>
    <definedName name="BExKOBA4VTRV9YG31IM1PDDO3J9M" localSheetId="20" hidden="1">#REF!</definedName>
    <definedName name="BExKOBA4VTRV9YG31IM1PDDO3J9M" hidden="1">#REF!</definedName>
    <definedName name="BExKODIZGWW2EQD0FEYW6WK6XLCM" localSheetId="20" hidden="1">#REF!</definedName>
    <definedName name="BExKODIZGWW2EQD0FEYW6WK6XLCM" hidden="1">#REF!</definedName>
    <definedName name="BExKOPO2HPWVQGAKW8LOZMPIDEFG" localSheetId="20" hidden="1">#REF!</definedName>
    <definedName name="BExKOPO2HPWVQGAKW8LOZMPIDEFG" hidden="1">#REF!</definedName>
    <definedName name="BExKP7SRQ3MN5BDYXV2XMBQNUH23" localSheetId="20" hidden="1">#REF!</definedName>
    <definedName name="BExKP7SRQ3MN5BDYXV2XMBQNUH23" hidden="1">#REF!</definedName>
    <definedName name="BExKPEZP0QTKOTLIMMIFSVTHQEEK" localSheetId="20" hidden="1">#REF!</definedName>
    <definedName name="BExKPEZP0QTKOTLIMMIFSVTHQEEK" hidden="1">#REF!</definedName>
    <definedName name="BExKPFFSVTL757PNITV8R9RN4452" localSheetId="20" hidden="1">#REF!</definedName>
    <definedName name="BExKPFFSVTL757PNITV8R9RN4452" hidden="1">#REF!</definedName>
    <definedName name="BExKPIL5ZWOXQAENH3VP3ZHA2N7N" localSheetId="20" hidden="1">#REF!</definedName>
    <definedName name="BExKPIL5ZWOXQAENH3VP3ZHA2N7N" hidden="1">#REF!</definedName>
    <definedName name="BExKPJHKPVROP9QX9BMBZMU2HEZ1" localSheetId="20" hidden="1">#REF!</definedName>
    <definedName name="BExKPJHKPVROP9QX9BMBZMU2HEZ1" hidden="1">#REF!</definedName>
    <definedName name="BExKPLQJX0HJ8OTXBXH9IC9J2V0W" localSheetId="20" hidden="1">#REF!</definedName>
    <definedName name="BExKPLQJX0HJ8OTXBXH9IC9J2V0W" hidden="1">#REF!</definedName>
    <definedName name="BExKPN8C7GN36ZJZHLOB74LU6KT0" localSheetId="20" hidden="1">#REF!</definedName>
    <definedName name="BExKPN8C7GN36ZJZHLOB74LU6KT0" hidden="1">#REF!</definedName>
    <definedName name="BExKPX9VZ1J5021Q98K60HMPJU58" localSheetId="20" hidden="1">#REF!</definedName>
    <definedName name="BExKPX9VZ1J5021Q98K60HMPJU58" hidden="1">#REF!</definedName>
    <definedName name="BExKQGGEP203MUWSJVORTY7RFOFT" localSheetId="20" hidden="1">#REF!</definedName>
    <definedName name="BExKQGGEP203MUWSJVORTY7RFOFT" hidden="1">#REF!</definedName>
    <definedName name="BExKQJGAAWNM3NT19E9I0CQDBTU0" localSheetId="20" hidden="1">#REF!</definedName>
    <definedName name="BExKQJGAAWNM3NT19E9I0CQDBTU0" hidden="1">#REF!</definedName>
    <definedName name="BExKQM5GJ1ZN5REKFE7YVBQ0KXWF" localSheetId="20" hidden="1">#REF!</definedName>
    <definedName name="BExKQM5GJ1ZN5REKFE7YVBQ0KXWF" hidden="1">#REF!</definedName>
    <definedName name="BExKQQ71278061G7ZFYGPWOMOMY2" localSheetId="20" hidden="1">#REF!</definedName>
    <definedName name="BExKQQ71278061G7ZFYGPWOMOMY2" hidden="1">#REF!</definedName>
    <definedName name="BExKQTXRG3ECU8NT47UR7643LO5G" localSheetId="20" hidden="1">#REF!</definedName>
    <definedName name="BExKQTXRG3ECU8NT47UR7643LO5G" hidden="1">#REF!</definedName>
    <definedName name="BExKQVL7HPOIZ4FHANDFMVOJLEPR" localSheetId="20" hidden="1">#REF!</definedName>
    <definedName name="BExKQVL7HPOIZ4FHANDFMVOJLEPR" hidden="1">#REF!</definedName>
    <definedName name="BExKR3ZAJRYXZB4M7XZPK0I7E55W" localSheetId="20" hidden="1">#REF!</definedName>
    <definedName name="BExKR3ZAJRYXZB4M7XZPK0I7E55W" hidden="1">#REF!</definedName>
    <definedName name="BExKR8RZSEHW184G0Z56B4EGNU72" localSheetId="20" hidden="1">#REF!</definedName>
    <definedName name="BExKR8RZSEHW184G0Z56B4EGNU72" hidden="1">#REF!</definedName>
    <definedName name="BExKRHM60KUPM7RGAAFRSKX4TMS5" localSheetId="20" hidden="1">#REF!</definedName>
    <definedName name="BExKRHM60KUPM7RGAAFRSKX4TMS5" hidden="1">#REF!</definedName>
    <definedName name="BExKRQB2LX164R610N3VXJPD3C1W" localSheetId="20" hidden="1">#REF!</definedName>
    <definedName name="BExKRQB2LX164R610N3VXJPD3C1W" hidden="1">#REF!</definedName>
    <definedName name="BExKRVUSQ6PA7ZYQSTEQL3X7PB9P" localSheetId="20" hidden="1">#REF!</definedName>
    <definedName name="BExKRVUSQ6PA7ZYQSTEQL3X7PB9P" hidden="1">#REF!</definedName>
    <definedName name="BExKRY3KZ7F7RB2KH8HXSQ85IEQO" localSheetId="20" hidden="1">#REF!</definedName>
    <definedName name="BExKRY3KZ7F7RB2KH8HXSQ85IEQO" hidden="1">#REF!</definedName>
    <definedName name="BExKS91CCVW1YKNE1EQ4MCE1E9JX" localSheetId="20" hidden="1">#REF!</definedName>
    <definedName name="BExKS91CCVW1YKNE1EQ4MCE1E9JX" hidden="1">#REF!</definedName>
    <definedName name="BExKSA37DZTCK6H13HPIKR0ZFVL8" localSheetId="20" hidden="1">#REF!</definedName>
    <definedName name="BExKSA37DZTCK6H13HPIKR0ZFVL8" hidden="1">#REF!</definedName>
    <definedName name="BExKSB51O073JLM4PEU353GBBSMI" localSheetId="20" hidden="1">#REF!</definedName>
    <definedName name="BExKSB51O073JLM4PEU353GBBSMI" hidden="1">#REF!</definedName>
    <definedName name="BExKSC1EDUXA6RM44LZV6HMMHKLX" localSheetId="20" hidden="1">#REF!</definedName>
    <definedName name="BExKSC1EDUXA6RM44LZV6HMMHKLX" hidden="1">#REF!</definedName>
    <definedName name="BExKSFMOMSZYDE0WNC94F40S6636" localSheetId="20" hidden="1">#REF!</definedName>
    <definedName name="BExKSFMOMSZYDE0WNC94F40S6636" hidden="1">#REF!</definedName>
    <definedName name="BExKSHQ9K79S8KYUWIV5M5LAHHF1" localSheetId="20" hidden="1">#REF!</definedName>
    <definedName name="BExKSHQ9K79S8KYUWIV5M5LAHHF1" hidden="1">#REF!</definedName>
    <definedName name="BExKSJTWG9L3FCX8FLK4EMUJMF27" localSheetId="20" hidden="1">#REF!</definedName>
    <definedName name="BExKSJTWG9L3FCX8FLK4EMUJMF27" hidden="1">#REF!</definedName>
    <definedName name="BExKSU0MKNAVZYYPKCYTZDWQX4R8" localSheetId="20" hidden="1">#REF!</definedName>
    <definedName name="BExKSU0MKNAVZYYPKCYTZDWQX4R8" hidden="1">#REF!</definedName>
    <definedName name="BExKSX60G1MUS689FXIGYP2F7C62" localSheetId="20" hidden="1">#REF!</definedName>
    <definedName name="BExKSX60G1MUS689FXIGYP2F7C62" hidden="1">#REF!</definedName>
    <definedName name="BExKT2UZ7Y2VWF5NQE18SJRLD2RN" localSheetId="20" hidden="1">#REF!</definedName>
    <definedName name="BExKT2UZ7Y2VWF5NQE18SJRLD2RN" hidden="1">#REF!</definedName>
    <definedName name="BExKT3GJFNGAM09H5F615E36A38C" localSheetId="20" hidden="1">#REF!</definedName>
    <definedName name="BExKT3GJFNGAM09H5F615E36A38C" hidden="1">#REF!</definedName>
    <definedName name="BExKTD1UM9PTLYETG1RM502XDNC0" localSheetId="20" hidden="1">#REF!</definedName>
    <definedName name="BExKTD1UM9PTLYETG1RM502XDNC0" hidden="1">#REF!</definedName>
    <definedName name="BExKTJN26AY45CE6JUAX3OIL48F7" localSheetId="20" hidden="1">#REF!</definedName>
    <definedName name="BExKTJN26AY45CE6JUAX3OIL48F7" hidden="1">#REF!</definedName>
    <definedName name="BExKTQZGN8GI3XGSEXMPCCA3S19H" localSheetId="20" hidden="1">#REF!</definedName>
    <definedName name="BExKTQZGN8GI3XGSEXMPCCA3S19H" hidden="1">#REF!</definedName>
    <definedName name="BExKTUKYYU0F6TUW1RXV24LRAZFE" localSheetId="20" hidden="1">#REF!</definedName>
    <definedName name="BExKTUKYYU0F6TUW1RXV24LRAZFE" hidden="1">#REF!</definedName>
    <definedName name="BExKU3FBLHQBIUTN6XEZW5GC9OG1" localSheetId="20" hidden="1">#REF!</definedName>
    <definedName name="BExKU3FBLHQBIUTN6XEZW5GC9OG1" hidden="1">#REF!</definedName>
    <definedName name="BExKU82I99FEUIZLODXJDOJC96CQ" localSheetId="20" hidden="1">#REF!</definedName>
    <definedName name="BExKU82I99FEUIZLODXJDOJC96CQ" hidden="1">#REF!</definedName>
    <definedName name="BExKUDM0DFSCM3D91SH0XLXJSL18" localSheetId="20" hidden="1">#REF!</definedName>
    <definedName name="BExKUDM0DFSCM3D91SH0XLXJSL18" hidden="1">#REF!</definedName>
    <definedName name="BExKUHYKD9TJTMQOOBS4EX04FCEZ" localSheetId="20" hidden="1">#REF!</definedName>
    <definedName name="BExKUHYKD9TJTMQOOBS4EX04FCEZ" hidden="1">#REF!</definedName>
    <definedName name="BExKULEKJLA77AUQPDUHSM94Y76Z" localSheetId="20" hidden="1">#REF!</definedName>
    <definedName name="BExKULEKJLA77AUQPDUHSM94Y76Z" hidden="1">#REF!</definedName>
    <definedName name="BExKUXE506JSYMR4CV866RHRDYR9" localSheetId="20" hidden="1">#REF!</definedName>
    <definedName name="BExKUXE506JSYMR4CV866RHRDYR9" hidden="1">#REF!</definedName>
    <definedName name="BExKV08R85MKI3MAX9E2HERNQUNL" localSheetId="20" hidden="1">#REF!</definedName>
    <definedName name="BExKV08R85MKI3MAX9E2HERNQUNL" hidden="1">#REF!</definedName>
    <definedName name="BExKV4AAUNNJL5JWD7PX6BFKVS6O" localSheetId="20" hidden="1">#REF!</definedName>
    <definedName name="BExKV4AAUNNJL5JWD7PX6BFKVS6O" hidden="1">#REF!</definedName>
    <definedName name="BExKVDVK6HN74GQPTXICP9BFC8CF" localSheetId="20" hidden="1">#REF!</definedName>
    <definedName name="BExKVDVK6HN74GQPTXICP9BFC8CF" hidden="1">#REF!</definedName>
    <definedName name="BExKVFZ3ZZGIC1QI8XN6BYFWN0ZY" localSheetId="20" hidden="1">#REF!</definedName>
    <definedName name="BExKVFZ3ZZGIC1QI8XN6BYFWN0ZY" hidden="1">#REF!</definedName>
    <definedName name="BExKVG4KGO28KPGTAFL1R8TTZ10N" localSheetId="20" hidden="1">#REF!</definedName>
    <definedName name="BExKVG4KGO28KPGTAFL1R8TTZ10N" hidden="1">#REF!</definedName>
    <definedName name="BExKW0CSH7DA02YSNV64PSEIXB2P" localSheetId="20" hidden="1">#REF!</definedName>
    <definedName name="BExKW0CSH7DA02YSNV64PSEIXB2P" hidden="1">#REF!</definedName>
    <definedName name="BExM9NUG3Q31X01AI9ZJCZIX25CS" localSheetId="20" hidden="1">#REF!</definedName>
    <definedName name="BExM9NUG3Q31X01AI9ZJCZIX25CS" hidden="1">#REF!</definedName>
    <definedName name="BExM9OG182RP30MY23PG49LVPZ1C" localSheetId="20" hidden="1">#REF!</definedName>
    <definedName name="BExM9OG182RP30MY23PG49LVPZ1C" hidden="1">#REF!</definedName>
    <definedName name="BExMA64MW1S18NH8DCKPCCEI5KCB" localSheetId="20" hidden="1">#REF!</definedName>
    <definedName name="BExMA64MW1S18NH8DCKPCCEI5KCB" hidden="1">#REF!</definedName>
    <definedName name="BExMALEWFUEM8Y686IT03ECURUBR" localSheetId="20" hidden="1">#REF!</definedName>
    <definedName name="BExMALEWFUEM8Y686IT03ECURUBR" hidden="1">#REF!</definedName>
    <definedName name="BExMAS0AQY7KMMTBTBPK0SWWDITB" localSheetId="20" hidden="1">#REF!</definedName>
    <definedName name="BExMAS0AQY7KMMTBTBPK0SWWDITB" hidden="1">#REF!</definedName>
    <definedName name="BExMAXJS82ZJ8RS22VLE0V0LDUII" localSheetId="20" hidden="1">#REF!</definedName>
    <definedName name="BExMAXJS82ZJ8RS22VLE0V0LDUII" hidden="1">#REF!</definedName>
    <definedName name="BExMB4QRS0R3MTB4CMUHFZ84LNZQ" localSheetId="20" hidden="1">#REF!</definedName>
    <definedName name="BExMB4QRS0R3MTB4CMUHFZ84LNZQ" hidden="1">#REF!</definedName>
    <definedName name="BExMB7AICZ233JKSCEUSR9RQXRS0" localSheetId="20" hidden="1">#REF!</definedName>
    <definedName name="BExMB7AICZ233JKSCEUSR9RQXRS0" hidden="1">#REF!</definedName>
    <definedName name="BExMBC35WKQY5CWQJLV4D05O6971" localSheetId="20" hidden="1">#REF!</definedName>
    <definedName name="BExMBC35WKQY5CWQJLV4D05O6971" hidden="1">#REF!</definedName>
    <definedName name="BExMBFTZV4Q1A5KG25C1N9PHQNSW" localSheetId="20" hidden="1">#REF!</definedName>
    <definedName name="BExMBFTZV4Q1A5KG25C1N9PHQNSW" hidden="1">#REF!</definedName>
    <definedName name="BExMBFZFXQDH3H55R89930TFTU36" localSheetId="20" hidden="1">#REF!</definedName>
    <definedName name="BExMBFZFXQDH3H55R89930TFTU36" hidden="1">#REF!</definedName>
    <definedName name="BExMBK6ISK3U7KHZKUJXIDKGF6VW" localSheetId="20" hidden="1">#REF!</definedName>
    <definedName name="BExMBK6ISK3U7KHZKUJXIDKGF6VW" hidden="1">#REF!</definedName>
    <definedName name="BExMBYPQDG9AYDQ5E8IECVFREPO6" localSheetId="20" hidden="1">[20]ZZCOOM_M03_Q005!#REF!</definedName>
    <definedName name="BExMBYPQDG9AYDQ5E8IECVFREPO6" hidden="1">[20]ZZCOOM_M03_Q005!#REF!</definedName>
    <definedName name="BExMC7PESEESXVMDCGGIP5LPMUGY" localSheetId="20" hidden="1">#REF!</definedName>
    <definedName name="BExMC7PESEESXVMDCGGIP5LPMUGY" hidden="1">#REF!</definedName>
    <definedName name="BExMC8AZUTX8LG89K2JJR7ZG62XX" localSheetId="20" hidden="1">#REF!</definedName>
    <definedName name="BExMC8AZUTX8LG89K2JJR7ZG62XX" hidden="1">#REF!</definedName>
    <definedName name="BExMCA96YR10V72G2R0SCIKPZLIZ" localSheetId="20" hidden="1">#REF!</definedName>
    <definedName name="BExMCA96YR10V72G2R0SCIKPZLIZ" hidden="1">#REF!</definedName>
    <definedName name="BExMCB5JU5I2VQDUBS4O42BTEVKI" localSheetId="20" hidden="1">#REF!</definedName>
    <definedName name="BExMCB5JU5I2VQDUBS4O42BTEVKI" hidden="1">#REF!</definedName>
    <definedName name="BExMCFSQFSEMPY5IXDIRKZDASDBR" localSheetId="20" hidden="1">#REF!</definedName>
    <definedName name="BExMCFSQFSEMPY5IXDIRKZDASDBR" hidden="1">#REF!</definedName>
    <definedName name="BExMCH58I9XOLK7WEE6VSJGYPJGL" localSheetId="20" hidden="1">#REF!</definedName>
    <definedName name="BExMCH58I9XOLK7WEE6VSJGYPJGL" hidden="1">#REF!</definedName>
    <definedName name="BExMCMZOEYWVOOJ98TBHTTCS7XB8" localSheetId="20" hidden="1">#REF!</definedName>
    <definedName name="BExMCMZOEYWVOOJ98TBHTTCS7XB8" hidden="1">#REF!</definedName>
    <definedName name="BExMCS8EF2W3FS9QADNKREYSI8P0" localSheetId="20" hidden="1">#REF!</definedName>
    <definedName name="BExMCS8EF2W3FS9QADNKREYSI8P0" hidden="1">#REF!</definedName>
    <definedName name="BExMCSU0KZGHALEL7N5DJBVL94K7" localSheetId="20" hidden="1">#REF!</definedName>
    <definedName name="BExMCSU0KZGHALEL7N5DJBVL94K7" hidden="1">#REF!</definedName>
    <definedName name="BExMCUS7GSOM96J0HJ7EH0FFM2AC" localSheetId="20" hidden="1">#REF!</definedName>
    <definedName name="BExMCUS7GSOM96J0HJ7EH0FFM2AC" hidden="1">#REF!</definedName>
    <definedName name="BExMCYTT6TVDWMJXO1NZANRTVNAN" localSheetId="20" hidden="1">#REF!</definedName>
    <definedName name="BExMCYTT6TVDWMJXO1NZANRTVNAN" hidden="1">#REF!</definedName>
    <definedName name="BExMD54CT1VTE5YGBM90H90NF28M" localSheetId="20" hidden="1">#REF!</definedName>
    <definedName name="BExMD54CT1VTE5YGBM90H90NF28M" hidden="1">#REF!</definedName>
    <definedName name="BExMD5F6IAV108XYJLXUO9HD0IT6" localSheetId="20" hidden="1">#REF!</definedName>
    <definedName name="BExMD5F6IAV108XYJLXUO9HD0IT6" hidden="1">#REF!</definedName>
    <definedName name="BExMDANV66W9T3XAXID40XFJ0J93" localSheetId="20" hidden="1">#REF!</definedName>
    <definedName name="BExMDANV66W9T3XAXID40XFJ0J93" hidden="1">#REF!</definedName>
    <definedName name="BExMDGD1KQP7NNR78X2ZX4FCBQ1S" localSheetId="20" hidden="1">#REF!</definedName>
    <definedName name="BExMDGD1KQP7NNR78X2ZX4FCBQ1S" hidden="1">#REF!</definedName>
    <definedName name="BExMDIRDK0DI8P86HB7WPH8QWLSQ" localSheetId="20" hidden="1">#REF!</definedName>
    <definedName name="BExMDIRDK0DI8P86HB7WPH8QWLSQ" hidden="1">#REF!</definedName>
    <definedName name="BExMDOWGDLP3BZZB4ZPI31VS10FP" localSheetId="20" hidden="1">#REF!</definedName>
    <definedName name="BExMDOWGDLP3BZZB4ZPI31VS10FP" hidden="1">#REF!</definedName>
    <definedName name="BExMDPI2FVMORSWDDCVAJ85WYAYO" localSheetId="20" hidden="1">#REF!</definedName>
    <definedName name="BExMDPI2FVMORSWDDCVAJ85WYAYO" hidden="1">#REF!</definedName>
    <definedName name="BExMDUWB7VWHFFR266QXO46BNV2S" localSheetId="20" hidden="1">#REF!</definedName>
    <definedName name="BExMDUWB7VWHFFR266QXO46BNV2S" hidden="1">#REF!</definedName>
    <definedName name="BExME2U47N8LZG0BPJ49ANY5QVV2" localSheetId="20" hidden="1">#REF!</definedName>
    <definedName name="BExME2U47N8LZG0BPJ49ANY5QVV2" hidden="1">#REF!</definedName>
    <definedName name="BExME88DH5DUKMUFI9FNVECXFD2E" localSheetId="20" hidden="1">#REF!</definedName>
    <definedName name="BExME88DH5DUKMUFI9FNVECXFD2E" hidden="1">#REF!</definedName>
    <definedName name="BExME9A7MOGAK7YTTQYXP5DL6VYA" localSheetId="20" hidden="1">#REF!</definedName>
    <definedName name="BExME9A7MOGAK7YTTQYXP5DL6VYA" hidden="1">#REF!</definedName>
    <definedName name="BExMEOV9YFRY5C3GDLU60GIX10BY" localSheetId="20" hidden="1">#REF!</definedName>
    <definedName name="BExMEOV9YFRY5C3GDLU60GIX10BY" hidden="1">#REF!</definedName>
    <definedName name="BExMEUK2Q5GZGZFZ77Z2IYUKOOYW" localSheetId="20" hidden="1">#REF!</definedName>
    <definedName name="BExMEUK2Q5GZGZFZ77Z2IYUKOOYW" hidden="1">#REF!</definedName>
    <definedName name="BExMEWT36INWIP0VNS94NEP3WZ4U" localSheetId="20" hidden="1">#REF!</definedName>
    <definedName name="BExMEWT36INWIP0VNS94NEP3WZ4U" hidden="1">#REF!</definedName>
    <definedName name="BExMEY09ESM4H2YGKEQQRYUD114R" localSheetId="20" hidden="1">#REF!</definedName>
    <definedName name="BExMEY09ESM4H2YGKEQQRYUD114R" hidden="1">#REF!</definedName>
    <definedName name="BExMF0UU4SBJHOJ4SG09QMF1TC7H" localSheetId="20" hidden="1">#REF!</definedName>
    <definedName name="BExMF0UU4SBJHOJ4SG09QMF1TC7H" hidden="1">#REF!</definedName>
    <definedName name="BExMF2YDPQWGK3CSN8LJG16MLFQZ" localSheetId="20" hidden="1">#REF!</definedName>
    <definedName name="BExMF2YDPQWGK3CSN8LJG16MLFQZ" hidden="1">#REF!</definedName>
    <definedName name="BExMF4G4IUPQY1Y5GEY5N3E04CL6" localSheetId="20" hidden="1">#REF!</definedName>
    <definedName name="BExMF4G4IUPQY1Y5GEY5N3E04CL6" hidden="1">#REF!</definedName>
    <definedName name="BExMF9UIGYMOAQK0ELUWP0S0HZZY" localSheetId="20" hidden="1">#REF!</definedName>
    <definedName name="BExMF9UIGYMOAQK0ELUWP0S0HZZY" hidden="1">#REF!</definedName>
    <definedName name="BExMFDLBSWFMRDYJ2DZETI3EXKN2" localSheetId="20" hidden="1">#REF!</definedName>
    <definedName name="BExMFDLBSWFMRDYJ2DZETI3EXKN2" hidden="1">#REF!</definedName>
    <definedName name="BExMFLDTMRTCHKA37LQW67BG8D5C" localSheetId="20" hidden="1">#REF!</definedName>
    <definedName name="BExMFLDTMRTCHKA37LQW67BG8D5C" hidden="1">#REF!</definedName>
    <definedName name="BExMFTH63LTWA2JYJTJYMT5K2OF2" localSheetId="20" hidden="1">#REF!</definedName>
    <definedName name="BExMFTH63LTWA2JYJTJYMT5K2OF2" hidden="1">#REF!</definedName>
    <definedName name="BExMFY4AG5T27EVMCCNE00GOAR66" localSheetId="20" hidden="1">#REF!</definedName>
    <definedName name="BExMFY4AG5T27EVMCCNE00GOAR66" hidden="1">#REF!</definedName>
    <definedName name="BExMGQQNOFER1MEVQ961XARTRIOB" localSheetId="20" hidden="1">#REF!</definedName>
    <definedName name="BExMGQQNOFER1MEVQ961XARTRIOB" hidden="1">#REF!</definedName>
    <definedName name="BExMH189E60TZBQFN2UWVA1UZA7X" localSheetId="20" hidden="1">#REF!</definedName>
    <definedName name="BExMH189E60TZBQFN2UWVA1UZA7X" hidden="1">#REF!</definedName>
    <definedName name="BExMH3H9TW5TJCNU5Z1EWXP3BAEP" localSheetId="20" hidden="1">#REF!</definedName>
    <definedName name="BExMH3H9TW5TJCNU5Z1EWXP3BAEP" hidden="1">#REF!</definedName>
    <definedName name="BExMH5A1B01SYXROP70DOKTQ5D6Z" localSheetId="20" hidden="1">#REF!</definedName>
    <definedName name="BExMH5A1B01SYXROP70DOKTQ5D6Z" hidden="1">#REF!</definedName>
    <definedName name="BExMHCGUJ8A3L31NU0XU0FGXE4P3" localSheetId="20" hidden="1">#REF!</definedName>
    <definedName name="BExMHCGUJ8A3L31NU0XU0FGXE4P3" hidden="1">#REF!</definedName>
    <definedName name="BExMHOWPB34KPZ76M2KIX2C9R2VB" localSheetId="20" hidden="1">#REF!</definedName>
    <definedName name="BExMHOWPB34KPZ76M2KIX2C9R2VB" hidden="1">#REF!</definedName>
    <definedName name="BExMHSSYC6KVHA3QDTSYPN92TWMI" localSheetId="20" hidden="1">#REF!</definedName>
    <definedName name="BExMHSSYC6KVHA3QDTSYPN92TWMI" hidden="1">#REF!</definedName>
    <definedName name="BExMI3AJ9477KDL4T9DHET4LJJTW" localSheetId="20" hidden="1">#REF!</definedName>
    <definedName name="BExMI3AJ9477KDL4T9DHET4LJJTW" hidden="1">#REF!</definedName>
    <definedName name="BExMI6QQ20XHD0NWJUN741B37182" localSheetId="20" hidden="1">#REF!</definedName>
    <definedName name="BExMI6QQ20XHD0NWJUN741B37182" hidden="1">#REF!</definedName>
    <definedName name="BExMI7MYDIMC9K16SBAFUY33RHK6" localSheetId="20" hidden="1">#REF!</definedName>
    <definedName name="BExMI7MYDIMC9K16SBAFUY33RHK6" hidden="1">#REF!</definedName>
    <definedName name="BExMI8JB94SBD9EMNJEK7Y2T6GYU" localSheetId="20" hidden="1">#REF!</definedName>
    <definedName name="BExMI8JB94SBD9EMNJEK7Y2T6GYU" hidden="1">#REF!</definedName>
    <definedName name="BExMI8OS85YTW3KYVE4YD0R7Z6UV" localSheetId="20" hidden="1">#REF!</definedName>
    <definedName name="BExMI8OS85YTW3KYVE4YD0R7Z6UV" hidden="1">#REF!</definedName>
    <definedName name="BExMI9QNOMVZ44I3BFMGU1EL1RSY" localSheetId="20" hidden="1">#REF!</definedName>
    <definedName name="BExMI9QNOMVZ44I3BFMGU1EL1RSY" hidden="1">#REF!</definedName>
    <definedName name="BExMIBOOZU40JS3F89OMPSRCE9MM" localSheetId="20" hidden="1">#REF!</definedName>
    <definedName name="BExMIBOOZU40JS3F89OMPSRCE9MM" hidden="1">#REF!</definedName>
    <definedName name="BExMIIQ5MBWSIHTFWAQADXMZC22Q" localSheetId="20" hidden="1">#REF!</definedName>
    <definedName name="BExMIIQ5MBWSIHTFWAQADXMZC22Q" hidden="1">#REF!</definedName>
    <definedName name="BExMIL4I2GE866I25CR5JBLJWJ6A" localSheetId="20" hidden="1">#REF!</definedName>
    <definedName name="BExMIL4I2GE866I25CR5JBLJWJ6A" hidden="1">#REF!</definedName>
    <definedName name="BExMIRKIPF27SNO82SPFSB3T5U17" localSheetId="20" hidden="1">#REF!</definedName>
    <definedName name="BExMIRKIPF27SNO82SPFSB3T5U17" hidden="1">#REF!</definedName>
    <definedName name="BExMIV0KC8555D5E42ZGWG15Y0MO" localSheetId="20" hidden="1">#REF!</definedName>
    <definedName name="BExMIV0KC8555D5E42ZGWG15Y0MO" hidden="1">#REF!</definedName>
    <definedName name="BExMIZT6AN7E6YMW2S87CTCN2UXH" localSheetId="20" hidden="1">#REF!</definedName>
    <definedName name="BExMIZT6AN7E6YMW2S87CTCN2UXH" hidden="1">#REF!</definedName>
    <definedName name="BExMJB76UESLVRD81AJBOB78JDTT" localSheetId="20" hidden="1">#REF!</definedName>
    <definedName name="BExMJB76UESLVRD81AJBOB78JDTT" hidden="1">#REF!</definedName>
    <definedName name="BExMJI8OLFZQCGOW3F99ETW8A21E" localSheetId="20" hidden="1">#REF!</definedName>
    <definedName name="BExMJI8OLFZQCGOW3F99ETW8A21E" hidden="1">#REF!</definedName>
    <definedName name="BExMJNC8ZFB9DRFOJ961ZAJ8U3A8" localSheetId="20" hidden="1">#REF!</definedName>
    <definedName name="BExMJNC8ZFB9DRFOJ961ZAJ8U3A8" hidden="1">#REF!</definedName>
    <definedName name="BExMJTBV8A3D31W2IQHP9RDFPPHQ" localSheetId="20" hidden="1">#REF!</definedName>
    <definedName name="BExMJTBV8A3D31W2IQHP9RDFPPHQ" hidden="1">#REF!</definedName>
    <definedName name="BExMK2RTXN4QJWEUNX002XK8VQP8" localSheetId="20" hidden="1">#REF!</definedName>
    <definedName name="BExMK2RTXN4QJWEUNX002XK8VQP8" hidden="1">#REF!</definedName>
    <definedName name="BExMKBGQDUZ8AWXYHA3QVMSDVZ3D" localSheetId="20" hidden="1">#REF!</definedName>
    <definedName name="BExMKBGQDUZ8AWXYHA3QVMSDVZ3D" hidden="1">#REF!</definedName>
    <definedName name="BExMKBM1467553LDFZRRKVSHN374" localSheetId="20" hidden="1">#REF!</definedName>
    <definedName name="BExMKBM1467553LDFZRRKVSHN374" hidden="1">#REF!</definedName>
    <definedName name="BExMKGK5FJUC0AU8MABRGDC5ZM70" localSheetId="20" hidden="1">#REF!</definedName>
    <definedName name="BExMKGK5FJUC0AU8MABRGDC5ZM70" hidden="1">#REF!</definedName>
    <definedName name="BExMKP92JGBM5BJO174H9A4HQIB9" localSheetId="20" hidden="1">#REF!</definedName>
    <definedName name="BExMKP92JGBM5BJO174H9A4HQIB9" hidden="1">#REF!</definedName>
    <definedName name="BExMKPEDT6IOYLLC3KJKRZOETC3Y" localSheetId="20" hidden="1">#REF!</definedName>
    <definedName name="BExMKPEDT6IOYLLC3KJKRZOETC3Y" hidden="1">#REF!</definedName>
    <definedName name="BExMKTW7R5SOV4PHAFGHU3W73DYE" localSheetId="20" hidden="1">#REF!</definedName>
    <definedName name="BExMKTW7R5SOV4PHAFGHU3W73DYE" hidden="1">#REF!</definedName>
    <definedName name="BExMKU7051J2W1RQXGZGE62NBRUZ" localSheetId="20" hidden="1">#REF!</definedName>
    <definedName name="BExMKU7051J2W1RQXGZGE62NBRUZ" hidden="1">#REF!</definedName>
    <definedName name="BExMKUN3WPECJR2XRID2R7GZRGNX" localSheetId="20" hidden="1">#REF!</definedName>
    <definedName name="BExMKUN3WPECJR2XRID2R7GZRGNX" hidden="1">#REF!</definedName>
    <definedName name="BExMKZ535P011X4TNV16GCOH4H21" localSheetId="20" hidden="1">#REF!</definedName>
    <definedName name="BExMKZ535P011X4TNV16GCOH4H21" hidden="1">#REF!</definedName>
    <definedName name="BExML3XQNDIMX55ZCHHXKUV3D6E6" localSheetId="20" hidden="1">#REF!</definedName>
    <definedName name="BExML3XQNDIMX55ZCHHXKUV3D6E6" hidden="1">#REF!</definedName>
    <definedName name="BExML5QGSWHLI18BGY4CGOTD3UWH" localSheetId="20" hidden="1">#REF!</definedName>
    <definedName name="BExML5QGSWHLI18BGY4CGOTD3UWH" hidden="1">#REF!</definedName>
    <definedName name="BExML6BVFCV80776USR7X70HVRZT" localSheetId="20" hidden="1">#REF!</definedName>
    <definedName name="BExML6BVFCV80776USR7X70HVRZT" hidden="1">#REF!</definedName>
    <definedName name="BExMLO5Z61RE85X8HHX2G4IU3AZW" localSheetId="20" hidden="1">#REF!</definedName>
    <definedName name="BExMLO5Z61RE85X8HHX2G4IU3AZW" hidden="1">#REF!</definedName>
    <definedName name="BExMLVI7UORSHM9FMO8S2EI0TMTS" localSheetId="20" hidden="1">#REF!</definedName>
    <definedName name="BExMLVI7UORSHM9FMO8S2EI0TMTS" hidden="1">#REF!</definedName>
    <definedName name="BExMM5UCOT2HSSN0ZIPZW55GSOVO" localSheetId="20" hidden="1">#REF!</definedName>
    <definedName name="BExMM5UCOT2HSSN0ZIPZW55GSOVO" hidden="1">#REF!</definedName>
    <definedName name="BExMM8ZRS5RQ8H1H55RVPVTDL5NL" localSheetId="20" hidden="1">#REF!</definedName>
    <definedName name="BExMM8ZRS5RQ8H1H55RVPVTDL5NL" hidden="1">#REF!</definedName>
    <definedName name="BExMMH8EAZB09XXQ5X4LR0P4NHG9" localSheetId="20" hidden="1">#REF!</definedName>
    <definedName name="BExMMH8EAZB09XXQ5X4LR0P4NHG9" hidden="1">#REF!</definedName>
    <definedName name="BExMMIQH5BABNZVCIQ7TBCQ10AY5" localSheetId="20" hidden="1">#REF!</definedName>
    <definedName name="BExMMIQH5BABNZVCIQ7TBCQ10AY5" hidden="1">#REF!</definedName>
    <definedName name="BExMMNIZ2T7M22WECMUQXEF4NJ71" localSheetId="20" hidden="1">#REF!</definedName>
    <definedName name="BExMMNIZ2T7M22WECMUQXEF4NJ71" hidden="1">#REF!</definedName>
    <definedName name="BExMMPMIOU7BURTV0L1K6ACW9X73" localSheetId="20" hidden="1">#REF!</definedName>
    <definedName name="BExMMPMIOU7BURTV0L1K6ACW9X73" hidden="1">#REF!</definedName>
    <definedName name="BExMMQ835AJDHS4B419SS645P67Q" localSheetId="20" hidden="1">#REF!</definedName>
    <definedName name="BExMMQ835AJDHS4B419SS645P67Q" hidden="1">#REF!</definedName>
    <definedName name="BExMMQIUVPCOBISTEJJYNCCLUCPY" localSheetId="20" hidden="1">#REF!</definedName>
    <definedName name="BExMMQIUVPCOBISTEJJYNCCLUCPY" hidden="1">#REF!</definedName>
    <definedName name="BExMMTIXETA5VAKBSOFDD5SRU887" localSheetId="20" hidden="1">#REF!</definedName>
    <definedName name="BExMMTIXETA5VAKBSOFDD5SRU887" hidden="1">#REF!</definedName>
    <definedName name="BExMMV0P6P5YS3C35G0JYYHI7992" localSheetId="20" hidden="1">#REF!</definedName>
    <definedName name="BExMMV0P6P5YS3C35G0JYYHI7992" hidden="1">#REF!</definedName>
    <definedName name="BExMNJLFWZBRN9PZF1IO9CYWV1B2" localSheetId="20" hidden="1">#REF!</definedName>
    <definedName name="BExMNJLFWZBRN9PZF1IO9CYWV1B2" hidden="1">#REF!</definedName>
    <definedName name="BExMNKCJ0FA57YEUUAJE43U1QN5P" localSheetId="20" hidden="1">#REF!</definedName>
    <definedName name="BExMNKCJ0FA57YEUUAJE43U1QN5P" hidden="1">#REF!</definedName>
    <definedName name="BExMNKN5D1WEF2OOJVP6LZ6DLU3Y" localSheetId="20" hidden="1">#REF!</definedName>
    <definedName name="BExMNKN5D1WEF2OOJVP6LZ6DLU3Y" hidden="1">#REF!</definedName>
    <definedName name="BExMNR38HMPLWAJRQ9MMS3ZAZ9IU" localSheetId="20" hidden="1">#REF!</definedName>
    <definedName name="BExMNR38HMPLWAJRQ9MMS3ZAZ9IU" hidden="1">#REF!</definedName>
    <definedName name="BExMNRDZULKJMVY2VKIIRM2M5A1M" localSheetId="20" hidden="1">#REF!</definedName>
    <definedName name="BExMNRDZULKJMVY2VKIIRM2M5A1M" hidden="1">#REF!</definedName>
    <definedName name="BExMNVFKZIBQSCAH71DIF1CJG89T" localSheetId="20" hidden="1">#REF!</definedName>
    <definedName name="BExMNVFKZIBQSCAH71DIF1CJG89T" hidden="1">#REF!</definedName>
    <definedName name="BExMNVVUQAGQY9SA29FGI7D7R5MN" localSheetId="20" hidden="1">#REF!</definedName>
    <definedName name="BExMNVVUQAGQY9SA29FGI7D7R5MN" hidden="1">#REF!</definedName>
    <definedName name="BExMO9IOWKTWHO8LQJJQI5P3INWY" localSheetId="20" hidden="1">#REF!</definedName>
    <definedName name="BExMO9IOWKTWHO8LQJJQI5P3INWY" hidden="1">#REF!</definedName>
    <definedName name="BExMOI29DOEK5R1A5QZPUDKF7N6T" localSheetId="20" hidden="1">#REF!</definedName>
    <definedName name="BExMOI29DOEK5R1A5QZPUDKF7N6T" hidden="1">#REF!</definedName>
    <definedName name="BExMONRAU0S904NLJHPI47RVQDBH" localSheetId="20" hidden="1">#REF!</definedName>
    <definedName name="BExMONRAU0S904NLJHPI47RVQDBH" hidden="1">#REF!</definedName>
    <definedName name="BExMPAJ5AJAXGKGK3F6H3ODS6RF4" localSheetId="20" hidden="1">#REF!</definedName>
    <definedName name="BExMPAJ5AJAXGKGK3F6H3ODS6RF4" hidden="1">#REF!</definedName>
    <definedName name="BExMPD2X55FFBVJ6CBUKNPROIOEU" localSheetId="20" hidden="1">#REF!</definedName>
    <definedName name="BExMPD2X55FFBVJ6CBUKNPROIOEU" hidden="1">#REF!</definedName>
    <definedName name="BExMPGZ848E38FUH1JBQN97DGWAT" localSheetId="20" hidden="1">#REF!</definedName>
    <definedName name="BExMPGZ848E38FUH1JBQN97DGWAT" hidden="1">#REF!</definedName>
    <definedName name="BExMPMTICOSMQENOFKQ18K0ZT4S8" localSheetId="20" hidden="1">#REF!</definedName>
    <definedName name="BExMPMTICOSMQENOFKQ18K0ZT4S8" hidden="1">#REF!</definedName>
    <definedName name="BExMPMZ07II0R4KGWQQ7PGS3RZS4" localSheetId="20" hidden="1">#REF!</definedName>
    <definedName name="BExMPMZ07II0R4KGWQQ7PGS3RZS4" hidden="1">#REF!</definedName>
    <definedName name="BExMPOBH04JMDO6Z8DMSEJZM4ANN" localSheetId="20" hidden="1">#REF!</definedName>
    <definedName name="BExMPOBH04JMDO6Z8DMSEJZM4ANN" hidden="1">#REF!</definedName>
    <definedName name="BExMPSD77XQ3HA6A4FZOJK8G2JP3" localSheetId="20" hidden="1">#REF!</definedName>
    <definedName name="BExMPSD77XQ3HA6A4FZOJK8G2JP3" hidden="1">#REF!</definedName>
    <definedName name="BExMQ4I3Q7F0BMPHSFMFW9TZ87UD" localSheetId="20" hidden="1">#REF!</definedName>
    <definedName name="BExMQ4I3Q7F0BMPHSFMFW9TZ87UD" hidden="1">#REF!</definedName>
    <definedName name="BExMQ4SWDWI4N16AZ0T5CJ6HH8WC" localSheetId="20" hidden="1">#REF!</definedName>
    <definedName name="BExMQ4SWDWI4N16AZ0T5CJ6HH8WC" hidden="1">#REF!</definedName>
    <definedName name="BExMQ71WHW50GVX45JU951AGPLFQ" localSheetId="20" hidden="1">#REF!</definedName>
    <definedName name="BExMQ71WHW50GVX45JU951AGPLFQ" hidden="1">#REF!</definedName>
    <definedName name="BExMQGXSLPT4A6N47LE6FBVHWBOF" localSheetId="20" hidden="1">#REF!</definedName>
    <definedName name="BExMQGXSLPT4A6N47LE6FBVHWBOF" hidden="1">#REF!</definedName>
    <definedName name="BExMQNZGFHW75W9HWRCR0FEF0XF0" localSheetId="20" hidden="1">#REF!</definedName>
    <definedName name="BExMQNZGFHW75W9HWRCR0FEF0XF0" hidden="1">#REF!</definedName>
    <definedName name="BExMQRKVQPDFPD0WQUA9QND8OV7P" localSheetId="20" hidden="1">#REF!</definedName>
    <definedName name="BExMQRKVQPDFPD0WQUA9QND8OV7P" hidden="1">#REF!</definedName>
    <definedName name="BExMQSBR7PL4KLB1Q4961QO45Y4G" localSheetId="20" hidden="1">#REF!</definedName>
    <definedName name="BExMQSBR7PL4KLB1Q4961QO45Y4G" hidden="1">#REF!</definedName>
    <definedName name="BExMR1MA4I1X77714ZEPUVC8W398" localSheetId="20" hidden="1">#REF!</definedName>
    <definedName name="BExMR1MA4I1X77714ZEPUVC8W398" hidden="1">#REF!</definedName>
    <definedName name="BExMR8YQHA7N77HGHY4Y6R30I3XT" localSheetId="20" hidden="1">#REF!</definedName>
    <definedName name="BExMR8YQHA7N77HGHY4Y6R30I3XT" hidden="1">#REF!</definedName>
    <definedName name="BExMRENOIARWRYOIVPDIEBVNRDO7" localSheetId="20" hidden="1">#REF!</definedName>
    <definedName name="BExMRENOIARWRYOIVPDIEBVNRDO7" hidden="1">#REF!</definedName>
    <definedName name="BExMRF3SCIUZL945WMMDCT29MTLN" localSheetId="20" hidden="1">#REF!</definedName>
    <definedName name="BExMRF3SCIUZL945WMMDCT29MTLN" hidden="1">#REF!</definedName>
    <definedName name="BExMRRJNUMGRSDD5GGKKGEIZ6FTS" localSheetId="20" hidden="1">#REF!</definedName>
    <definedName name="BExMRRJNUMGRSDD5GGKKGEIZ6FTS" hidden="1">#REF!</definedName>
    <definedName name="BExMRU3ACIU0RD2BNWO55LH5U2BR" localSheetId="20" hidden="1">#REF!</definedName>
    <definedName name="BExMRU3ACIU0RD2BNWO55LH5U2BR" hidden="1">#REF!</definedName>
    <definedName name="BExMRWC9LD1LDAVIUQHQWIYMK129" localSheetId="20" hidden="1">#REF!</definedName>
    <definedName name="BExMRWC9LD1LDAVIUQHQWIYMK129" hidden="1">#REF!</definedName>
    <definedName name="BExMSBH3T898ERC4BT51ZURKDCH1" localSheetId="20" hidden="1">#REF!</definedName>
    <definedName name="BExMSBH3T898ERC4BT51ZURKDCH1" hidden="1">#REF!</definedName>
    <definedName name="BExMSQRCC40AP8BDUPL2I2DNC210" localSheetId="20" hidden="1">#REF!</definedName>
    <definedName name="BExMSQRCC40AP8BDUPL2I2DNC210" hidden="1">#REF!</definedName>
    <definedName name="BExO4J9LR712G00TVA82VNTG8O7H" localSheetId="20" hidden="1">#REF!</definedName>
    <definedName name="BExO4J9LR712G00TVA82VNTG8O7H" hidden="1">#REF!</definedName>
    <definedName name="BExO55G2KVZ7MIJ30N827CLH0I2A" localSheetId="20" hidden="1">#REF!</definedName>
    <definedName name="BExO55G2KVZ7MIJ30N827CLH0I2A" hidden="1">#REF!</definedName>
    <definedName name="BExO5A8PZD9EUHC5CMPU6N3SQ15L" localSheetId="20" hidden="1">#REF!</definedName>
    <definedName name="BExO5A8PZD9EUHC5CMPU6N3SQ15L" hidden="1">#REF!</definedName>
    <definedName name="BExO5XMAHL7CY3X0B1OPKZ28DCJ5" localSheetId="20" hidden="1">#REF!</definedName>
    <definedName name="BExO5XMAHL7CY3X0B1OPKZ28DCJ5" hidden="1">#REF!</definedName>
    <definedName name="BExO66LZJKY4PTQVREELI6POS4AY" localSheetId="20" hidden="1">#REF!</definedName>
    <definedName name="BExO66LZJKY4PTQVREELI6POS4AY" hidden="1">#REF!</definedName>
    <definedName name="BExO6LLHCYTF7CIVHKAO0NMET14Q" localSheetId="20" hidden="1">#REF!</definedName>
    <definedName name="BExO6LLHCYTF7CIVHKAO0NMET14Q" hidden="1">#REF!</definedName>
    <definedName name="BExO6NOZIPWELHV0XX25APL9UNOP" localSheetId="20" hidden="1">#REF!</definedName>
    <definedName name="BExO6NOZIPWELHV0XX25APL9UNOP" hidden="1">#REF!</definedName>
    <definedName name="BExO71MMHEBC11LG4HXDEQNHOII2" localSheetId="20" hidden="1">#REF!</definedName>
    <definedName name="BExO71MMHEBC11LG4HXDEQNHOII2" hidden="1">#REF!</definedName>
    <definedName name="BExO71S28H4XYOYYLAXOO93QV4TF" localSheetId="20" hidden="1">#REF!</definedName>
    <definedName name="BExO71S28H4XYOYYLAXOO93QV4TF" hidden="1">#REF!</definedName>
    <definedName name="BExO7BIP1737MIY7S6K4XYMTIO95" localSheetId="20" hidden="1">#REF!</definedName>
    <definedName name="BExO7BIP1737MIY7S6K4XYMTIO95" hidden="1">#REF!</definedName>
    <definedName name="BExO7OUQS3XTUQ2LDKGQ8AAQ3OJJ" localSheetId="20" hidden="1">#REF!</definedName>
    <definedName name="BExO7OUQS3XTUQ2LDKGQ8AAQ3OJJ" hidden="1">#REF!</definedName>
    <definedName name="BExO85HMYXZJ7SONWBKKIAXMCI3C" localSheetId="20" hidden="1">#REF!</definedName>
    <definedName name="BExO85HMYXZJ7SONWBKKIAXMCI3C" hidden="1">#REF!</definedName>
    <definedName name="BExO863922O4PBGQMUNEQKGN3K96" localSheetId="20" hidden="1">#REF!</definedName>
    <definedName name="BExO863922O4PBGQMUNEQKGN3K96" hidden="1">#REF!</definedName>
    <definedName name="BExO89ZIOXN0HOKHY24F7HDZ87UT" localSheetId="20" hidden="1">#REF!</definedName>
    <definedName name="BExO89ZIOXN0HOKHY24F7HDZ87UT" hidden="1">#REF!</definedName>
    <definedName name="BExO8A4SWOKD9WI5E6DITCL3LZZC" localSheetId="20" hidden="1">#REF!</definedName>
    <definedName name="BExO8A4SWOKD9WI5E6DITCL3LZZC" hidden="1">#REF!</definedName>
    <definedName name="BExO8CDTBCABLEUD6PE2UM2EZ6C4" localSheetId="20" hidden="1">#REF!</definedName>
    <definedName name="BExO8CDTBCABLEUD6PE2UM2EZ6C4" hidden="1">#REF!</definedName>
    <definedName name="BExO8UTAGQWDBQZEEF4HUNMLQCVU" localSheetId="20" hidden="1">#REF!</definedName>
    <definedName name="BExO8UTAGQWDBQZEEF4HUNMLQCVU" hidden="1">#REF!</definedName>
    <definedName name="BExO937E20IHMGQOZMECL3VZC7OX" localSheetId="20" hidden="1">#REF!</definedName>
    <definedName name="BExO937E20IHMGQOZMECL3VZC7OX" hidden="1">#REF!</definedName>
    <definedName name="BExO94UTJKQQ7TJTTJRTSR70YVJC" localSheetId="20" hidden="1">#REF!</definedName>
    <definedName name="BExO94UTJKQQ7TJTTJRTSR70YVJC" hidden="1">#REF!</definedName>
    <definedName name="BExO9EALFB2R8VULHML1AVRPHME0" localSheetId="20" hidden="1">#REF!</definedName>
    <definedName name="BExO9EALFB2R8VULHML1AVRPHME0" hidden="1">#REF!</definedName>
    <definedName name="BExO9J3A438976RXIUX5U9SU5T55" localSheetId="20" hidden="1">#REF!</definedName>
    <definedName name="BExO9J3A438976RXIUX5U9SU5T55" hidden="1">#REF!</definedName>
    <definedName name="BExO9RS5RXFJ1911HL3CCK6M74EP" localSheetId="20" hidden="1">#REF!</definedName>
    <definedName name="BExO9RS5RXFJ1911HL3CCK6M74EP" hidden="1">#REF!</definedName>
    <definedName name="BExO9SDRI1M6KMHXSG3AE5L0F2U3" localSheetId="20" hidden="1">#REF!</definedName>
    <definedName name="BExO9SDRI1M6KMHXSG3AE5L0F2U3" hidden="1">#REF!</definedName>
    <definedName name="BExO9US253B9UNAYT7DWLMK2BO44" localSheetId="20" hidden="1">#REF!</definedName>
    <definedName name="BExO9US253B9UNAYT7DWLMK2BO44" hidden="1">#REF!</definedName>
    <definedName name="BExO9V2U2YXAY904GYYGU6TD8Y7M" localSheetId="20" hidden="1">#REF!</definedName>
    <definedName name="BExO9V2U2YXAY904GYYGU6TD8Y7M" hidden="1">#REF!</definedName>
    <definedName name="BExOAAIG18X4V98C7122L5F65P5C" localSheetId="20" hidden="1">#REF!</definedName>
    <definedName name="BExOAAIG18X4V98C7122L5F65P5C" hidden="1">#REF!</definedName>
    <definedName name="BExOAQ3GKCT7YZW1EMVU3EILSZL2" localSheetId="20" hidden="1">#REF!</definedName>
    <definedName name="BExOAQ3GKCT7YZW1EMVU3EILSZL2" hidden="1">#REF!</definedName>
    <definedName name="BExOATZQ6SF8DASYLBQ0Z6D2WPSC" localSheetId="20" hidden="1">#REF!</definedName>
    <definedName name="BExOATZQ6SF8DASYLBQ0Z6D2WPSC" hidden="1">#REF!</definedName>
    <definedName name="BExOB9KT2THGV4SPLDVFTFXS4B14" localSheetId="20" hidden="1">#REF!</definedName>
    <definedName name="BExOB9KT2THGV4SPLDVFTFXS4B14" hidden="1">#REF!</definedName>
    <definedName name="BExOBEZ0IE2WBEYY3D3CMRI72N1K" localSheetId="20" hidden="1">#REF!</definedName>
    <definedName name="BExOBEZ0IE2WBEYY3D3CMRI72N1K" hidden="1">#REF!</definedName>
    <definedName name="BExOBF9TFH4NSBTR7JD2Q1165NIU" localSheetId="20" hidden="1">#REF!</definedName>
    <definedName name="BExOBF9TFH4NSBTR7JD2Q1165NIU" hidden="1">#REF!</definedName>
    <definedName name="BExOBIPU8760ITY0C8N27XZ3KWEF" localSheetId="20" hidden="1">#REF!</definedName>
    <definedName name="BExOBIPU8760ITY0C8N27XZ3KWEF" hidden="1">#REF!</definedName>
    <definedName name="BExOBM0I5L0MZ1G4H9MGMD87SBMZ" localSheetId="20" hidden="1">#REF!</definedName>
    <definedName name="BExOBM0I5L0MZ1G4H9MGMD87SBMZ" hidden="1">#REF!</definedName>
    <definedName name="BExOBOUXMP88KJY2BX2JLUJH5N0K" localSheetId="20" hidden="1">#REF!</definedName>
    <definedName name="BExOBOUXMP88KJY2BX2JLUJH5N0K" hidden="1">#REF!</definedName>
    <definedName name="BExOBP0FKQ4SVR59FB48UNLKCOR6" localSheetId="20" hidden="1">#REF!</definedName>
    <definedName name="BExOBP0FKQ4SVR59FB48UNLKCOR6" hidden="1">#REF!</definedName>
    <definedName name="BExOBTNR0XX9V82O76VVWUQABHT8" localSheetId="20" hidden="1">#REF!</definedName>
    <definedName name="BExOBTNR0XX9V82O76VVWUQABHT8" hidden="1">#REF!</definedName>
    <definedName name="BExOBYAVUCQ0IGM0Y6A75QHP0Q1A" localSheetId="20" hidden="1">#REF!</definedName>
    <definedName name="BExOBYAVUCQ0IGM0Y6A75QHP0Q1A" hidden="1">#REF!</definedName>
    <definedName name="BExOC3UEHB1CZNINSQHZANWJYKR8" localSheetId="20" hidden="1">#REF!</definedName>
    <definedName name="BExOC3UEHB1CZNINSQHZANWJYKR8" hidden="1">#REF!</definedName>
    <definedName name="BExOCBSF3XGO9YJ23LX2H78VOUR7" localSheetId="20" hidden="1">#REF!</definedName>
    <definedName name="BExOCBSF3XGO9YJ23LX2H78VOUR7" hidden="1">#REF!</definedName>
    <definedName name="BExOCEHJCLIUR23CB4TC9OEFJGFX" localSheetId="20" hidden="1">#REF!</definedName>
    <definedName name="BExOCEHJCLIUR23CB4TC9OEFJGFX" hidden="1">#REF!</definedName>
    <definedName name="BExOCKXFMOW6WPFEVX1I7R7FNDSS" localSheetId="20" hidden="1">#REF!</definedName>
    <definedName name="BExOCKXFMOW6WPFEVX1I7R7FNDSS" hidden="1">#REF!</definedName>
    <definedName name="BExOCM4L30L6FV3N2PR4O6X8WY2M" localSheetId="20" hidden="1">#REF!</definedName>
    <definedName name="BExOCM4L30L6FV3N2PR4O6X8WY2M" hidden="1">#REF!</definedName>
    <definedName name="BExOCYEXOB95DH5NOB0M5NOYX398" localSheetId="20" hidden="1">#REF!</definedName>
    <definedName name="BExOCYEXOB95DH5NOB0M5NOYX398" hidden="1">#REF!</definedName>
    <definedName name="BExOD4ERMDMFD8X1016N4EXOUR0S" localSheetId="20" hidden="1">#REF!</definedName>
    <definedName name="BExOD4ERMDMFD8X1016N4EXOUR0S" hidden="1">#REF!</definedName>
    <definedName name="BExOD55RS7BQUHRQ6H3USVGKR0P7" localSheetId="20" hidden="1">#REF!</definedName>
    <definedName name="BExOD55RS7BQUHRQ6H3USVGKR0P7" hidden="1">#REF!</definedName>
    <definedName name="BExODEWDDEABM4ZY3XREJIBZ8IVP" localSheetId="20" hidden="1">#REF!</definedName>
    <definedName name="BExODEWDDEABM4ZY3XREJIBZ8IVP" hidden="1">#REF!</definedName>
    <definedName name="BExODICDVVLFKWA22B3L0CKKTAZA" localSheetId="20" hidden="1">#REF!</definedName>
    <definedName name="BExODICDVVLFKWA22B3L0CKKTAZA" hidden="1">#REF!</definedName>
    <definedName name="BExODZFEIWV26E8RFU7XQYX1J458" localSheetId="20" hidden="1">#REF!</definedName>
    <definedName name="BExODZFEIWV26E8RFU7XQYX1J458" hidden="1">#REF!</definedName>
    <definedName name="BExOE0S111KPTELH26PPXE94J3GJ" localSheetId="20" hidden="1">#REF!</definedName>
    <definedName name="BExOE0S111KPTELH26PPXE94J3GJ" hidden="1">#REF!</definedName>
    <definedName name="BExOE5KH3JKKPZO401YAB3A11G1U" localSheetId="20" hidden="1">#REF!</definedName>
    <definedName name="BExOE5KH3JKKPZO401YAB3A11G1U" hidden="1">#REF!</definedName>
    <definedName name="BExOEBKG55EROA2VL360A06LKASE" localSheetId="20" hidden="1">#REF!</definedName>
    <definedName name="BExOEBKG55EROA2VL360A06LKASE" hidden="1">#REF!</definedName>
    <definedName name="BExOEFWUBETCPIYF89P9SBDOI3X5" localSheetId="20" hidden="1">#REF!</definedName>
    <definedName name="BExOEFWUBETCPIYF89P9SBDOI3X5" hidden="1">#REF!</definedName>
    <definedName name="BExOEL08MN74RQKVY0P43PFHPTVB" localSheetId="20" hidden="1">#REF!</definedName>
    <definedName name="BExOEL08MN74RQKVY0P43PFHPTVB" hidden="1">#REF!</definedName>
    <definedName name="BExOERG5LWXYYEN1DY1H2FWRJS9T" localSheetId="20" hidden="1">#REF!</definedName>
    <definedName name="BExOERG5LWXYYEN1DY1H2FWRJS9T" hidden="1">#REF!</definedName>
    <definedName name="BExOEV1S6JJVO5PP4BZ20SNGZR7D" localSheetId="20" hidden="1">#REF!</definedName>
    <definedName name="BExOEV1S6JJVO5PP4BZ20SNGZR7D" hidden="1">#REF!</definedName>
    <definedName name="BExOEVNDLRXW33RF3AMMCDLTLROJ" localSheetId="20" hidden="1">#REF!</definedName>
    <definedName name="BExOEVNDLRXW33RF3AMMCDLTLROJ" hidden="1">#REF!</definedName>
    <definedName name="BExOEZOXV3VXUB6VGSS85GXATYAC" localSheetId="20" hidden="1">#REF!</definedName>
    <definedName name="BExOEZOXV3VXUB6VGSS85GXATYAC" hidden="1">#REF!</definedName>
    <definedName name="BExOFDBSAZV60157PIDWCSSUN3MJ" localSheetId="20" hidden="1">#REF!</definedName>
    <definedName name="BExOFDBSAZV60157PIDWCSSUN3MJ" hidden="1">#REF!</definedName>
    <definedName name="BExOFEDNCYI2TPTMQ8SJN3AW4YMF" localSheetId="20" hidden="1">#REF!</definedName>
    <definedName name="BExOFEDNCYI2TPTMQ8SJN3AW4YMF" hidden="1">#REF!</definedName>
    <definedName name="BExOFVLXVD6RVHSQO8KZOOACSV24" localSheetId="20" hidden="1">#REF!</definedName>
    <definedName name="BExOFVLXVD6RVHSQO8KZOOACSV24" hidden="1">#REF!</definedName>
    <definedName name="BExOG2SW3XOGP9VAPQ3THV3VWV12" localSheetId="20" hidden="1">#REF!</definedName>
    <definedName name="BExOG2SW3XOGP9VAPQ3THV3VWV12" hidden="1">#REF!</definedName>
    <definedName name="BExOG45J81K4OPA40KW5VQU54KY3" localSheetId="20" hidden="1">#REF!</definedName>
    <definedName name="BExOG45J81K4OPA40KW5VQU54KY3" hidden="1">#REF!</definedName>
    <definedName name="BExOGFE2SCL8HHT4DFAXKLUTJZOG" localSheetId="20" hidden="1">#REF!</definedName>
    <definedName name="BExOGFE2SCL8HHT4DFAXKLUTJZOG" hidden="1">#REF!</definedName>
    <definedName name="BExOGH1IMADJCZMFDE6NMBBKO558" localSheetId="20" hidden="1">#REF!</definedName>
    <definedName name="BExOGH1IMADJCZMFDE6NMBBKO558" hidden="1">#REF!</definedName>
    <definedName name="BExOGT6D0LJ3C22RDW8COECKB1J5" localSheetId="20" hidden="1">#REF!</definedName>
    <definedName name="BExOGT6D0LJ3C22RDW8COECKB1J5" hidden="1">#REF!</definedName>
    <definedName name="BExOGTMI1HT31M1RGWVRAVHAK7DE" localSheetId="20" hidden="1">#REF!</definedName>
    <definedName name="BExOGTMI1HT31M1RGWVRAVHAK7DE" hidden="1">#REF!</definedName>
    <definedName name="BExOGXO9JE5XSE9GC3I6O21UEKAO" localSheetId="20" hidden="1">#REF!</definedName>
    <definedName name="BExOGXO9JE5XSE9GC3I6O21UEKAO" hidden="1">#REF!</definedName>
    <definedName name="BExOH9ICQA5WPLVJIKJVPWUPKSYO" localSheetId="20" hidden="1">#REF!</definedName>
    <definedName name="BExOH9ICQA5WPLVJIKJVPWUPKSYO" hidden="1">#REF!</definedName>
    <definedName name="BExOH9ICZ13C1LAW8OTYTR9S7ZP3" localSheetId="20" hidden="1">#REF!</definedName>
    <definedName name="BExOH9ICZ13C1LAW8OTYTR9S7ZP3" hidden="1">#REF!</definedName>
    <definedName name="BExOHGEJ8V8OXT32FSU173XLXBDH" localSheetId="20" hidden="1">#REF!</definedName>
    <definedName name="BExOHGEJ8V8OXT32FSU173XLXBDH" hidden="1">#REF!</definedName>
    <definedName name="BExOHL75H3OT4WAKKPUXIVXWFVDS" localSheetId="20" hidden="1">#REF!</definedName>
    <definedName name="BExOHL75H3OT4WAKKPUXIVXWFVDS" hidden="1">#REF!</definedName>
    <definedName name="BExOHLHXXJL6363CC082M9M5VVXQ" localSheetId="20" hidden="1">#REF!</definedName>
    <definedName name="BExOHLHXXJL6363CC082M9M5VVXQ" hidden="1">#REF!</definedName>
    <definedName name="BExOHNAO5UDXSO73BK2ARHWKS90Y" localSheetId="20" hidden="1">#REF!</definedName>
    <definedName name="BExOHNAO5UDXSO73BK2ARHWKS90Y" hidden="1">#REF!</definedName>
    <definedName name="BExOHR1G1I9A9CI1HG94EWBLWNM2" localSheetId="20" hidden="1">#REF!</definedName>
    <definedName name="BExOHR1G1I9A9CI1HG94EWBLWNM2" hidden="1">#REF!</definedName>
    <definedName name="BExOHTQPP8LQ98L6PYUI6QW08YID" localSheetId="20" hidden="1">#REF!</definedName>
    <definedName name="BExOHTQPP8LQ98L6PYUI6QW08YID" hidden="1">#REF!</definedName>
    <definedName name="BExOHUHN7UXHYAJFJJFU805UZ0NB" localSheetId="20" hidden="1">#REF!</definedName>
    <definedName name="BExOHUHN7UXHYAJFJJFU805UZ0NB" hidden="1">#REF!</definedName>
    <definedName name="BExOHX6Q6NJI793PGX59O5EKTP4G" localSheetId="20" hidden="1">#REF!</definedName>
    <definedName name="BExOHX6Q6NJI793PGX59O5EKTP4G" hidden="1">#REF!</definedName>
    <definedName name="BExOI5VMTHH7Y8MQQ1N635CHYI0P" localSheetId="20" hidden="1">#REF!</definedName>
    <definedName name="BExOI5VMTHH7Y8MQQ1N635CHYI0P" hidden="1">#REF!</definedName>
    <definedName name="BExOIEVCP4Y6VDS23AK84MCYYHRT" localSheetId="20" hidden="1">#REF!</definedName>
    <definedName name="BExOIEVCP4Y6VDS23AK84MCYYHRT" hidden="1">#REF!</definedName>
    <definedName name="BExOIFRP0HEHF5D7JSZ0X8ADJ79U" localSheetId="20" hidden="1">#REF!</definedName>
    <definedName name="BExOIFRP0HEHF5D7JSZ0X8ADJ79U" hidden="1">#REF!</definedName>
    <definedName name="BExOIHPQIXR0NDR5WD01BZKPKEO3" localSheetId="20" hidden="1">#REF!</definedName>
    <definedName name="BExOIHPQIXR0NDR5WD01BZKPKEO3" hidden="1">#REF!</definedName>
    <definedName name="BExOIM7L0Z3LSII9P7ZTV4KJ8RMA" localSheetId="20" hidden="1">#REF!</definedName>
    <definedName name="BExOIM7L0Z3LSII9P7ZTV4KJ8RMA" hidden="1">#REF!</definedName>
    <definedName name="BExOIWJVMJ6MG6JC4SPD1L00OHU1" localSheetId="20" hidden="1">#REF!</definedName>
    <definedName name="BExOIWJVMJ6MG6JC4SPD1L00OHU1" hidden="1">#REF!</definedName>
    <definedName name="BExOIYCN8Z4JK3OOG86KYUCV0ME8" localSheetId="20" hidden="1">#REF!</definedName>
    <definedName name="BExOIYCN8Z4JK3OOG86KYUCV0ME8" hidden="1">#REF!</definedName>
    <definedName name="BExOJ3AKZ9BCBZT3KD8WMSLK6MN2" localSheetId="20" hidden="1">#REF!</definedName>
    <definedName name="BExOJ3AKZ9BCBZT3KD8WMSLK6MN2" hidden="1">#REF!</definedName>
    <definedName name="BExOJ7XQK71I4YZDD29AKOOWZ47E" localSheetId="20" hidden="1">#REF!</definedName>
    <definedName name="BExOJ7XQK71I4YZDD29AKOOWZ47E" hidden="1">#REF!</definedName>
    <definedName name="BExOJAXS2THXXIJMV2F2LZKMI589" localSheetId="20" hidden="1">#REF!</definedName>
    <definedName name="BExOJAXS2THXXIJMV2F2LZKMI589" hidden="1">#REF!</definedName>
    <definedName name="BExOJDXKJ43BMD5CFWEMSU5R1BP9" localSheetId="20" hidden="1">#REF!</definedName>
    <definedName name="BExOJDXKJ43BMD5CFWEMSU5R1BP9" hidden="1">#REF!</definedName>
    <definedName name="BExOJHZ9KOD9LEP7ES426LHOCXEY" localSheetId="20" hidden="1">#REF!</definedName>
    <definedName name="BExOJHZ9KOD9LEP7ES426LHOCXEY" hidden="1">#REF!</definedName>
    <definedName name="BExOJM0W6XGSW5MXPTTX0GNF6SFT" localSheetId="20" hidden="1">#REF!</definedName>
    <definedName name="BExOJM0W6XGSW5MXPTTX0GNF6SFT" hidden="1">#REF!</definedName>
    <definedName name="BExOJQ7XL1X94G2GP88DSU6OTRKY" localSheetId="20" hidden="1">#REF!</definedName>
    <definedName name="BExOJQ7XL1X94G2GP88DSU6OTRKY" hidden="1">#REF!</definedName>
    <definedName name="BExOJXEUJJ9SYRJXKYYV2NCCDT2R" localSheetId="20" hidden="1">#REF!</definedName>
    <definedName name="BExOJXEUJJ9SYRJXKYYV2NCCDT2R" hidden="1">#REF!</definedName>
    <definedName name="BExOK0EQYM9JUMAGWOUN7QDH7VMZ" localSheetId="20" hidden="1">#REF!</definedName>
    <definedName name="BExOK0EQYM9JUMAGWOUN7QDH7VMZ" hidden="1">#REF!</definedName>
    <definedName name="BExOK10DBCM0O0CLRF8BB6EEWGB2" localSheetId="20" hidden="1">#REF!</definedName>
    <definedName name="BExOK10DBCM0O0CLRF8BB6EEWGB2" hidden="1">#REF!</definedName>
    <definedName name="BExOK45QZPFPJ08Z5BZOFLNGPHCZ" localSheetId="20" hidden="1">#REF!</definedName>
    <definedName name="BExOK45QZPFPJ08Z5BZOFLNGPHCZ" hidden="1">#REF!</definedName>
    <definedName name="BExOK4WM9O7QNG6O57FOASI5QSN1" localSheetId="20" hidden="1">#REF!</definedName>
    <definedName name="BExOK4WM9O7QNG6O57FOASI5QSN1" hidden="1">#REF!</definedName>
    <definedName name="BExOK57E3HXBUDOQB4M87JK9OPNE" localSheetId="20" hidden="1">#REF!</definedName>
    <definedName name="BExOK57E3HXBUDOQB4M87JK9OPNE" hidden="1">#REF!</definedName>
    <definedName name="BExOKJLBFD15HACQ01HQLY1U5SE2" localSheetId="20" hidden="1">#REF!</definedName>
    <definedName name="BExOKJLBFD15HACQ01HQLY1U5SE2" hidden="1">#REF!</definedName>
    <definedName name="BExOKTXMJP351VXKH8VT6SXUNIMF" localSheetId="20" hidden="1">#REF!</definedName>
    <definedName name="BExOKTXMJP351VXKH8VT6SXUNIMF" hidden="1">#REF!</definedName>
    <definedName name="BExOKU8GMLOCNVORDE329819XN67" localSheetId="20" hidden="1">#REF!</definedName>
    <definedName name="BExOKU8GMLOCNVORDE329819XN67" hidden="1">#REF!</definedName>
    <definedName name="BExOL0Z3Z7IAMHPB91EO2MF49U57" localSheetId="20" hidden="1">#REF!</definedName>
    <definedName name="BExOL0Z3Z7IAMHPB91EO2MF49U57" hidden="1">#REF!</definedName>
    <definedName name="BExOL7KH12VAR0LG741SIOJTLWFD" localSheetId="20" hidden="1">#REF!</definedName>
    <definedName name="BExOL7KH12VAR0LG741SIOJTLWFD" hidden="1">#REF!</definedName>
    <definedName name="BExOLGUYDBS2V3UOK4DVPUW5JZN7" localSheetId="20" hidden="1">#REF!</definedName>
    <definedName name="BExOLGUYDBS2V3UOK4DVPUW5JZN7" hidden="1">#REF!</definedName>
    <definedName name="BExOLICXFHJLILCJVFMJE5MGGWKR" localSheetId="20" hidden="1">#REF!</definedName>
    <definedName name="BExOLICXFHJLILCJVFMJE5MGGWKR" hidden="1">#REF!</definedName>
    <definedName name="BExOLOI0WJS3QC12I3ISL0D9AWOF" localSheetId="20" hidden="1">#REF!</definedName>
    <definedName name="BExOLOI0WJS3QC12I3ISL0D9AWOF" hidden="1">#REF!</definedName>
    <definedName name="BExOLQ5A7IWI0W12J7315E7LBI0O" localSheetId="20" hidden="1">#REF!</definedName>
    <definedName name="BExOLQ5A7IWI0W12J7315E7LBI0O" hidden="1">#REF!</definedName>
    <definedName name="BExOLYZNG5RBD0BTS1OEZJNU92Q5" localSheetId="20" hidden="1">#REF!</definedName>
    <definedName name="BExOLYZNG5RBD0BTS1OEZJNU92Q5" hidden="1">#REF!</definedName>
    <definedName name="BExOM136CSOYSV2NE3NAU04Z4414" localSheetId="20" hidden="1">#REF!</definedName>
    <definedName name="BExOM136CSOYSV2NE3NAU04Z4414" hidden="1">#REF!</definedName>
    <definedName name="BExOM3HIJ3UZPOKJI68KPBJAHPDC" localSheetId="20" hidden="1">#REF!</definedName>
    <definedName name="BExOM3HIJ3UZPOKJI68KPBJAHPDC" hidden="1">#REF!</definedName>
    <definedName name="BExOM5QC0I90GVJG1G7NFAIINKAQ" localSheetId="20" hidden="1">#REF!</definedName>
    <definedName name="BExOM5QC0I90GVJG1G7NFAIINKAQ" hidden="1">#REF!</definedName>
    <definedName name="BExOMKPURE33YQ3K1JG9NVQD4W49" localSheetId="20" hidden="1">#REF!</definedName>
    <definedName name="BExOMKPURE33YQ3K1JG9NVQD4W49" hidden="1">#REF!</definedName>
    <definedName name="BExOMP7NGCLUNFK50QD2LPKRG078" localSheetId="20" hidden="1">#REF!</definedName>
    <definedName name="BExOMP7NGCLUNFK50QD2LPKRG078" hidden="1">#REF!</definedName>
    <definedName name="BExOMPNX2853XA8AUM0BLA7CS86A" localSheetId="20" hidden="1">#REF!</definedName>
    <definedName name="BExOMPNX2853XA8AUM0BLA7CS86A" hidden="1">#REF!</definedName>
    <definedName name="BExOMU0A6XMY48SZRYL4WQZD13BI" localSheetId="20" hidden="1">#REF!</definedName>
    <definedName name="BExOMU0A6XMY48SZRYL4WQZD13BI" hidden="1">#REF!</definedName>
    <definedName name="BExOMVT0HSNC59DJP4CLISASGHKL" localSheetId="20" hidden="1">#REF!</definedName>
    <definedName name="BExOMVT0HSNC59DJP4CLISASGHKL" hidden="1">#REF!</definedName>
    <definedName name="BExON0AX35F2SI0UCVMGWGVIUNI3" localSheetId="20" hidden="1">#REF!</definedName>
    <definedName name="BExON0AX35F2SI0UCVMGWGVIUNI3" hidden="1">#REF!</definedName>
    <definedName name="BExON1I19LN0T10YIIYC5NE9UGMR" localSheetId="20" hidden="1">#REF!</definedName>
    <definedName name="BExON1I19LN0T10YIIYC5NE9UGMR" hidden="1">#REF!</definedName>
    <definedName name="BExON41U4296DV3DPG6I5EF3OEYF" localSheetId="20" hidden="1">#REF!</definedName>
    <definedName name="BExON41U4296DV3DPG6I5EF3OEYF" hidden="1">#REF!</definedName>
    <definedName name="BExONB3A7CO4YD8RB41PHC93BQ9M" localSheetId="20" hidden="1">#REF!</definedName>
    <definedName name="BExONB3A7CO4YD8RB41PHC93BQ9M" hidden="1">#REF!</definedName>
    <definedName name="BExONFQH6UUXF8V0GI4BRIST9RFO" localSheetId="20" hidden="1">#REF!</definedName>
    <definedName name="BExONFQH6UUXF8V0GI4BRIST9RFO" hidden="1">#REF!</definedName>
    <definedName name="BExONIL31DZWU7IFVN3VV0XTXJA1" localSheetId="20" hidden="1">#REF!</definedName>
    <definedName name="BExONIL31DZWU7IFVN3VV0XTXJA1" hidden="1">#REF!</definedName>
    <definedName name="BExONJ1BU17R0F5A2UP1UGJBOGKS" localSheetId="20" hidden="1">#REF!</definedName>
    <definedName name="BExONJ1BU17R0F5A2UP1UGJBOGKS" hidden="1">#REF!</definedName>
    <definedName name="BExONKZDHE8SS0P4YRLGEQR9KYHF" localSheetId="20" hidden="1">#REF!</definedName>
    <definedName name="BExONKZDHE8SS0P4YRLGEQR9KYHF" hidden="1">#REF!</definedName>
    <definedName name="BExONNZ9VMHVX3J6NLNJY7KZA61O" localSheetId="20" hidden="1">#REF!</definedName>
    <definedName name="BExONNZ9VMHVX3J6NLNJY7KZA61O" hidden="1">#REF!</definedName>
    <definedName name="BExONRQ1BAA4F3TXP2MYQ4YCZ09S" localSheetId="20" hidden="1">#REF!</definedName>
    <definedName name="BExONRQ1BAA4F3TXP2MYQ4YCZ09S" hidden="1">#REF!</definedName>
    <definedName name="BExONU4ENMND8RLZX0L5EHPYQQSB" localSheetId="20" hidden="1">#REF!</definedName>
    <definedName name="BExONU4ENMND8RLZX0L5EHPYQQSB" hidden="1">#REF!</definedName>
    <definedName name="BExONXPUEU6ZRSIX4PDJ1DXY679I" localSheetId="20" hidden="1">#REF!</definedName>
    <definedName name="BExONXPUEU6ZRSIX4PDJ1DXY679I" hidden="1">#REF!</definedName>
    <definedName name="BExOO0KEG2WL5WKKMHN0S2UTIUNG" localSheetId="20" hidden="1">#REF!</definedName>
    <definedName name="BExOO0KEG2WL5WKKMHN0S2UTIUNG" hidden="1">#REF!</definedName>
    <definedName name="BExOO1WWIZSGB0YTGKESB45TSVMZ" localSheetId="20" hidden="1">#REF!</definedName>
    <definedName name="BExOO1WWIZSGB0YTGKESB45TSVMZ" hidden="1">#REF!</definedName>
    <definedName name="BExOO4B8FPAFYPHCTYTX37P1TQM5" localSheetId="20" hidden="1">#REF!</definedName>
    <definedName name="BExOO4B8FPAFYPHCTYTX37P1TQM5" hidden="1">#REF!</definedName>
    <definedName name="BExOOIULUDOJRMYABWV5CCL906X6" localSheetId="20" hidden="1">#REF!</definedName>
    <definedName name="BExOOIULUDOJRMYABWV5CCL906X6" hidden="1">#REF!</definedName>
    <definedName name="BExOOJLIWKJW5S7XWJXD8TYV5HQ9" localSheetId="20" hidden="1">#REF!</definedName>
    <definedName name="BExOOJLIWKJW5S7XWJXD8TYV5HQ9" hidden="1">#REF!</definedName>
    <definedName name="BExOOQ1JVWQ9LYXD0V94BRXKTA1I" localSheetId="20" hidden="1">#REF!</definedName>
    <definedName name="BExOOQ1JVWQ9LYXD0V94BRXKTA1I" hidden="1">#REF!</definedName>
    <definedName name="BExOOTN0KTXJCL7E476XBN1CJ553" localSheetId="20" hidden="1">#REF!</definedName>
    <definedName name="BExOOTN0KTXJCL7E476XBN1CJ553" hidden="1">#REF!</definedName>
    <definedName name="BExOOVVUJIJNAYDICUUQQ9O7O3TW" localSheetId="20" hidden="1">#REF!</definedName>
    <definedName name="BExOOVVUJIJNAYDICUUQQ9O7O3TW" hidden="1">#REF!</definedName>
    <definedName name="BExOP9DDU5MZJKWGFT0MKL44YKIV" localSheetId="20" hidden="1">#REF!</definedName>
    <definedName name="BExOP9DDU5MZJKWGFT0MKL44YKIV" hidden="1">#REF!</definedName>
    <definedName name="BExOP9DEBV5W5P4Q25J3XCJBP5S9" localSheetId="20" hidden="1">#REF!</definedName>
    <definedName name="BExOP9DEBV5W5P4Q25J3XCJBP5S9" hidden="1">#REF!</definedName>
    <definedName name="BExOPFNYRBL0BFM23LZBJTADNOE4" localSheetId="20" hidden="1">#REF!</definedName>
    <definedName name="BExOPFNYRBL0BFM23LZBJTADNOE4" hidden="1">#REF!</definedName>
    <definedName name="BExOPINVFSIZMCVT9YGT2AODVCX3" localSheetId="20" hidden="1">#REF!</definedName>
    <definedName name="BExOPINVFSIZMCVT9YGT2AODVCX3" hidden="1">#REF!</definedName>
    <definedName name="BExOQ1JN4SAC44RTMZIGHSW023WA" localSheetId="20" hidden="1">#REF!</definedName>
    <definedName name="BExOQ1JN4SAC44RTMZIGHSW023WA" hidden="1">#REF!</definedName>
    <definedName name="BExOQ256YMF115DJL3KBPNKABJ90" localSheetId="20" hidden="1">#REF!</definedName>
    <definedName name="BExOQ256YMF115DJL3KBPNKABJ90" hidden="1">#REF!</definedName>
    <definedName name="BExQ19DEUOLC11IW32E2AMVZLFF1" localSheetId="20" hidden="1">#REF!</definedName>
    <definedName name="BExQ19DEUOLC11IW32E2AMVZLFF1" hidden="1">#REF!</definedName>
    <definedName name="BExQ1OCW3L24TN0BYVRE2NE3IK1O" localSheetId="20" hidden="1">#REF!</definedName>
    <definedName name="BExQ1OCW3L24TN0BYVRE2NE3IK1O" hidden="1">#REF!</definedName>
    <definedName name="BExQ29C73XR33S3668YYSYZAIHTG" localSheetId="20" hidden="1">#REF!</definedName>
    <definedName name="BExQ29C73XR33S3668YYSYZAIHTG" hidden="1">#REF!</definedName>
    <definedName name="BExQ2FS228IUDUP2023RA1D4AO4C" localSheetId="20" hidden="1">#REF!</definedName>
    <definedName name="BExQ2FS228IUDUP2023RA1D4AO4C" hidden="1">#REF!</definedName>
    <definedName name="BExQ2L0XYWLY9VPZWXYYFRIRQRJ1" localSheetId="20" hidden="1">#REF!</definedName>
    <definedName name="BExQ2L0XYWLY9VPZWXYYFRIRQRJ1" hidden="1">#REF!</definedName>
    <definedName name="BExQ2M841F5Z1BQYR8DG5FKK0LIU" localSheetId="20" hidden="1">#REF!</definedName>
    <definedName name="BExQ2M841F5Z1BQYR8DG5FKK0LIU" hidden="1">#REF!</definedName>
    <definedName name="BExQ2STHO7AXYTS1VPPHQMX1WT30" localSheetId="20" hidden="1">#REF!</definedName>
    <definedName name="BExQ2STHO7AXYTS1VPPHQMX1WT30" hidden="1">#REF!</definedName>
    <definedName name="BExQ2XWXHMQMQ99FF9293AEQHABB" localSheetId="20" hidden="1">#REF!</definedName>
    <definedName name="BExQ2XWXHMQMQ99FF9293AEQHABB" hidden="1">#REF!</definedName>
    <definedName name="BExQ300G8I8TK45A0MVHV15422EU" localSheetId="20" hidden="1">#REF!</definedName>
    <definedName name="BExQ300G8I8TK45A0MVHV15422EU" hidden="1">#REF!</definedName>
    <definedName name="BExQ305RBEODGNAETZ0EZQLLDZZD" localSheetId="20" hidden="1">#REF!</definedName>
    <definedName name="BExQ305RBEODGNAETZ0EZQLLDZZD" hidden="1">#REF!</definedName>
    <definedName name="BExQ37SZQJSC2C73FY2IJY852LVP" localSheetId="20" hidden="1">#REF!</definedName>
    <definedName name="BExQ37SZQJSC2C73FY2IJY852LVP" hidden="1">#REF!</definedName>
    <definedName name="BExQ39R28MXSG2SEV956F0KZ20AN" localSheetId="20" hidden="1">#REF!</definedName>
    <definedName name="BExQ39R28MXSG2SEV956F0KZ20AN" hidden="1">#REF!</definedName>
    <definedName name="BExQ3D1P3M5Z3HLMEZ17E0BLEE4U" localSheetId="20" hidden="1">#REF!</definedName>
    <definedName name="BExQ3D1P3M5Z3HLMEZ17E0BLEE4U" hidden="1">#REF!</definedName>
    <definedName name="BExQ3EZX6BA2WHKI84SG78UPRTSE" localSheetId="20" hidden="1">#REF!</definedName>
    <definedName name="BExQ3EZX6BA2WHKI84SG78UPRTSE" hidden="1">#REF!</definedName>
    <definedName name="BExQ3KOX6620WUSBG7PGACNC936P" localSheetId="20" hidden="1">#REF!</definedName>
    <definedName name="BExQ3KOX6620WUSBG7PGACNC936P" hidden="1">#REF!</definedName>
    <definedName name="BExQ3O4W7QF8BOXTUT4IOGF6YKUD" localSheetId="20" hidden="1">#REF!</definedName>
    <definedName name="BExQ3O4W7QF8BOXTUT4IOGF6YKUD" hidden="1">#REF!</definedName>
    <definedName name="BExQ3PXOWSN8561ZR8IEY8ZASI3B" localSheetId="20" hidden="1">#REF!</definedName>
    <definedName name="BExQ3PXOWSN8561ZR8IEY8ZASI3B" hidden="1">#REF!</definedName>
    <definedName name="BExQ3TZF04IPY0B0UG9CQQ5736UA" localSheetId="20" hidden="1">#REF!</definedName>
    <definedName name="BExQ3TZF04IPY0B0UG9CQQ5736UA" hidden="1">#REF!</definedName>
    <definedName name="BExQ42IU9MNDYLODP41DL6YTZMAR" localSheetId="20" hidden="1">#REF!</definedName>
    <definedName name="BExQ42IU9MNDYLODP41DL6YTZMAR" hidden="1">#REF!</definedName>
    <definedName name="BExQ42O4PHH156IHXSW0JAYAC0NJ" localSheetId="20" hidden="1">#REF!</definedName>
    <definedName name="BExQ42O4PHH156IHXSW0JAYAC0NJ" hidden="1">#REF!</definedName>
    <definedName name="BExQ452HF7N1HYPXJXQ8WD6SOWUV" localSheetId="20" hidden="1">#REF!</definedName>
    <definedName name="BExQ452HF7N1HYPXJXQ8WD6SOWUV" hidden="1">#REF!</definedName>
    <definedName name="BExQ4BTBSHPHVEDRCXC2ROW8PLFC" localSheetId="20" hidden="1">#REF!</definedName>
    <definedName name="BExQ4BTBSHPHVEDRCXC2ROW8PLFC" hidden="1">#REF!</definedName>
    <definedName name="BExQ4DGKF54SRKQUTUT4B1CZSS62" localSheetId="20" hidden="1">#REF!</definedName>
    <definedName name="BExQ4DGKF54SRKQUTUT4B1CZSS62" hidden="1">#REF!</definedName>
    <definedName name="BExQ4T74LQ5PYTV1MUQUW75A4BDY" localSheetId="20" hidden="1">#REF!</definedName>
    <definedName name="BExQ4T74LQ5PYTV1MUQUW75A4BDY" hidden="1">#REF!</definedName>
    <definedName name="BExQ4XJHD7EJCNH7S1MJDZJ2MNWG" localSheetId="20" hidden="1">#REF!</definedName>
    <definedName name="BExQ4XJHD7EJCNH7S1MJDZJ2MNWG" hidden="1">#REF!</definedName>
    <definedName name="BExQ5039ZCEWBUJHU682G4S89J03" localSheetId="20" hidden="1">#REF!</definedName>
    <definedName name="BExQ5039ZCEWBUJHU682G4S89J03" hidden="1">#REF!</definedName>
    <definedName name="BExQ56Z9W6YHZHRXOFFI8EFA7CDI" localSheetId="20" hidden="1">#REF!</definedName>
    <definedName name="BExQ56Z9W6YHZHRXOFFI8EFA7CDI" hidden="1">#REF!</definedName>
    <definedName name="BExQ58MP5FO5Q5CIXVMMYWWPEFW3" localSheetId="20" hidden="1">#REF!</definedName>
    <definedName name="BExQ58MP5FO5Q5CIXVMMYWWPEFW3" hidden="1">#REF!</definedName>
    <definedName name="BExQ5KX3Z668H1KUCKZ9J24HUQ1F" localSheetId="20" hidden="1">#REF!</definedName>
    <definedName name="BExQ5KX3Z668H1KUCKZ9J24HUQ1F" hidden="1">#REF!</definedName>
    <definedName name="BExQ5SPMSOCJYLAY20NB5A6O32RE" localSheetId="20" hidden="1">#REF!</definedName>
    <definedName name="BExQ5SPMSOCJYLAY20NB5A6O32RE" hidden="1">#REF!</definedName>
    <definedName name="BExQ5UICMGTMK790KTLK49MAGXRC" localSheetId="20" hidden="1">#REF!</definedName>
    <definedName name="BExQ5UICMGTMK790KTLK49MAGXRC" hidden="1">#REF!</definedName>
    <definedName name="BExQ5YUUK9FD0QGTY4WD0W90O7OL" localSheetId="20" hidden="1">#REF!</definedName>
    <definedName name="BExQ5YUUK9FD0QGTY4WD0W90O7OL" hidden="1">#REF!</definedName>
    <definedName name="BExQ62WGBSDPG7ZU34W0N8X45R3X" localSheetId="20" hidden="1">#REF!</definedName>
    <definedName name="BExQ62WGBSDPG7ZU34W0N8X45R3X" hidden="1">#REF!</definedName>
    <definedName name="BExQ63793YQ9BH7JLCNRIATIGTRG" localSheetId="20" hidden="1">#REF!</definedName>
    <definedName name="BExQ63793YQ9BH7JLCNRIATIGTRG" hidden="1">#REF!</definedName>
    <definedName name="BExQ6CN1EF2UPZ57ZYMGK8TUJQSS" localSheetId="20" hidden="1">#REF!</definedName>
    <definedName name="BExQ6CN1EF2UPZ57ZYMGK8TUJQSS" hidden="1">#REF!</definedName>
    <definedName name="BExQ6FSF8BMWVLJI7Y7MKPG9SU5O" localSheetId="20" hidden="1">#REF!</definedName>
    <definedName name="BExQ6FSF8BMWVLJI7Y7MKPG9SU5O" hidden="1">#REF!</definedName>
    <definedName name="BExQ6M2YXJ8AMRJF3QGHC40ADAHZ" localSheetId="20" hidden="1">#REF!</definedName>
    <definedName name="BExQ6M2YXJ8AMRJF3QGHC40ADAHZ" hidden="1">#REF!</definedName>
    <definedName name="BExQ6M8B0X44N9TV56ATUVHGDI00" localSheetId="20" hidden="1">#REF!</definedName>
    <definedName name="BExQ6M8B0X44N9TV56ATUVHGDI00" hidden="1">#REF!</definedName>
    <definedName name="BExQ6POH065GV0I74XXVD0VUPBJW" localSheetId="20" hidden="1">#REF!</definedName>
    <definedName name="BExQ6POH065GV0I74XXVD0VUPBJW" hidden="1">#REF!</definedName>
    <definedName name="BExQ6WV9KPSMXPPLGZ3KK4WNYTHU" localSheetId="20" hidden="1">#REF!</definedName>
    <definedName name="BExQ6WV9KPSMXPPLGZ3KK4WNYTHU" hidden="1">#REF!</definedName>
    <definedName name="BExQ7541G92R52ECOIYO6UXIWJJ4" localSheetId="20" hidden="1">#REF!</definedName>
    <definedName name="BExQ7541G92R52ECOIYO6UXIWJJ4" hidden="1">#REF!</definedName>
    <definedName name="BExQ783XTMM2A9I3UKCFWJH1PP2N" localSheetId="20" hidden="1">#REF!</definedName>
    <definedName name="BExQ783XTMM2A9I3UKCFWJH1PP2N" hidden="1">#REF!</definedName>
    <definedName name="BExQ79LX01ZPQB8EGD1ZHR2VK2H3" localSheetId="20" hidden="1">#REF!</definedName>
    <definedName name="BExQ79LX01ZPQB8EGD1ZHR2VK2H3" hidden="1">#REF!</definedName>
    <definedName name="BExQ7B3V9MGDK2OIJ61XXFBFLJFZ" localSheetId="20" hidden="1">#REF!</definedName>
    <definedName name="BExQ7B3V9MGDK2OIJ61XXFBFLJFZ" hidden="1">#REF!</definedName>
    <definedName name="BExQ7CB046NVPF9ZXDGA7OXOLSLX" localSheetId="20" hidden="1">#REF!</definedName>
    <definedName name="BExQ7CB046NVPF9ZXDGA7OXOLSLX" hidden="1">#REF!</definedName>
    <definedName name="BExQ7IWDCGGOO1HTJ97YGO1CK3R9" localSheetId="20" hidden="1">#REF!</definedName>
    <definedName name="BExQ7IWDCGGOO1HTJ97YGO1CK3R9" hidden="1">#REF!</definedName>
    <definedName name="BExQ7JNFIEGS2HKNBALH3Q2N5G7Z" localSheetId="20" hidden="1">#REF!</definedName>
    <definedName name="BExQ7JNFIEGS2HKNBALH3Q2N5G7Z" hidden="1">#REF!</definedName>
    <definedName name="BExQ7MY3U2Z1IZ71U5LJUD00VVB4" localSheetId="20" hidden="1">#REF!</definedName>
    <definedName name="BExQ7MY3U2Z1IZ71U5LJUD00VVB4" hidden="1">#REF!</definedName>
    <definedName name="BExQ7XL2Q1GVUFL1F9KK0K0EXMWG" localSheetId="20" hidden="1">#REF!</definedName>
    <definedName name="BExQ7XL2Q1GVUFL1F9KK0K0EXMWG" hidden="1">#REF!</definedName>
    <definedName name="BExQ8469L3ZRZ3KYZPYMSJIDL7Y5" localSheetId="20" hidden="1">#REF!</definedName>
    <definedName name="BExQ8469L3ZRZ3KYZPYMSJIDL7Y5" hidden="1">#REF!</definedName>
    <definedName name="BExQ84MJB94HL3BWRN50M4NCB6Z0" localSheetId="20" hidden="1">#REF!</definedName>
    <definedName name="BExQ84MJB94HL3BWRN50M4NCB6Z0" hidden="1">#REF!</definedName>
    <definedName name="BExQ8583ZE00NW7T9OF11OT9IA14" localSheetId="20" hidden="1">#REF!</definedName>
    <definedName name="BExQ8583ZE00NW7T9OF11OT9IA14" hidden="1">#REF!</definedName>
    <definedName name="BExQ8A0RPE3IMIFIZLUE7KD2N21W" localSheetId="20" hidden="1">#REF!</definedName>
    <definedName name="BExQ8A0RPE3IMIFIZLUE7KD2N21W" hidden="1">#REF!</definedName>
    <definedName name="BExQ8ABK6H1ADV2R2OYT8NFFYG2N" localSheetId="20" hidden="1">#REF!</definedName>
    <definedName name="BExQ8ABK6H1ADV2R2OYT8NFFYG2N" hidden="1">#REF!</definedName>
    <definedName name="BExQ8DM90XJ6GCJIK9LC5O82I2TJ" localSheetId="20" hidden="1">#REF!</definedName>
    <definedName name="BExQ8DM90XJ6GCJIK9LC5O82I2TJ" hidden="1">#REF!</definedName>
    <definedName name="BExQ8G0K46ZORA0QVQTDI7Z8LXGF" localSheetId="20" hidden="1">#REF!</definedName>
    <definedName name="BExQ8G0K46ZORA0QVQTDI7Z8LXGF" hidden="1">#REF!</definedName>
    <definedName name="BExQ8O3WEU8HNTTGKTW5T0QSKCLP" localSheetId="20" hidden="1">#REF!</definedName>
    <definedName name="BExQ8O3WEU8HNTTGKTW5T0QSKCLP" hidden="1">#REF!</definedName>
    <definedName name="BExQ8ZCEDBOBJA3D9LDP5TU2WYGR" localSheetId="20" hidden="1">#REF!</definedName>
    <definedName name="BExQ8ZCEDBOBJA3D9LDP5TU2WYGR" hidden="1">#REF!</definedName>
    <definedName name="BExQ94LAW6MAQBWY25WTBFV5PPZJ" localSheetId="20" hidden="1">#REF!</definedName>
    <definedName name="BExQ94LAW6MAQBWY25WTBFV5PPZJ" hidden="1">#REF!</definedName>
    <definedName name="BExQ968K8V66L55PCVI3B4VR4FW6" localSheetId="20" hidden="1">#REF!</definedName>
    <definedName name="BExQ968K8V66L55PCVI3B4VR4FW6" hidden="1">#REF!</definedName>
    <definedName name="BExQ97QIPOSSRK978N8P234Y1XA4" localSheetId="20" hidden="1">#REF!</definedName>
    <definedName name="BExQ97QIPOSSRK978N8P234Y1XA4" hidden="1">#REF!</definedName>
    <definedName name="BExQ9DFHXLBKBS9DWH05G83SL12Z" localSheetId="20" hidden="1">#REF!</definedName>
    <definedName name="BExQ9DFHXLBKBS9DWH05G83SL12Z" hidden="1">#REF!</definedName>
    <definedName name="BExQ9E6FBAXTHGF3RXANFIA77GXP" localSheetId="20" hidden="1">#REF!</definedName>
    <definedName name="BExQ9E6FBAXTHGF3RXANFIA77GXP" hidden="1">#REF!</definedName>
    <definedName name="BExQ9J4ID0TGFFFJSQ9PFAMXOYZ1" localSheetId="20" hidden="1">#REF!</definedName>
    <definedName name="BExQ9J4ID0TGFFFJSQ9PFAMXOYZ1" hidden="1">#REF!</definedName>
    <definedName name="BExQ9KX9734KIAK7IMRLHCPYDHO2" localSheetId="20" hidden="1">#REF!</definedName>
    <definedName name="BExQ9KX9734KIAK7IMRLHCPYDHO2" hidden="1">#REF!</definedName>
    <definedName name="BExQ9L81FF4I7816VTPFBDWVU4CW" localSheetId="20" hidden="1">#REF!</definedName>
    <definedName name="BExQ9L81FF4I7816VTPFBDWVU4CW" hidden="1">#REF!</definedName>
    <definedName name="BExQ9M4E2ACZOWWWP1JJIQO8AHUM" localSheetId="20" hidden="1">#REF!</definedName>
    <definedName name="BExQ9M4E2ACZOWWWP1JJIQO8AHUM" hidden="1">#REF!</definedName>
    <definedName name="BExQ9TBCP5IJKSQLYEBE6FQLF16I" localSheetId="20" hidden="1">#REF!</definedName>
    <definedName name="BExQ9TBCP5IJKSQLYEBE6FQLF16I" hidden="1">#REF!</definedName>
    <definedName name="BExQ9UTANMJCK7LJ4OQMD6F2Q01L" localSheetId="20" hidden="1">#REF!</definedName>
    <definedName name="BExQ9UTANMJCK7LJ4OQMD6F2Q01L" hidden="1">#REF!</definedName>
    <definedName name="BExQ9ZLYHWABXAA9NJDW8ZS0UQ9P" localSheetId="20" hidden="1">[20]ZZCOOM_M03_Q005!#REF!</definedName>
    <definedName name="BExQ9ZLYHWABXAA9NJDW8ZS0UQ9P" hidden="1">[20]ZZCOOM_M03_Q005!#REF!</definedName>
    <definedName name="BExQ9ZWQ19KSRZNZNPY6ZNWEST1J" localSheetId="20" hidden="1">#REF!</definedName>
    <definedName name="BExQ9ZWQ19KSRZNZNPY6ZNWEST1J" hidden="1">#REF!</definedName>
    <definedName name="BExQA324HSCK40ENJUT9CS9EC71B" localSheetId="20" hidden="1">#REF!</definedName>
    <definedName name="BExQA324HSCK40ENJUT9CS9EC71B" hidden="1">#REF!</definedName>
    <definedName name="BExQA55GY0STSNBWQCWN8E31ZXCS" localSheetId="20" hidden="1">#REF!</definedName>
    <definedName name="BExQA55GY0STSNBWQCWN8E31ZXCS" hidden="1">#REF!</definedName>
    <definedName name="BExQA7URC7M82I0T9RUF90GCS15S" localSheetId="20" hidden="1">#REF!</definedName>
    <definedName name="BExQA7URC7M82I0T9RUF90GCS15S" hidden="1">#REF!</definedName>
    <definedName name="BExQA9HZIN9XEMHEEVHT99UU9Z82" localSheetId="20" hidden="1">#REF!</definedName>
    <definedName name="BExQA9HZIN9XEMHEEVHT99UU9Z82" hidden="1">#REF!</definedName>
    <definedName name="BExQAELFYH92K8CJL155181UDORO" localSheetId="20" hidden="1">#REF!</definedName>
    <definedName name="BExQAELFYH92K8CJL155181UDORO" hidden="1">#REF!</definedName>
    <definedName name="BExQAG8PP8R5NJKNQD1U4QOSD6X5" localSheetId="20" hidden="1">#REF!</definedName>
    <definedName name="BExQAG8PP8R5NJKNQD1U4QOSD6X5" hidden="1">#REF!</definedName>
    <definedName name="BExQAVTR32SDHZQ69KNYF6UXXKS2" localSheetId="20" hidden="1">#REF!</definedName>
    <definedName name="BExQAVTR32SDHZQ69KNYF6UXXKS2" hidden="1">#REF!</definedName>
    <definedName name="BExQBBETZJ7LHJ9CLAL3GEKQFEGR" localSheetId="20" hidden="1">#REF!</definedName>
    <definedName name="BExQBBETZJ7LHJ9CLAL3GEKQFEGR" hidden="1">#REF!</definedName>
    <definedName name="BExQBDICMZTSA1X73TMHNO4JSFLN" localSheetId="20" hidden="1">#REF!</definedName>
    <definedName name="BExQBDICMZTSA1X73TMHNO4JSFLN" hidden="1">#REF!</definedName>
    <definedName name="BExQBEER6CRCRPSSL61S0OMH57ZA" localSheetId="20" hidden="1">#REF!</definedName>
    <definedName name="BExQBEER6CRCRPSSL61S0OMH57ZA" hidden="1">#REF!</definedName>
    <definedName name="BExQBFR753FNBMC27WEQJT8UKANJ" localSheetId="20" hidden="1">#REF!</definedName>
    <definedName name="BExQBFR753FNBMC27WEQJT8UKANJ" hidden="1">#REF!</definedName>
    <definedName name="BExQBIGGY5TXI2FJVVZSLZ0LTZYH" localSheetId="20" hidden="1">#REF!</definedName>
    <definedName name="BExQBIGGY5TXI2FJVVZSLZ0LTZYH" hidden="1">#REF!</definedName>
    <definedName name="BExQBM1RUSIQ85LLMM2159BYDPIP" localSheetId="20" hidden="1">#REF!</definedName>
    <definedName name="BExQBM1RUSIQ85LLMM2159BYDPIP" hidden="1">#REF!</definedName>
    <definedName name="BExQBOWE543K7PGA5S7SVU2QKPM3" localSheetId="20" hidden="1">#REF!</definedName>
    <definedName name="BExQBOWE543K7PGA5S7SVU2QKPM3" hidden="1">#REF!</definedName>
    <definedName name="BExQBPSOZ47V81YAEURP0NQJNTJH" localSheetId="20" hidden="1">#REF!</definedName>
    <definedName name="BExQBPSOZ47V81YAEURP0NQJNTJH" hidden="1">#REF!</definedName>
    <definedName name="BExQC5TWT21CGBKD0IHAXTIN2QB8" localSheetId="20" hidden="1">#REF!</definedName>
    <definedName name="BExQC5TWT21CGBKD0IHAXTIN2QB8" hidden="1">#REF!</definedName>
    <definedName name="BExQC94JL9F5GW4S8DQCAF4WB2DA" localSheetId="20" hidden="1">#REF!</definedName>
    <definedName name="BExQC94JL9F5GW4S8DQCAF4WB2DA" hidden="1">#REF!</definedName>
    <definedName name="BExQCKTD8AT0824LGWREXM1B5D1X" localSheetId="20" hidden="1">#REF!</definedName>
    <definedName name="BExQCKTD8AT0824LGWREXM1B5D1X" hidden="1">#REF!</definedName>
    <definedName name="BExQCQ7KF4HVXSD72FF3DJGNNO3M" localSheetId="20" hidden="1">#REF!</definedName>
    <definedName name="BExQCQ7KF4HVXSD72FF3DJGNNO3M" hidden="1">#REF!</definedName>
    <definedName name="BExQCRPJXI0WNJUFFAC39C0PFUFK" localSheetId="20" hidden="1">#REF!</definedName>
    <definedName name="BExQCRPJXI0WNJUFFAC39C0PFUFK" hidden="1">#REF!</definedName>
    <definedName name="BExQD571YWOXKR2SX85K5MKQ0AO2" localSheetId="20" hidden="1">#REF!</definedName>
    <definedName name="BExQD571YWOXKR2SX85K5MKQ0AO2" hidden="1">#REF!</definedName>
    <definedName name="BExQDB6VCHN8PNX8EA6JNIEQ2JC2" localSheetId="20" hidden="1">#REF!</definedName>
    <definedName name="BExQDB6VCHN8PNX8EA6JNIEQ2JC2" hidden="1">#REF!</definedName>
    <definedName name="BExQDE1B6U2Q9B73KBENABP71YM1" localSheetId="20" hidden="1">#REF!</definedName>
    <definedName name="BExQDE1B6U2Q9B73KBENABP71YM1" hidden="1">#REF!</definedName>
    <definedName name="BExQDGQCN7ZW41QDUHOBJUGQAX40" localSheetId="20" hidden="1">#REF!</definedName>
    <definedName name="BExQDGQCN7ZW41QDUHOBJUGQAX40" hidden="1">#REF!</definedName>
    <definedName name="BExQED8ZZUEH0WRNOHXI7V9TVC8K" localSheetId="20" hidden="1">#REF!</definedName>
    <definedName name="BExQED8ZZUEH0WRNOHXI7V9TVC8K" hidden="1">#REF!</definedName>
    <definedName name="BExQEF1PIJIB9J24OB0M4X1WLBB0" localSheetId="20" hidden="1">#REF!</definedName>
    <definedName name="BExQEF1PIJIB9J24OB0M4X1WLBB0" hidden="1">#REF!</definedName>
    <definedName name="BExQEMUA4HEFM4OVO8M8MA8PIAW1" localSheetId="20" hidden="1">#REF!</definedName>
    <definedName name="BExQEMUA4HEFM4OVO8M8MA8PIAW1" hidden="1">#REF!</definedName>
    <definedName name="BExQEP38QPDKB85WG2WOL17IMB5S" localSheetId="20" hidden="1">#REF!</definedName>
    <definedName name="BExQEP38QPDKB85WG2WOL17IMB5S" hidden="1">#REF!</definedName>
    <definedName name="BExQEQ4XZQFIKUXNU9H7WE7AMZ1U" localSheetId="20" hidden="1">#REF!</definedName>
    <definedName name="BExQEQ4XZQFIKUXNU9H7WE7AMZ1U" hidden="1">#REF!</definedName>
    <definedName name="BExQF1OEB07CRAP6ALNNMJNJ3P2D" localSheetId="20" hidden="1">#REF!</definedName>
    <definedName name="BExQF1OEB07CRAP6ALNNMJNJ3P2D" hidden="1">#REF!</definedName>
    <definedName name="BExQF8KKL224NYD20XYLLM2RE7EW" localSheetId="20" hidden="1">#REF!</definedName>
    <definedName name="BExQF8KKL224NYD20XYLLM2RE7EW" hidden="1">#REF!</definedName>
    <definedName name="BExQF9X2AQPFJZTCHTU5PTTR0JAH" localSheetId="20" hidden="1">#REF!</definedName>
    <definedName name="BExQF9X2AQPFJZTCHTU5PTTR0JAH" hidden="1">#REF!</definedName>
    <definedName name="BExQFAINO9ODQZX6NSM8EBTRD04E" localSheetId="20" hidden="1">#REF!</definedName>
    <definedName name="BExQFAINO9ODQZX6NSM8EBTRD04E" hidden="1">#REF!</definedName>
    <definedName name="BExQFC0M9KKFMQKPLPEO2RQDB7MM" localSheetId="20" hidden="1">#REF!</definedName>
    <definedName name="BExQFC0M9KKFMQKPLPEO2RQDB7MM" hidden="1">#REF!</definedName>
    <definedName name="BExQFEEV7627R8TYZCM28C6V6WHE" localSheetId="20" hidden="1">#REF!</definedName>
    <definedName name="BExQFEEV7627R8TYZCM28C6V6WHE" hidden="1">#REF!</definedName>
    <definedName name="BExQFEK8NUD04X2OBRA275ADPSDL" localSheetId="20" hidden="1">#REF!</definedName>
    <definedName name="BExQFEK8NUD04X2OBRA275ADPSDL" hidden="1">#REF!</definedName>
    <definedName name="BExQFGYIWDR4W0YF7XR6E4EWWJ02" localSheetId="20" hidden="1">#REF!</definedName>
    <definedName name="BExQFGYIWDR4W0YF7XR6E4EWWJ02" hidden="1">#REF!</definedName>
    <definedName name="BExQFPNFKA36IAPS22LAUMBDI4KE" localSheetId="20" hidden="1">#REF!</definedName>
    <definedName name="BExQFPNFKA36IAPS22LAUMBDI4KE" hidden="1">#REF!</definedName>
    <definedName name="BExQFPSWEMA8WBUZ4WK20LR13VSU" localSheetId="20" hidden="1">#REF!</definedName>
    <definedName name="BExQFPSWEMA8WBUZ4WK20LR13VSU" hidden="1">#REF!</definedName>
    <definedName name="BExQFVSPOSCCPF1TLJPIWYWYB8A9" localSheetId="20" hidden="1">#REF!</definedName>
    <definedName name="BExQFVSPOSCCPF1TLJPIWYWYB8A9" hidden="1">#REF!</definedName>
    <definedName name="BExQFWJQXNQAW6LUMOEDS6KMJMYL" localSheetId="20" hidden="1">#REF!</definedName>
    <definedName name="BExQFWJQXNQAW6LUMOEDS6KMJMYL" hidden="1">#REF!</definedName>
    <definedName name="BExQG8TYRD2G42UA5ZPCRLNKUDMX" localSheetId="20" hidden="1">#REF!</definedName>
    <definedName name="BExQG8TYRD2G42UA5ZPCRLNKUDMX" hidden="1">#REF!</definedName>
    <definedName name="BExQG9A8OZ31BDN5QEGQGWG59A43" localSheetId="20" hidden="1">#REF!</definedName>
    <definedName name="BExQG9A8OZ31BDN5QEGQGWG59A43" hidden="1">#REF!</definedName>
    <definedName name="BExQGGBQ2CMSPV4NV4RA7NMBQER6" localSheetId="20" hidden="1">#REF!</definedName>
    <definedName name="BExQGGBQ2CMSPV4NV4RA7NMBQER6" hidden="1">#REF!</definedName>
    <definedName name="BExQGO48J9MPCDQ96RBB9UN9AIGT" localSheetId="20" hidden="1">#REF!</definedName>
    <definedName name="BExQGO48J9MPCDQ96RBB9UN9AIGT" hidden="1">#REF!</definedName>
    <definedName name="BExQGSBB6MJWDW7AYWA0MSFTXKRR" localSheetId="20" hidden="1">#REF!</definedName>
    <definedName name="BExQGSBB6MJWDW7AYWA0MSFTXKRR" hidden="1">#REF!</definedName>
    <definedName name="BExQH0UURAJ13AVO5UI04HSRGVYW" localSheetId="20" hidden="1">#REF!</definedName>
    <definedName name="BExQH0UURAJ13AVO5UI04HSRGVYW" hidden="1">#REF!</definedName>
    <definedName name="BExQH5I0FUT0822E2ITR6M5724UF" localSheetId="20" hidden="1">#REF!</definedName>
    <definedName name="BExQH5I0FUT0822E2ITR6M5724UF" hidden="1">#REF!</definedName>
    <definedName name="BExQH6ZZY0NR8SE48PSI9D0CU1TC" localSheetId="20" hidden="1">#REF!</definedName>
    <definedName name="BExQH6ZZY0NR8SE48PSI9D0CU1TC" hidden="1">#REF!</definedName>
    <definedName name="BExQH9P2MCXAJOVEO4GFQT6MNW22" localSheetId="20" hidden="1">#REF!</definedName>
    <definedName name="BExQH9P2MCXAJOVEO4GFQT6MNW22" hidden="1">#REF!</definedName>
    <definedName name="BExQHCZSBYUY8OKKJXFYWKBBM6AH" localSheetId="20" hidden="1">#REF!</definedName>
    <definedName name="BExQHCZSBYUY8OKKJXFYWKBBM6AH" hidden="1">#REF!</definedName>
    <definedName name="BExQHML1J3V7M9VZ3S2S198637RP" localSheetId="20" hidden="1">#REF!</definedName>
    <definedName name="BExQHML1J3V7M9VZ3S2S198637RP" hidden="1">#REF!</definedName>
    <definedName name="BExQHPKXZ1K33V2F90NZIQRZYIAW" localSheetId="20" hidden="1">#REF!</definedName>
    <definedName name="BExQHPKXZ1K33V2F90NZIQRZYIAW" hidden="1">#REF!</definedName>
    <definedName name="BExQHRDNW8YFGT2B35K9CYSS1VAI" localSheetId="20" hidden="1">#REF!</definedName>
    <definedName name="BExQHRDNW8YFGT2B35K9CYSS1VAI" hidden="1">#REF!</definedName>
    <definedName name="BExQHRZ9FBLUG6G6CC88UZA6V39L" localSheetId="20" hidden="1">#REF!</definedName>
    <definedName name="BExQHRZ9FBLUG6G6CC88UZA6V39L" hidden="1">#REF!</definedName>
    <definedName name="BExQHVF9KD06AG2RXUQJ9X4PVGX4" localSheetId="20" hidden="1">#REF!</definedName>
    <definedName name="BExQHVF9KD06AG2RXUQJ9X4PVGX4" hidden="1">#REF!</definedName>
    <definedName name="BExQHZBHVN2L4HC7ACTR73T5OCV0" localSheetId="20" hidden="1">#REF!</definedName>
    <definedName name="BExQHZBHVN2L4HC7ACTR73T5OCV0" hidden="1">#REF!</definedName>
    <definedName name="BExQI3O3BBL6MXZNJD1S3UD8WBUU" localSheetId="20" hidden="1">#REF!</definedName>
    <definedName name="BExQI3O3BBL6MXZNJD1S3UD8WBUU" hidden="1">#REF!</definedName>
    <definedName name="BExQI7431UOEBYKYPVVMNXBZ2ZP2" localSheetId="20" hidden="1">#REF!</definedName>
    <definedName name="BExQI7431UOEBYKYPVVMNXBZ2ZP2" hidden="1">#REF!</definedName>
    <definedName name="BExQI85V9TNLDJT5LTRZS10Y26SG" localSheetId="20" hidden="1">#REF!</definedName>
    <definedName name="BExQI85V9TNLDJT5LTRZS10Y26SG" hidden="1">#REF!</definedName>
    <definedName name="BExQI9ICYVAAXE7L1BQSE1VWSQA9" localSheetId="20" hidden="1">#REF!</definedName>
    <definedName name="BExQI9ICYVAAXE7L1BQSE1VWSQA9" hidden="1">#REF!</definedName>
    <definedName name="BExQIAPKHVEV8CU1L3TTHJW67FJ5" localSheetId="20" hidden="1">#REF!</definedName>
    <definedName name="BExQIAPKHVEV8CU1L3TTHJW67FJ5" hidden="1">#REF!</definedName>
    <definedName name="BExQIAV02RGEQG6AF0CWXU3MS9BZ" localSheetId="20" hidden="1">#REF!</definedName>
    <definedName name="BExQIAV02RGEQG6AF0CWXU3MS9BZ" hidden="1">#REF!</definedName>
    <definedName name="BExQIBB4I3Z6AUU0HYV1DHRS13M4" localSheetId="20" hidden="1">#REF!</definedName>
    <definedName name="BExQIBB4I3Z6AUU0HYV1DHRS13M4" hidden="1">#REF!</definedName>
    <definedName name="BExQIBWPAXU7HJZLKGJZY3EB7MIS" localSheetId="20" hidden="1">#REF!</definedName>
    <definedName name="BExQIBWPAXU7HJZLKGJZY3EB7MIS" hidden="1">#REF!</definedName>
    <definedName name="BExQIHLP9AT969BKBF22IGW76GLI" localSheetId="20" hidden="1">#REF!</definedName>
    <definedName name="BExQIHLP9AT969BKBF22IGW76GLI" hidden="1">#REF!</definedName>
    <definedName name="BExQIS8O6R36CI01XRY9ISM99TW9" localSheetId="20" hidden="1">#REF!</definedName>
    <definedName name="BExQIS8O6R36CI01XRY9ISM99TW9" hidden="1">#REF!</definedName>
    <definedName name="BExQIVJB9MJ25NDUHTCVMSODJY2C" localSheetId="20" hidden="1">#REF!</definedName>
    <definedName name="BExQIVJB9MJ25NDUHTCVMSODJY2C" hidden="1">#REF!</definedName>
    <definedName name="BExQIWAEMVTWAU39DWIXT17K2A9Z" localSheetId="20" hidden="1">#REF!</definedName>
    <definedName name="BExQIWAEMVTWAU39DWIXT17K2A9Z" hidden="1">#REF!</definedName>
    <definedName name="BExQJ72T8UR0U461ZLEGOOEPCDIG" localSheetId="20" hidden="1">#REF!</definedName>
    <definedName name="BExQJ72T8UR0U461ZLEGOOEPCDIG" hidden="1">#REF!</definedName>
    <definedName name="BExQJAZ2QDORCR0K8PR9VHQZ4Y3P" localSheetId="20" hidden="1">#REF!</definedName>
    <definedName name="BExQJAZ2QDORCR0K8PR9VHQZ4Y3P" hidden="1">#REF!</definedName>
    <definedName name="BExQJBF7LAX128WR7VTMJC88ZLPG" localSheetId="20" hidden="1">#REF!</definedName>
    <definedName name="BExQJBF7LAX128WR7VTMJC88ZLPG" hidden="1">#REF!</definedName>
    <definedName name="BExQJEVCKX6KZHNCLYXY7D0MX5KN" localSheetId="20" hidden="1">#REF!</definedName>
    <definedName name="BExQJEVCKX6KZHNCLYXY7D0MX5KN" hidden="1">#REF!</definedName>
    <definedName name="BExQJJYSDX8B0J1QGF2HL071KKA3" localSheetId="20" hidden="1">#REF!</definedName>
    <definedName name="BExQJJYSDX8B0J1QGF2HL071KKA3" hidden="1">#REF!</definedName>
    <definedName name="BExQK1HV6SQQ7CP8H8IUKI9TYXTD" localSheetId="20" hidden="1">#REF!</definedName>
    <definedName name="BExQK1HV6SQQ7CP8H8IUKI9TYXTD" hidden="1">#REF!</definedName>
    <definedName name="BExQK3LE5CSBW1E4H4KHW548FL2R" localSheetId="20" hidden="1">#REF!</definedName>
    <definedName name="BExQK3LE5CSBW1E4H4KHW548FL2R" hidden="1">#REF!</definedName>
    <definedName name="BExQKG6LD6PLNDGNGO9DJXY865BR" localSheetId="20" hidden="1">#REF!</definedName>
    <definedName name="BExQKG6LD6PLNDGNGO9DJXY865BR" hidden="1">#REF!</definedName>
    <definedName name="BExQKUKG8I4CGS9QYSD0H7NHP4JN" localSheetId="20" hidden="1">#REF!</definedName>
    <definedName name="BExQKUKG8I4CGS9QYSD0H7NHP4JN" hidden="1">#REF!</definedName>
    <definedName name="BExQL2NSE8OYZFXQH8A23RMVMFW7" localSheetId="20" hidden="1">#REF!</definedName>
    <definedName name="BExQL2NSE8OYZFXQH8A23RMVMFW7" hidden="1">#REF!</definedName>
    <definedName name="BExQL4GJ3LZJL6JDEHT7UDXW90TV" localSheetId="20" hidden="1">#REF!</definedName>
    <definedName name="BExQL4GJ3LZJL6JDEHT7UDXW90TV" hidden="1">#REF!</definedName>
    <definedName name="BExQLE1TOW3A287TQB0AVWENT8O1" localSheetId="20" hidden="1">#REF!</definedName>
    <definedName name="BExQLE1TOW3A287TQB0AVWENT8O1" hidden="1">#REF!</definedName>
    <definedName name="BExRYOYB4A3E5F6MTROY69LR0PMG" localSheetId="20" hidden="1">#REF!</definedName>
    <definedName name="BExRYOYB4A3E5F6MTROY69LR0PMG" hidden="1">#REF!</definedName>
    <definedName name="BExRYZLA9EW71H4SXQR525S72LLP" localSheetId="20" hidden="1">#REF!</definedName>
    <definedName name="BExRYZLA9EW71H4SXQR525S72LLP" hidden="1">#REF!</definedName>
    <definedName name="BExRZ66M8G9FQ0VFP077QSZBSOA5" localSheetId="20" hidden="1">#REF!</definedName>
    <definedName name="BExRZ66M8G9FQ0VFP077QSZBSOA5" hidden="1">#REF!</definedName>
    <definedName name="BExRZ8FMQQL46I8AQWU17LRNZD5T" localSheetId="20" hidden="1">#REF!</definedName>
    <definedName name="BExRZ8FMQQL46I8AQWU17LRNZD5T" hidden="1">#REF!</definedName>
    <definedName name="BExRZIRRIXRUMZ5GOO95S7460BMP" localSheetId="20" hidden="1">#REF!</definedName>
    <definedName name="BExRZIRRIXRUMZ5GOO95S7460BMP" hidden="1">#REF!</definedName>
    <definedName name="BExRZJTNBKKPK7SB4LA31O3OH6PO" localSheetId="20" hidden="1">#REF!</definedName>
    <definedName name="BExRZJTNBKKPK7SB4LA31O3OH6PO" hidden="1">#REF!</definedName>
    <definedName name="BExRZK9RAHMM0ZLTNSK7A4LDC42D" localSheetId="20" hidden="1">#REF!</definedName>
    <definedName name="BExRZK9RAHMM0ZLTNSK7A4LDC42D" hidden="1">#REF!</definedName>
    <definedName name="BExRZNF461H0WDF36L3U0UQSJGZB" localSheetId="20" hidden="1">#REF!</definedName>
    <definedName name="BExRZNF461H0WDF36L3U0UQSJGZB" hidden="1">#REF!</definedName>
    <definedName name="BExRZOGSR69INI6GAEPHDWSNK5Q4" localSheetId="20" hidden="1">#REF!</definedName>
    <definedName name="BExRZOGSR69INI6GAEPHDWSNK5Q4" hidden="1">#REF!</definedName>
    <definedName name="BExS0ASQBKRTPDWFK0KUDFOS9LE5" localSheetId="20" hidden="1">#REF!</definedName>
    <definedName name="BExS0ASQBKRTPDWFK0KUDFOS9LE5" hidden="1">#REF!</definedName>
    <definedName name="BExS0GHQUF6YT0RU3TKDEO8CSJYB" localSheetId="20" hidden="1">#REF!</definedName>
    <definedName name="BExS0GHQUF6YT0RU3TKDEO8CSJYB" hidden="1">#REF!</definedName>
    <definedName name="BExS0K8IHC45I78DMZBOJ1P13KQA" localSheetId="20" hidden="1">#REF!</definedName>
    <definedName name="BExS0K8IHC45I78DMZBOJ1P13KQA" hidden="1">#REF!</definedName>
    <definedName name="BExS0L4WP69XXUFHED98XIEPB593" localSheetId="20" hidden="1">#REF!</definedName>
    <definedName name="BExS0L4WP69XXUFHED98XIEPB593" hidden="1">#REF!</definedName>
    <definedName name="BExS0Z2O2N4AJXFEPN87NU9ZGAHG" localSheetId="20" hidden="1">#REF!</definedName>
    <definedName name="BExS0Z2O2N4AJXFEPN87NU9ZGAHG" hidden="1">#REF!</definedName>
    <definedName name="BExS15IJV0WW662NXQUVT3FGP4ST" localSheetId="20" hidden="1">#REF!</definedName>
    <definedName name="BExS15IJV0WW662NXQUVT3FGP4ST" hidden="1">#REF!</definedName>
    <definedName name="BExS18T8TBNEPF4AU1VJ268XLF3L" localSheetId="20" hidden="1">#REF!</definedName>
    <definedName name="BExS18T8TBNEPF4AU1VJ268XLF3L" hidden="1">#REF!</definedName>
    <definedName name="BExS194110MR25BYJI3CJ2EGZ8XT" localSheetId="20" hidden="1">#REF!</definedName>
    <definedName name="BExS194110MR25BYJI3CJ2EGZ8XT" hidden="1">#REF!</definedName>
    <definedName name="BExS1BNVGNSGD4EP90QL8WXYWZ66" localSheetId="20" hidden="1">#REF!</definedName>
    <definedName name="BExS1BNVGNSGD4EP90QL8WXYWZ66" hidden="1">#REF!</definedName>
    <definedName name="BExS1UE39N6NCND7MAARSBWXS6HU" localSheetId="20" hidden="1">#REF!</definedName>
    <definedName name="BExS1UE39N6NCND7MAARSBWXS6HU" hidden="1">#REF!</definedName>
    <definedName name="BExS226HTWL5WVC76MP5A1IBI8WD" localSheetId="20" hidden="1">#REF!</definedName>
    <definedName name="BExS226HTWL5WVC76MP5A1IBI8WD" hidden="1">#REF!</definedName>
    <definedName name="BExS26OI2QNNAH2WMDD95Z400048" localSheetId="20" hidden="1">#REF!</definedName>
    <definedName name="BExS26OI2QNNAH2WMDD95Z400048" hidden="1">#REF!</definedName>
    <definedName name="BExS2D4EI622QRKZKVDPRE66M4XA" localSheetId="20" hidden="1">#REF!</definedName>
    <definedName name="BExS2D4EI622QRKZKVDPRE66M4XA" hidden="1">#REF!</definedName>
    <definedName name="BExS2DF6B4ZUF3VZLI4G6LJ3BF38" localSheetId="20" hidden="1">#REF!</definedName>
    <definedName name="BExS2DF6B4ZUF3VZLI4G6LJ3BF38" hidden="1">#REF!</definedName>
    <definedName name="BExS2GKEA6VM3PDWKD7XI0KRUHTW" localSheetId="20" hidden="1">#REF!</definedName>
    <definedName name="BExS2GKEA6VM3PDWKD7XI0KRUHTW" hidden="1">#REF!</definedName>
    <definedName name="BExS2I2HVU314TXI2DYFRY8XV913" localSheetId="20" hidden="1">#REF!</definedName>
    <definedName name="BExS2I2HVU314TXI2DYFRY8XV913" hidden="1">#REF!</definedName>
    <definedName name="BExS2QB5FS5LYTFYO4BROTWG3OV5" localSheetId="20" hidden="1">#REF!</definedName>
    <definedName name="BExS2QB5FS5LYTFYO4BROTWG3OV5" hidden="1">#REF!</definedName>
    <definedName name="BExS2TLU1HONYV6S3ZD9T12D7CIG" localSheetId="20" hidden="1">#REF!</definedName>
    <definedName name="BExS2TLU1HONYV6S3ZD9T12D7CIG" hidden="1">#REF!</definedName>
    <definedName name="BExS2WLQUVBRZJWQTWUU4CYDY4IN" localSheetId="20" hidden="1">#REF!</definedName>
    <definedName name="BExS2WLQUVBRZJWQTWUU4CYDY4IN" hidden="1">#REF!</definedName>
    <definedName name="BExS2YJQV4NUX6135T90Z1Y5R26Q" localSheetId="20" hidden="1">#REF!</definedName>
    <definedName name="BExS2YJQV4NUX6135T90Z1Y5R26Q" hidden="1">#REF!</definedName>
    <definedName name="BExS318UV9I2FXPQQWUKKX00QLPJ" localSheetId="20" hidden="1">#REF!</definedName>
    <definedName name="BExS318UV9I2FXPQQWUKKX00QLPJ" hidden="1">#REF!</definedName>
    <definedName name="BExS3LBS0SMTHALVM4NRI1BAV1NP" localSheetId="20" hidden="1">#REF!</definedName>
    <definedName name="BExS3LBS0SMTHALVM4NRI1BAV1NP" hidden="1">#REF!</definedName>
    <definedName name="BExS3MTQ75VBXDGEBURP6YT8RROE" localSheetId="20" hidden="1">#REF!</definedName>
    <definedName name="BExS3MTQ75VBXDGEBURP6YT8RROE" hidden="1">#REF!</definedName>
    <definedName name="BExS3OMGYO0DFN5186UFKEXZ2RX3" localSheetId="20" hidden="1">#REF!</definedName>
    <definedName name="BExS3OMGYO0DFN5186UFKEXZ2RX3" hidden="1">#REF!</definedName>
    <definedName name="BExS3SDERJ27OER67TIGOVZU13A2" localSheetId="20" hidden="1">#REF!</definedName>
    <definedName name="BExS3SDERJ27OER67TIGOVZU13A2" hidden="1">#REF!</definedName>
    <definedName name="BExS3STIH9SFG0R6H30P191QZE98" localSheetId="20" hidden="1">#REF!</definedName>
    <definedName name="BExS3STIH9SFG0R6H30P191QZE98" hidden="1">#REF!</definedName>
    <definedName name="BExS46R5WDNU5KL04FKY5LHJUCB8" localSheetId="20" hidden="1">#REF!</definedName>
    <definedName name="BExS46R5WDNU5KL04FKY5LHJUCB8" hidden="1">#REF!</definedName>
    <definedName name="BExS4ASWKM93XA275AXHYP8AG6SU" localSheetId="20" hidden="1">#REF!</definedName>
    <definedName name="BExS4ASWKM93XA275AXHYP8AG6SU" hidden="1">#REF!</definedName>
    <definedName name="BExS4IANBC4RO7HIK0MZZ2RPQU78" localSheetId="20" hidden="1">#REF!</definedName>
    <definedName name="BExS4IANBC4RO7HIK0MZZ2RPQU78" hidden="1">#REF!</definedName>
    <definedName name="BExS4JN3Y6SVBKILQK0R9HS45Y52" localSheetId="20" hidden="1">#REF!</definedName>
    <definedName name="BExS4JN3Y6SVBKILQK0R9HS45Y52" hidden="1">#REF!</definedName>
    <definedName name="BExS4P6S41O6Z6BED77U3GD9PNH1" localSheetId="20" hidden="1">#REF!</definedName>
    <definedName name="BExS4P6S41O6Z6BED77U3GD9PNH1" hidden="1">#REF!</definedName>
    <definedName name="BExS4PXPURUHFBOKYFJD5J1J2RXC" localSheetId="20" hidden="1">#REF!</definedName>
    <definedName name="BExS4PXPURUHFBOKYFJD5J1J2RXC" hidden="1">#REF!</definedName>
    <definedName name="BExS4T32HD3YGJ91HTJ2IGVX6V4O" localSheetId="20" hidden="1">#REF!</definedName>
    <definedName name="BExS4T32HD3YGJ91HTJ2IGVX6V4O" hidden="1">#REF!</definedName>
    <definedName name="BExS51H0N51UT0FZOPZRCF1GU063" localSheetId="20" hidden="1">#REF!</definedName>
    <definedName name="BExS51H0N51UT0FZOPZRCF1GU063" hidden="1">#REF!</definedName>
    <definedName name="BExS54X72TJFC41FJK72MLRR2OO7" localSheetId="20" hidden="1">#REF!</definedName>
    <definedName name="BExS54X72TJFC41FJK72MLRR2OO7" hidden="1">#REF!</definedName>
    <definedName name="BExS59F0PA1V2ZC7S5TN6IT41SXP" localSheetId="20" hidden="1">#REF!</definedName>
    <definedName name="BExS59F0PA1V2ZC7S5TN6IT41SXP" hidden="1">#REF!</definedName>
    <definedName name="BExS5L3TGB8JVW9ROYWTKYTUPW27" localSheetId="20" hidden="1">#REF!</definedName>
    <definedName name="BExS5L3TGB8JVW9ROYWTKYTUPW27" hidden="1">#REF!</definedName>
    <definedName name="BExS6GKQ96EHVLYWNJDWXZXUZW90" localSheetId="20" hidden="1">#REF!</definedName>
    <definedName name="BExS6GKQ96EHVLYWNJDWXZXUZW90" hidden="1">#REF!</definedName>
    <definedName name="BExS6ITKSZFRR01YD5B0F676SYN7" localSheetId="20" hidden="1">#REF!</definedName>
    <definedName name="BExS6ITKSZFRR01YD5B0F676SYN7" hidden="1">#REF!</definedName>
    <definedName name="BExS6N0LI574IAC89EFW6CLTCQ33" localSheetId="20" hidden="1">#REF!</definedName>
    <definedName name="BExS6N0LI574IAC89EFW6CLTCQ33" hidden="1">#REF!</definedName>
    <definedName name="BExS6N0NEF7XCTT5R600QZ71A44O" localSheetId="20" hidden="1">#REF!</definedName>
    <definedName name="BExS6N0NEF7XCTT5R600QZ71A44O" hidden="1">#REF!</definedName>
    <definedName name="BExS6WRDBF3ST86ZOBBUL3GTCR11" localSheetId="20" hidden="1">#REF!</definedName>
    <definedName name="BExS6WRDBF3ST86ZOBBUL3GTCR11" hidden="1">#REF!</definedName>
    <definedName name="BExS6XNRKR0C3MTA0LV5B60UB908" localSheetId="20" hidden="1">#REF!</definedName>
    <definedName name="BExS6XNRKR0C3MTA0LV5B60UB908" hidden="1">#REF!</definedName>
    <definedName name="BExS73NELZEK2MDOLXO2Q7H3EG71" localSheetId="20" hidden="1">#REF!</definedName>
    <definedName name="BExS73NELZEK2MDOLXO2Q7H3EG71" hidden="1">#REF!</definedName>
    <definedName name="BExS7DJF6AXTWAJD7K4ZCD7L6BHV" localSheetId="20" hidden="1">#REF!</definedName>
    <definedName name="BExS7DJF6AXTWAJD7K4ZCD7L6BHV" hidden="1">#REF!</definedName>
    <definedName name="BExS7GOTHHOK287MX2RC853NWQAL" localSheetId="20" hidden="1">#REF!</definedName>
    <definedName name="BExS7GOTHHOK287MX2RC853NWQAL" hidden="1">#REF!</definedName>
    <definedName name="BExS7TKQYLRZGM93UY3ZJZJBQNFJ" localSheetId="20" hidden="1">#REF!</definedName>
    <definedName name="BExS7TKQYLRZGM93UY3ZJZJBQNFJ" hidden="1">#REF!</definedName>
    <definedName name="BExS7Y2LNGVHSIBKC7C3R6X4LDR6" localSheetId="20" hidden="1">#REF!</definedName>
    <definedName name="BExS7Y2LNGVHSIBKC7C3R6X4LDR6" hidden="1">#REF!</definedName>
    <definedName name="BExS81TE0EY44Y3W2M4Z4MGNP5OM" localSheetId="20" hidden="1">#REF!</definedName>
    <definedName name="BExS81TE0EY44Y3W2M4Z4MGNP5OM" hidden="1">#REF!</definedName>
    <definedName name="BExS81YPDZDVJJVS15HV2HDXAC3Y" localSheetId="20" hidden="1">#REF!</definedName>
    <definedName name="BExS81YPDZDVJJVS15HV2HDXAC3Y" hidden="1">#REF!</definedName>
    <definedName name="BExS82PRVNUTEKQZS56YT2DVF6C2" localSheetId="20" hidden="1">#REF!</definedName>
    <definedName name="BExS82PRVNUTEKQZS56YT2DVF6C2" hidden="1">#REF!</definedName>
    <definedName name="BExS83BCNFAV6DRCB1VTUF96491J" localSheetId="20" hidden="1">#REF!</definedName>
    <definedName name="BExS83BCNFAV6DRCB1VTUF96491J" hidden="1">#REF!</definedName>
    <definedName name="BExS86GKM9ISCSNZD15BQ5E5L6A5" localSheetId="20" hidden="1">#REF!</definedName>
    <definedName name="BExS86GKM9ISCSNZD15BQ5E5L6A5" hidden="1">#REF!</definedName>
    <definedName name="BExS89GGRJ55EK546SM31UGE2K8T" localSheetId="20" hidden="1">#REF!</definedName>
    <definedName name="BExS89GGRJ55EK546SM31UGE2K8T" hidden="1">#REF!</definedName>
    <definedName name="BExS8BPG5A0GR5AO1U951NDGGR0L" localSheetId="20" hidden="1">#REF!</definedName>
    <definedName name="BExS8BPG5A0GR5AO1U951NDGGR0L" hidden="1">#REF!</definedName>
    <definedName name="BExS8CGI0JXFUBD41VFLI0SZSV8F" localSheetId="20" hidden="1">#REF!</definedName>
    <definedName name="BExS8CGI0JXFUBD41VFLI0SZSV8F" hidden="1">#REF!</definedName>
    <definedName name="BExS8D22FXVQKOEJP01LT0CDI3PS" localSheetId="20" hidden="1">#REF!</definedName>
    <definedName name="BExS8D22FXVQKOEJP01LT0CDI3PS" hidden="1">#REF!</definedName>
    <definedName name="BExS8EEJOZFBUWZDOM3O25AJRUVU" localSheetId="20" hidden="1">#REF!</definedName>
    <definedName name="BExS8EEJOZFBUWZDOM3O25AJRUVU" hidden="1">#REF!</definedName>
    <definedName name="BExS8GSUS17UY50TEM2AWF36BR9Z" localSheetId="20" hidden="1">#REF!</definedName>
    <definedName name="BExS8GSUS17UY50TEM2AWF36BR9Z" hidden="1">#REF!</definedName>
    <definedName name="BExS8HJRBVG0XI6PWA9KTMJZMQXK" localSheetId="20" hidden="1">#REF!</definedName>
    <definedName name="BExS8HJRBVG0XI6PWA9KTMJZMQXK" hidden="1">#REF!</definedName>
    <definedName name="BExS8NE9HUZJH13OXLREOV1BX0OZ" localSheetId="20" hidden="1">#REF!</definedName>
    <definedName name="BExS8NE9HUZJH13OXLREOV1BX0OZ" hidden="1">#REF!</definedName>
    <definedName name="BExS8R51C8RM2FS6V6IRTYO9GA4A" localSheetId="20" hidden="1">#REF!</definedName>
    <definedName name="BExS8R51C8RM2FS6V6IRTYO9GA4A" hidden="1">#REF!</definedName>
    <definedName name="BExS8WDX408F60MH1X9B9UZ2H4R7" localSheetId="20" hidden="1">#REF!</definedName>
    <definedName name="BExS8WDX408F60MH1X9B9UZ2H4R7" hidden="1">#REF!</definedName>
    <definedName name="BExS8X4UTVOFE2YEVLO8LTKMSI3A" localSheetId="20" hidden="1">#REF!</definedName>
    <definedName name="BExS8X4UTVOFE2YEVLO8LTKMSI3A" hidden="1">#REF!</definedName>
    <definedName name="BExS8Z2W2QEC3MH0BZIYLDFQNUIP" localSheetId="20" hidden="1">#REF!</definedName>
    <definedName name="BExS8Z2W2QEC3MH0BZIYLDFQNUIP" hidden="1">#REF!</definedName>
    <definedName name="BExS92DKGRFFCIA9C0IXDOLO57EP" localSheetId="20" hidden="1">#REF!</definedName>
    <definedName name="BExS92DKGRFFCIA9C0IXDOLO57EP" hidden="1">#REF!</definedName>
    <definedName name="BExS98OB4321YCHLCQ022PXKTT2W" localSheetId="20" hidden="1">#REF!</definedName>
    <definedName name="BExS98OB4321YCHLCQ022PXKTT2W" hidden="1">#REF!</definedName>
    <definedName name="BExS9C9N8GFISC6HUERJ0EI06GB2" localSheetId="20" hidden="1">#REF!</definedName>
    <definedName name="BExS9C9N8GFISC6HUERJ0EI06GB2" hidden="1">#REF!</definedName>
    <definedName name="BExS9D6619QNINF06KHZHYUAH0S9" localSheetId="20" hidden="1">#REF!</definedName>
    <definedName name="BExS9D6619QNINF06KHZHYUAH0S9" hidden="1">#REF!</definedName>
    <definedName name="BExS9DX13CACP3J8JDREK30JB1SQ" localSheetId="20" hidden="1">#REF!</definedName>
    <definedName name="BExS9DX13CACP3J8JDREK30JB1SQ" hidden="1">#REF!</definedName>
    <definedName name="BExS9FPRS2KRRCS33SE6WFNF5GYL" localSheetId="20" hidden="1">#REF!</definedName>
    <definedName name="BExS9FPRS2KRRCS33SE6WFNF5GYL" hidden="1">#REF!</definedName>
    <definedName name="BExS9M5VN3VE822UH6TLACVY24CJ" localSheetId="20" hidden="1">#REF!</definedName>
    <definedName name="BExS9M5VN3VE822UH6TLACVY24CJ" hidden="1">#REF!</definedName>
    <definedName name="BExS9WI0A6PSEB8N9GPXF2Z7MWHM" localSheetId="20" hidden="1">#REF!</definedName>
    <definedName name="BExS9WI0A6PSEB8N9GPXF2Z7MWHM" hidden="1">#REF!</definedName>
    <definedName name="BExS9XJPZ07ND34OHX60QD382FV6" localSheetId="20" hidden="1">#REF!</definedName>
    <definedName name="BExS9XJPZ07ND34OHX60QD382FV6" hidden="1">#REF!</definedName>
    <definedName name="BExSA4AJLEEN4R7HU4FRSMYR17TR" localSheetId="20" hidden="1">#REF!</definedName>
    <definedName name="BExSA4AJLEEN4R7HU4FRSMYR17TR" hidden="1">#REF!</definedName>
    <definedName name="BExSA5HP306TN9XJS0TU619DLRR7" localSheetId="20" hidden="1">#REF!</definedName>
    <definedName name="BExSA5HP306TN9XJS0TU619DLRR7" hidden="1">#REF!</definedName>
    <definedName name="BExSAAVWQOOIA6B3JHQVGP08HFEM" localSheetId="20" hidden="1">#REF!</definedName>
    <definedName name="BExSAAVWQOOIA6B3JHQVGP08HFEM" hidden="1">#REF!</definedName>
    <definedName name="BExSAFJ3IICU2M7QPVE4ARYMXZKX" localSheetId="20" hidden="1">#REF!</definedName>
    <definedName name="BExSAFJ3IICU2M7QPVE4ARYMXZKX" hidden="1">#REF!</definedName>
    <definedName name="BExSAH6ID8OHX379UXVNGFO8J6KQ" localSheetId="20" hidden="1">#REF!</definedName>
    <definedName name="BExSAH6ID8OHX379UXVNGFO8J6KQ" hidden="1">#REF!</definedName>
    <definedName name="BExSAQBHIXGQRNIRGCJMBXUPCZQA" localSheetId="20" hidden="1">#REF!</definedName>
    <definedName name="BExSAQBHIXGQRNIRGCJMBXUPCZQA" hidden="1">#REF!</definedName>
    <definedName name="BExSAUTCT4P7JP57NOR9MTX33QJZ" localSheetId="20" hidden="1">#REF!</definedName>
    <definedName name="BExSAUTCT4P7JP57NOR9MTX33QJZ" hidden="1">#REF!</definedName>
    <definedName name="BExSAY9CA9TFXQ9M9FBJRGJO9T9E" localSheetId="20" hidden="1">#REF!</definedName>
    <definedName name="BExSAY9CA9TFXQ9M9FBJRGJO9T9E" hidden="1">#REF!</definedName>
    <definedName name="BExSB4JYKQ3MINI7RAYK5M8BLJDC" localSheetId="20" hidden="1">#REF!</definedName>
    <definedName name="BExSB4JYKQ3MINI7RAYK5M8BLJDC" hidden="1">#REF!</definedName>
    <definedName name="BExSBCY73CG3Q15P5BDLDT994XRL" localSheetId="20" hidden="1">#REF!</definedName>
    <definedName name="BExSBCY73CG3Q15P5BDLDT994XRL" hidden="1">#REF!</definedName>
    <definedName name="BExSBMOS41ZRLWYLOU29V6Y7YORR" localSheetId="20" hidden="1">#REF!</definedName>
    <definedName name="BExSBMOS41ZRLWYLOU29V6Y7YORR" hidden="1">#REF!</definedName>
    <definedName name="BExSBPZG22WAMZYIF7CZ686E8X80" localSheetId="20" hidden="1">#REF!</definedName>
    <definedName name="BExSBPZG22WAMZYIF7CZ686E8X80" hidden="1">#REF!</definedName>
    <definedName name="BExSBRBXXQMBU1TYDW1BXTEVEPRU" localSheetId="20" hidden="1">#REF!</definedName>
    <definedName name="BExSBRBXXQMBU1TYDW1BXTEVEPRU" hidden="1">#REF!</definedName>
    <definedName name="BExSC54998WTZ21DSL0R8UN0Y9JH" localSheetId="20" hidden="1">#REF!</definedName>
    <definedName name="BExSC54998WTZ21DSL0R8UN0Y9JH" hidden="1">#REF!</definedName>
    <definedName name="BExSC60N7WR9PJSNC9B7ORCX9NGY" localSheetId="20" hidden="1">#REF!</definedName>
    <definedName name="BExSC60N7WR9PJSNC9B7ORCX9NGY" hidden="1">#REF!</definedName>
    <definedName name="BExSCE99EZTILTTCE4NJJF96OYYM" localSheetId="20" hidden="1">#REF!</definedName>
    <definedName name="BExSCE99EZTILTTCE4NJJF96OYYM" hidden="1">#REF!</definedName>
    <definedName name="BExSCFWOMYELUEPWVJIRGIQZH5BV" localSheetId="20" hidden="1">#REF!</definedName>
    <definedName name="BExSCFWOMYELUEPWVJIRGIQZH5BV" hidden="1">#REF!</definedName>
    <definedName name="BExSCHUQZ2HFEWS54X67DIS8OSXZ" localSheetId="20" hidden="1">#REF!</definedName>
    <definedName name="BExSCHUQZ2HFEWS54X67DIS8OSXZ" hidden="1">#REF!</definedName>
    <definedName name="BExSCOG41SKKG4GYU76WRWW1CTE6" localSheetId="20" hidden="1">#REF!</definedName>
    <definedName name="BExSCOG41SKKG4GYU76WRWW1CTE6" hidden="1">#REF!</definedName>
    <definedName name="BExSCVC9P86YVFMRKKUVRV29MZXZ" localSheetId="20" hidden="1">#REF!</definedName>
    <definedName name="BExSCVC9P86YVFMRKKUVRV29MZXZ" hidden="1">#REF!</definedName>
    <definedName name="BExSD233CH4MU9ZMGNRF97ZV7KWU" localSheetId="20" hidden="1">#REF!</definedName>
    <definedName name="BExSD233CH4MU9ZMGNRF97ZV7KWU" hidden="1">#REF!</definedName>
    <definedName name="BExSD2U0F3BN6IN9N4R2DTTJG15H" localSheetId="20" hidden="1">#REF!</definedName>
    <definedName name="BExSD2U0F3BN6IN9N4R2DTTJG15H" hidden="1">#REF!</definedName>
    <definedName name="BExSD6A6NY15YSMFH51ST6XJY429" localSheetId="20" hidden="1">#REF!</definedName>
    <definedName name="BExSD6A6NY15YSMFH51ST6XJY429" hidden="1">#REF!</definedName>
    <definedName name="BExSD9VH6PF6RQ135VOEE08YXPAW" localSheetId="20" hidden="1">#REF!</definedName>
    <definedName name="BExSD9VH6PF6RQ135VOEE08YXPAW" hidden="1">#REF!</definedName>
    <definedName name="BExSDI9QWFD49GEZWZ3KOGM27XRB" localSheetId="20" hidden="1">#REF!</definedName>
    <definedName name="BExSDI9QWFD49GEZWZ3KOGM27XRB" hidden="1">#REF!</definedName>
    <definedName name="BExSDP5Y04WWMX2WWRITWOX8R5I9" localSheetId="20" hidden="1">#REF!</definedName>
    <definedName name="BExSDP5Y04WWMX2WWRITWOX8R5I9" hidden="1">#REF!</definedName>
    <definedName name="BExSDSGM203BJTNS9MKCBX453HMD" localSheetId="20" hidden="1">#REF!</definedName>
    <definedName name="BExSDSGM203BJTNS9MKCBX453HMD" hidden="1">#REF!</definedName>
    <definedName name="BExSDT20XUFXTDM37M148AXAP7HN" localSheetId="20" hidden="1">#REF!</definedName>
    <definedName name="BExSDT20XUFXTDM37M148AXAP7HN" hidden="1">#REF!</definedName>
    <definedName name="BExSDYLOWNTKCY92LFEDAV8LO7D3" localSheetId="20" hidden="1">#REF!</definedName>
    <definedName name="BExSDYLOWNTKCY92LFEDAV8LO7D3" hidden="1">#REF!</definedName>
    <definedName name="BExSE277VXZ807WBUB6A1UGQ1SF9" localSheetId="20" hidden="1">#REF!</definedName>
    <definedName name="BExSE277VXZ807WBUB6A1UGQ1SF9" hidden="1">#REF!</definedName>
    <definedName name="BExSE3EDSP4UL6G0I3DZ5SBHMUBU" localSheetId="20" hidden="1">#REF!</definedName>
    <definedName name="BExSE3EDSP4UL6G0I3DZ5SBHMUBU" hidden="1">#REF!</definedName>
    <definedName name="BExSEEHK1VLWD7JBV9SVVVIKQZ3I" localSheetId="20" hidden="1">#REF!</definedName>
    <definedName name="BExSEEHK1VLWD7JBV9SVVVIKQZ3I" hidden="1">#REF!</definedName>
    <definedName name="BExSEITYG8XAMWJ1C8VKU1MB4TEO" localSheetId="20" hidden="1">#REF!</definedName>
    <definedName name="BExSEITYG8XAMWJ1C8VKU1MB4TEO" hidden="1">#REF!</definedName>
    <definedName name="BExSEJKZLX37P3V33TRTFJ30BFRK" localSheetId="20" hidden="1">#REF!</definedName>
    <definedName name="BExSEJKZLX37P3V33TRTFJ30BFRK" hidden="1">#REF!</definedName>
    <definedName name="BExSEKXG1AW54E28IG5EODEM0JJV" localSheetId="20" hidden="1">#REF!</definedName>
    <definedName name="BExSEKXG1AW54E28IG5EODEM0JJV" hidden="1">#REF!</definedName>
    <definedName name="BExSEO84KVM8R2IV5MFH0XI3IZSN" localSheetId="20" hidden="1">#REF!</definedName>
    <definedName name="BExSEO84KVM8R2IV5MFH0XI3IZSN" hidden="1">#REF!</definedName>
    <definedName name="BExSEP9UVOAI6TMXKNK587PQ3328" localSheetId="20" hidden="1">#REF!</definedName>
    <definedName name="BExSEP9UVOAI6TMXKNK587PQ3328" hidden="1">#REF!</definedName>
    <definedName name="BExSERIU9MUGR4NPZAUJCVXUZ74I" localSheetId="20" hidden="1">#REF!</definedName>
    <definedName name="BExSERIU9MUGR4NPZAUJCVXUZ74I" hidden="1">#REF!</definedName>
    <definedName name="BExSF07QFLZCO4P6K6QF05XG7PH1" localSheetId="20" hidden="1">#REF!</definedName>
    <definedName name="BExSF07QFLZCO4P6K6QF05XG7PH1" hidden="1">#REF!</definedName>
    <definedName name="BExSFJ8ZAGQ63A4MVMZRQWLVRGQ5" localSheetId="20" hidden="1">#REF!</definedName>
    <definedName name="BExSFJ8ZAGQ63A4MVMZRQWLVRGQ5" hidden="1">#REF!</definedName>
    <definedName name="BExSFKQRST2S9KXWWLCXYLKSF4G1" localSheetId="20" hidden="1">#REF!</definedName>
    <definedName name="BExSFKQRST2S9KXWWLCXYLKSF4G1" hidden="1">#REF!</definedName>
    <definedName name="BExSFOHO6VZ5Y463KL3XYTZBVE3P" localSheetId="20" hidden="1">#REF!</definedName>
    <definedName name="BExSFOHO6VZ5Y463KL3XYTZBVE3P" hidden="1">#REF!</definedName>
    <definedName name="BExSFY2ZJOYUEYBX21QZ7AMN2WK1" localSheetId="20" hidden="1">#REF!</definedName>
    <definedName name="BExSFY2ZJOYUEYBX21QZ7AMN2WK1" hidden="1">#REF!</definedName>
    <definedName name="BExSFYDRRTAZVPXRWUF5PDQ97WFF" localSheetId="20" hidden="1">#REF!</definedName>
    <definedName name="BExSFYDRRTAZVPXRWUF5PDQ97WFF" hidden="1">#REF!</definedName>
    <definedName name="BExSFZVPFTXA3F0IJ2NGH1GXX9R7" localSheetId="20" hidden="1">#REF!</definedName>
    <definedName name="BExSFZVPFTXA3F0IJ2NGH1GXX9R7" hidden="1">#REF!</definedName>
    <definedName name="BExSG2Q34XRC1K28H4XG6PQM3FTW" localSheetId="20" hidden="1">#REF!</definedName>
    <definedName name="BExSG2Q34XRC1K28H4XG6PQM3FTW" hidden="1">#REF!</definedName>
    <definedName name="BExSG90Q4ZUU2IPGDYOM169NJV9S" localSheetId="20" hidden="1">#REF!</definedName>
    <definedName name="BExSG90Q4ZUU2IPGDYOM169NJV9S" hidden="1">#REF!</definedName>
    <definedName name="BExSG9X3DU845PNXYJGGLBQY2UHG" localSheetId="20" hidden="1">#REF!</definedName>
    <definedName name="BExSG9X3DU845PNXYJGGLBQY2UHG" hidden="1">#REF!</definedName>
    <definedName name="BExSGE45J27MDUUNXW7Z8Q33UAON" localSheetId="20" hidden="1">#REF!</definedName>
    <definedName name="BExSGE45J27MDUUNXW7Z8Q33UAON" hidden="1">#REF!</definedName>
    <definedName name="BExSGE9LY91Q0URHB4YAMX0UAMYI" localSheetId="20" hidden="1">#REF!</definedName>
    <definedName name="BExSGE9LY91Q0URHB4YAMX0UAMYI" hidden="1">#REF!</definedName>
    <definedName name="BExSGLB2URTLBCKBB4Y885W925F2" localSheetId="20" hidden="1">#REF!</definedName>
    <definedName name="BExSGLB2URTLBCKBB4Y885W925F2" hidden="1">#REF!</definedName>
    <definedName name="BExSGNEL2G0PC04ATVS20W5179EK" localSheetId="20" hidden="1">#REF!</definedName>
    <definedName name="BExSGNEL2G0PC04ATVS20W5179EK" hidden="1">#REF!</definedName>
    <definedName name="BExSGOAYG73SFWOPAQV80P710GID" localSheetId="20" hidden="1">#REF!</definedName>
    <definedName name="BExSGOAYG73SFWOPAQV80P710GID" hidden="1">#REF!</definedName>
    <definedName name="BExSGOWJHRW7FWKLO2EHUOOGHNAF" localSheetId="20" hidden="1">#REF!</definedName>
    <definedName name="BExSGOWJHRW7FWKLO2EHUOOGHNAF" hidden="1">#REF!</definedName>
    <definedName name="BExSGOWJTAP41ZV5Q23H7MI9C76W" localSheetId="20" hidden="1">#REF!</definedName>
    <definedName name="BExSGOWJTAP41ZV5Q23H7MI9C76W" hidden="1">#REF!</definedName>
    <definedName name="BExSGR5JQVX2HQ0PKCGZNSSUM1RV" localSheetId="20" hidden="1">#REF!</definedName>
    <definedName name="BExSGR5JQVX2HQ0PKCGZNSSUM1RV" hidden="1">#REF!</definedName>
    <definedName name="BExSGT3MKX7YVLVP6YLL6KVO8UGV" localSheetId="20" hidden="1">#REF!</definedName>
    <definedName name="BExSGT3MKX7YVLVP6YLL6KVO8UGV" hidden="1">#REF!</definedName>
    <definedName name="BExSGVHX69GJZHD99DKE4RZ042B1" localSheetId="20" hidden="1">#REF!</definedName>
    <definedName name="BExSGVHX69GJZHD99DKE4RZ042B1" hidden="1">#REF!</definedName>
    <definedName name="BExSGZJO4J4ZO04E2N2ECVYS9DEZ" localSheetId="20" hidden="1">#REF!</definedName>
    <definedName name="BExSGZJO4J4ZO04E2N2ECVYS9DEZ" hidden="1">#REF!</definedName>
    <definedName name="BExSHAHFHS7MMNJR8JPVABRGBVIT" localSheetId="20" hidden="1">#REF!</definedName>
    <definedName name="BExSHAHFHS7MMNJR8JPVABRGBVIT" hidden="1">#REF!</definedName>
    <definedName name="BExSHGH88QZWW4RNAX4YKAZ5JEBL" localSheetId="20" hidden="1">#REF!</definedName>
    <definedName name="BExSHGH88QZWW4RNAX4YKAZ5JEBL" hidden="1">#REF!</definedName>
    <definedName name="BExSHOKK1OO3CX9Z28C58E5J1D9W" localSheetId="20" hidden="1">#REF!</definedName>
    <definedName name="BExSHOKK1OO3CX9Z28C58E5J1D9W" hidden="1">#REF!</definedName>
    <definedName name="BExSHQD8KYLTQGDXIRKCHQQ7MKIH" localSheetId="20" hidden="1">#REF!</definedName>
    <definedName name="BExSHQD8KYLTQGDXIRKCHQQ7MKIH" hidden="1">#REF!</definedName>
    <definedName name="BExSHVGPIAHXI97UBLI9G4I4M29F" localSheetId="20" hidden="1">#REF!</definedName>
    <definedName name="BExSHVGPIAHXI97UBLI9G4I4M29F" hidden="1">#REF!</definedName>
    <definedName name="BExSI0K2YL3HTCQAD8A7TR4QCUR6" localSheetId="20" hidden="1">#REF!</definedName>
    <definedName name="BExSI0K2YL3HTCQAD8A7TR4QCUR6" hidden="1">#REF!</definedName>
    <definedName name="BExSIFUDNRWXWIWNGCCFOOD8WIAZ" localSheetId="20" hidden="1">#REF!</definedName>
    <definedName name="BExSIFUDNRWXWIWNGCCFOOD8WIAZ" hidden="1">#REF!</definedName>
    <definedName name="BExTTZNS2PBCR93C9IUW49UZ4I6T" localSheetId="20" hidden="1">#REF!</definedName>
    <definedName name="BExTTZNS2PBCR93C9IUW49UZ4I6T" hidden="1">#REF!</definedName>
    <definedName name="BExTU2YFQ25JQ6MEMRHHN66VLTPJ" localSheetId="20" hidden="1">#REF!</definedName>
    <definedName name="BExTU2YFQ25JQ6MEMRHHN66VLTPJ" hidden="1">#REF!</definedName>
    <definedName name="BExTU75IOII1V5O0C9X2VAYYVJUG" localSheetId="20" hidden="1">#REF!</definedName>
    <definedName name="BExTU75IOII1V5O0C9X2VAYYVJUG" hidden="1">#REF!</definedName>
    <definedName name="BExTUA5F7V4LUIIAM17J3A8XF3JE" localSheetId="20" hidden="1">#REF!</definedName>
    <definedName name="BExTUA5F7V4LUIIAM17J3A8XF3JE" hidden="1">#REF!</definedName>
    <definedName name="BExTUBY3AA9B91YRRWFOT21LUL8Q" localSheetId="20" hidden="1">#REF!</definedName>
    <definedName name="BExTUBY3AA9B91YRRWFOT21LUL8Q" hidden="1">#REF!</definedName>
    <definedName name="BExTUJ53ANGZ3H1KDK4CR4Q0OD6P" localSheetId="20" hidden="1">#REF!</definedName>
    <definedName name="BExTUJ53ANGZ3H1KDK4CR4Q0OD6P" hidden="1">#REF!</definedName>
    <definedName name="BExTUKXSZBM7C57G6NGLWGU4WOHY" localSheetId="20" hidden="1">#REF!</definedName>
    <definedName name="BExTUKXSZBM7C57G6NGLWGU4WOHY" hidden="1">#REF!</definedName>
    <definedName name="BExTUNC5INBE8Y5OA5GQUTXX6QJW" localSheetId="20" hidden="1">#REF!</definedName>
    <definedName name="BExTUNC5INBE8Y5OA5GQUTXX6QJW" hidden="1">#REF!</definedName>
    <definedName name="BExTUSQCFFYZCDNHWHADBC2E1ZP1" localSheetId="20" hidden="1">#REF!</definedName>
    <definedName name="BExTUSQCFFYZCDNHWHADBC2E1ZP1" hidden="1">#REF!</definedName>
    <definedName name="BExTUV4NQDZVAENZPSZGF7A3DDFN" localSheetId="20" hidden="1">#REF!</definedName>
    <definedName name="BExTUV4NQDZVAENZPSZGF7A3DDFN" hidden="1">#REF!</definedName>
    <definedName name="BExTUVFGOJEYS28JURA5KHQFDU5J" localSheetId="20" hidden="1">#REF!</definedName>
    <definedName name="BExTUVFGOJEYS28JURA5KHQFDU5J" hidden="1">#REF!</definedName>
    <definedName name="BExTUW10U40QCYGHM5NJ3YR1O5SP" localSheetId="20" hidden="1">#REF!</definedName>
    <definedName name="BExTUW10U40QCYGHM5NJ3YR1O5SP" hidden="1">#REF!</definedName>
    <definedName name="BExTUWXFQHINU66YG82BI20ATMB5" localSheetId="20" hidden="1">#REF!</definedName>
    <definedName name="BExTUWXFQHINU66YG82BI20ATMB5" hidden="1">#REF!</definedName>
    <definedName name="BExTUY9WNSJ91GV8CP0SKJTEIV82" localSheetId="20" hidden="1">[20]ZZCOOM_M03_Q005!#REF!</definedName>
    <definedName name="BExTUY9WNSJ91GV8CP0SKJTEIV82" hidden="1">[20]ZZCOOM_M03_Q005!#REF!</definedName>
    <definedName name="BExTV67VIM8PV6KO253M4DUBJQLC" localSheetId="20" hidden="1">#REF!</definedName>
    <definedName name="BExTV67VIM8PV6KO253M4DUBJQLC" hidden="1">#REF!</definedName>
    <definedName name="BExTVELZCF2YA5L6F23BYZZR6WHF" localSheetId="20" hidden="1">#REF!</definedName>
    <definedName name="BExTVELZCF2YA5L6F23BYZZR6WHF" hidden="1">#REF!</definedName>
    <definedName name="BExTVGPIQZ99YFXUC8OONUX5BD42" localSheetId="20" hidden="1">#REF!</definedName>
    <definedName name="BExTVGPIQZ99YFXUC8OONUX5BD42" hidden="1">#REF!</definedName>
    <definedName name="BExTVQG4F5RF0LZXG06AZ6EU1GQ3" localSheetId="20" hidden="1">#REF!</definedName>
    <definedName name="BExTVQG4F5RF0LZXG06AZ6EU1GQ3" hidden="1">#REF!</definedName>
    <definedName name="BExTVZQLP9VFLEYQ9280W13X7E8K" localSheetId="20" hidden="1">#REF!</definedName>
    <definedName name="BExTVZQLP9VFLEYQ9280W13X7E8K" hidden="1">#REF!</definedName>
    <definedName name="BExTWB4LA1PODQOH4LDTHQKBN16K" localSheetId="20" hidden="1">#REF!</definedName>
    <definedName name="BExTWB4LA1PODQOH4LDTHQKBN16K" hidden="1">#REF!</definedName>
    <definedName name="BExTWI0Q8AWXUA3ZN7I5V3QK2KM1" localSheetId="20" hidden="1">#REF!</definedName>
    <definedName name="BExTWI0Q8AWXUA3ZN7I5V3QK2KM1" hidden="1">#REF!</definedName>
    <definedName name="BExTWJTIA3WUW1PUWXAOP9O8NKLZ" localSheetId="20" hidden="1">#REF!</definedName>
    <definedName name="BExTWJTIA3WUW1PUWXAOP9O8NKLZ" hidden="1">#REF!</definedName>
    <definedName name="BExTWW95OX07FNA01WF5MSSSFQLX" localSheetId="20" hidden="1">#REF!</definedName>
    <definedName name="BExTWW95OX07FNA01WF5MSSSFQLX" hidden="1">#REF!</definedName>
    <definedName name="BExTX005F4GLW03J0PLPRPMI1SEG" localSheetId="20" hidden="1">#REF!</definedName>
    <definedName name="BExTX005F4GLW03J0PLPRPMI1SEG" hidden="1">#REF!</definedName>
    <definedName name="BExTX476KI0RNB71XI5TYMANSGBG" localSheetId="20" hidden="1">#REF!</definedName>
    <definedName name="BExTX476KI0RNB71XI5TYMANSGBG" hidden="1">#REF!</definedName>
    <definedName name="BExTXBJFKNSCUO7IOL6CSKERP06D" localSheetId="20" hidden="1">#REF!</definedName>
    <definedName name="BExTXBJFKNSCUO7IOL6CSKERP06D" hidden="1">#REF!</definedName>
    <definedName name="BExTXDMZDQ9U1FD9T7F79J29SYYN" localSheetId="20" hidden="1">#REF!</definedName>
    <definedName name="BExTXDMZDQ9U1FD9T7F79J29SYYN" hidden="1">#REF!</definedName>
    <definedName name="BExTXJ6HBAIXMMWKZTJNFDYVZCAY" localSheetId="20" hidden="1">#REF!</definedName>
    <definedName name="BExTXJ6HBAIXMMWKZTJNFDYVZCAY" hidden="1">#REF!</definedName>
    <definedName name="BExTXT812NQT8GAEGH738U29BI0D" localSheetId="20" hidden="1">#REF!</definedName>
    <definedName name="BExTXT812NQT8GAEGH738U29BI0D" hidden="1">#REF!</definedName>
    <definedName name="BExTXWIP2TFPTQ76NHFOB72NICRZ" localSheetId="20" hidden="1">#REF!</definedName>
    <definedName name="BExTXWIP2TFPTQ76NHFOB72NICRZ" hidden="1">#REF!</definedName>
    <definedName name="BExTY5T62H651VC86QM4X7E28JVA" localSheetId="20" hidden="1">#REF!</definedName>
    <definedName name="BExTY5T62H651VC86QM4X7E28JVA" hidden="1">#REF!</definedName>
    <definedName name="BExTYB7EHGVTJ4RSYOXWSG87U5WI" localSheetId="20" hidden="1">#REF!</definedName>
    <definedName name="BExTYB7EHGVTJ4RSYOXWSG87U5WI" hidden="1">#REF!</definedName>
    <definedName name="BExTYC93RS0KNKFOD35WG37LS9LY" localSheetId="20" hidden="1">#REF!</definedName>
    <definedName name="BExTYC93RS0KNKFOD35WG37LS9LY" hidden="1">#REF!</definedName>
    <definedName name="BExTYKCEFJ83LZM95M1V7CSFQVEA" localSheetId="20" hidden="1">#REF!</definedName>
    <definedName name="BExTYKCEFJ83LZM95M1V7CSFQVEA" hidden="1">#REF!</definedName>
    <definedName name="BExTYPLA9N640MFRJJQPKXT7P88M" localSheetId="20" hidden="1">#REF!</definedName>
    <definedName name="BExTYPLA9N640MFRJJQPKXT7P88M" hidden="1">#REF!</definedName>
    <definedName name="BExTYW1794M1TLJ2QQQCEEUZN18F" localSheetId="20" hidden="1">#REF!</definedName>
    <definedName name="BExTYW1794M1TLJ2QQQCEEUZN18F" hidden="1">#REF!</definedName>
    <definedName name="BExTZ7F71SNTOX4LLZCK5R9VUMIJ" localSheetId="20" hidden="1">#REF!</definedName>
    <definedName name="BExTZ7F71SNTOX4LLZCK5R9VUMIJ" hidden="1">#REF!</definedName>
    <definedName name="BExTZ80SWE36T1QSIIPJU7NJ65JL" localSheetId="20" hidden="1">#REF!</definedName>
    <definedName name="BExTZ80SWE36T1QSIIPJU7NJ65JL" hidden="1">#REF!</definedName>
    <definedName name="BExTZ869RSO739T4Q78JLOVO7G0C" localSheetId="20" hidden="1">#REF!</definedName>
    <definedName name="BExTZ869RSO739T4Q78JLOVO7G0C" hidden="1">#REF!</definedName>
    <definedName name="BExTZ8X5G9S3PA4FPSNK7T69W7QT" localSheetId="20" hidden="1">#REF!</definedName>
    <definedName name="BExTZ8X5G9S3PA4FPSNK7T69W7QT" hidden="1">#REF!</definedName>
    <definedName name="BExTZ97Y0RMR8V5BI9F2H4MFB77O" localSheetId="20" hidden="1">#REF!</definedName>
    <definedName name="BExTZ97Y0RMR8V5BI9F2H4MFB77O" hidden="1">#REF!</definedName>
    <definedName name="BExTZK5PMCAXJL4DUIGL6H9Y8U4C" localSheetId="20" hidden="1">#REF!</definedName>
    <definedName name="BExTZK5PMCAXJL4DUIGL6H9Y8U4C" hidden="1">#REF!</definedName>
    <definedName name="BExTZKB6L5SXV5UN71YVTCBEIGWY" localSheetId="20" hidden="1">#REF!</definedName>
    <definedName name="BExTZKB6L5SXV5UN71YVTCBEIGWY" hidden="1">#REF!</definedName>
    <definedName name="BExTZLICVKK4NBJFEGL270GJ2VQO" localSheetId="20" hidden="1">#REF!</definedName>
    <definedName name="BExTZLICVKK4NBJFEGL270GJ2VQO" hidden="1">#REF!</definedName>
    <definedName name="BExTZO2596CBZKPI7YNA1QQNPAIJ" localSheetId="20" hidden="1">#REF!</definedName>
    <definedName name="BExTZO2596CBZKPI7YNA1QQNPAIJ" hidden="1">#REF!</definedName>
    <definedName name="BExTZY8TDV4U7FQL7O10G6VKWKPJ" localSheetId="20" hidden="1">#REF!</definedName>
    <definedName name="BExTZY8TDV4U7FQL7O10G6VKWKPJ" hidden="1">#REF!</definedName>
    <definedName name="BExU02QNT4LT7H9JPUC4FXTLVGZT" localSheetId="20" hidden="1">#REF!</definedName>
    <definedName name="BExU02QNT4LT7H9JPUC4FXTLVGZT" hidden="1">#REF!</definedName>
    <definedName name="BExU0BFJJQO1HJZKI14QGOQ6JROO" localSheetId="20" hidden="1">#REF!</definedName>
    <definedName name="BExU0BFJJQO1HJZKI14QGOQ6JROO" hidden="1">#REF!</definedName>
    <definedName name="BExU0FH5WTGW8MRFUFMDDSMJ6YQ5" localSheetId="20" hidden="1">#REF!</definedName>
    <definedName name="BExU0FH5WTGW8MRFUFMDDSMJ6YQ5" hidden="1">#REF!</definedName>
    <definedName name="BExU0GDOIL9U33QGU9ZU3YX3V1I4" localSheetId="20" hidden="1">#REF!</definedName>
    <definedName name="BExU0GDOIL9U33QGU9ZU3YX3V1I4" hidden="1">#REF!</definedName>
    <definedName name="BExU0HKTO8WJDQDWRTUK5TETM3HS" localSheetId="20" hidden="1">#REF!</definedName>
    <definedName name="BExU0HKTO8WJDQDWRTUK5TETM3HS" hidden="1">#REF!</definedName>
    <definedName name="BExU0MTJQPE041ZN7H8UKGV6MZT7" localSheetId="20" hidden="1">#REF!</definedName>
    <definedName name="BExU0MTJQPE041ZN7H8UKGV6MZT7" hidden="1">#REF!</definedName>
    <definedName name="BExU0ZUUFYHLUK4M4E8GLGIBBNT0" localSheetId="20" hidden="1">#REF!</definedName>
    <definedName name="BExU0ZUUFYHLUK4M4E8GLGIBBNT0" hidden="1">#REF!</definedName>
    <definedName name="BExU147D6RPG6ZVTSXRKFSVRHSBG" localSheetId="20" hidden="1">#REF!</definedName>
    <definedName name="BExU147D6RPG6ZVTSXRKFSVRHSBG" hidden="1">#REF!</definedName>
    <definedName name="BExU16R10W1SOAPNG4CDJ01T7JRE" localSheetId="20" hidden="1">#REF!</definedName>
    <definedName name="BExU16R10W1SOAPNG4CDJ01T7JRE" hidden="1">#REF!</definedName>
    <definedName name="BExU17CKOR3GNIHDNVLH9L1IOJS9" localSheetId="20" hidden="1">#REF!</definedName>
    <definedName name="BExU17CKOR3GNIHDNVLH9L1IOJS9" hidden="1">#REF!</definedName>
    <definedName name="BExU1DXYI5DAD9DSFIEAUOB5XFZ9" localSheetId="20" hidden="1">#REF!</definedName>
    <definedName name="BExU1DXYI5DAD9DSFIEAUOB5XFZ9" hidden="1">#REF!</definedName>
    <definedName name="BExU1GXUTLRPJN4MRINLAPHSZQFG" localSheetId="20" hidden="1">#REF!</definedName>
    <definedName name="BExU1GXUTLRPJN4MRINLAPHSZQFG" hidden="1">#REF!</definedName>
    <definedName name="BExU1IL9AOHFO85BZB6S60DK3N8H" localSheetId="20" hidden="1">#REF!</definedName>
    <definedName name="BExU1IL9AOHFO85BZB6S60DK3N8H" hidden="1">#REF!</definedName>
    <definedName name="BExU1LAEKWJ0U6NP9G2AC9CTBYH6" localSheetId="20" hidden="1">#REF!</definedName>
    <definedName name="BExU1LAEKWJ0U6NP9G2AC9CTBYH6" hidden="1">#REF!</definedName>
    <definedName name="BExU1NOPS09CLFZL1O31RAF9BQNQ" localSheetId="20" hidden="1">#REF!</definedName>
    <definedName name="BExU1NOPS09CLFZL1O31RAF9BQNQ" hidden="1">#REF!</definedName>
    <definedName name="BExU1PH9MOEX1JZVZ3D5M9DXB191" localSheetId="20" hidden="1">#REF!</definedName>
    <definedName name="BExU1PH9MOEX1JZVZ3D5M9DXB191" hidden="1">#REF!</definedName>
    <definedName name="BExU1QZEEKJA35IMEOLOJ3ODX0ZA" localSheetId="20" hidden="1">#REF!</definedName>
    <definedName name="BExU1QZEEKJA35IMEOLOJ3ODX0ZA" hidden="1">#REF!</definedName>
    <definedName name="BExU1VRURIWWVJ95O40WA23LMTJD" localSheetId="20" hidden="1">#REF!</definedName>
    <definedName name="BExU1VRURIWWVJ95O40WA23LMTJD" hidden="1">#REF!</definedName>
    <definedName name="BExU2A0FXVBDX9LO3VWEXB4TLFT0" localSheetId="20" hidden="1">#REF!</definedName>
    <definedName name="BExU2A0FXVBDX9LO3VWEXB4TLFT0" hidden="1">#REF!</definedName>
    <definedName name="BExU2LEH667H33V81XVEZUP2O0UQ" localSheetId="20" hidden="1">#REF!</definedName>
    <definedName name="BExU2LEH667H33V81XVEZUP2O0UQ" hidden="1">#REF!</definedName>
    <definedName name="BExU2M5CK6XK55UIHDVYRXJJJRI4" localSheetId="20" hidden="1">#REF!</definedName>
    <definedName name="BExU2M5CK6XK55UIHDVYRXJJJRI4" hidden="1">#REF!</definedName>
    <definedName name="BExU2TXVT25ZTOFQAF6CM53Z1RLF" localSheetId="20" hidden="1">#REF!</definedName>
    <definedName name="BExU2TXVT25ZTOFQAF6CM53Z1RLF" hidden="1">#REF!</definedName>
    <definedName name="BExU2XZLYIU19G7358W5T9E87AFR" localSheetId="20" hidden="1">#REF!</definedName>
    <definedName name="BExU2XZLYIU19G7358W5T9E87AFR" hidden="1">#REF!</definedName>
    <definedName name="BExU2ZXMKRBQEX0CT3ZPZ3UFZP1G" localSheetId="20" hidden="1">#REF!</definedName>
    <definedName name="BExU2ZXMKRBQEX0CT3ZPZ3UFZP1G" hidden="1">#REF!</definedName>
    <definedName name="BExU35XHF1K1XEQUSZ292S5T61YA" localSheetId="20" hidden="1">#REF!</definedName>
    <definedName name="BExU35XHF1K1XEQUSZ292S5T61YA" hidden="1">#REF!</definedName>
    <definedName name="BExU38S1U5IC1T5A3P2TZU5OV0LN" localSheetId="20" hidden="1">#REF!</definedName>
    <definedName name="BExU38S1U5IC1T5A3P2TZU5OV0LN" hidden="1">#REF!</definedName>
    <definedName name="BExU3B66MCKJFSKT3HL8B5EJGVX0" localSheetId="20" hidden="1">#REF!</definedName>
    <definedName name="BExU3B66MCKJFSKT3HL8B5EJGVX0" hidden="1">#REF!</definedName>
    <definedName name="BExU3FDFDB2NVPYUR5V7OA3HF474" localSheetId="20" hidden="1">#REF!</definedName>
    <definedName name="BExU3FDFDB2NVPYUR5V7OA3HF474" hidden="1">#REF!</definedName>
    <definedName name="BExU3R7J076KUCCEUGKAYMANTUT5" localSheetId="20" hidden="1">#REF!</definedName>
    <definedName name="BExU3R7J076KUCCEUGKAYMANTUT5" hidden="1">#REF!</definedName>
    <definedName name="BExU3UNI9NR1RNZR07NSLSZMDOQQ" localSheetId="20" hidden="1">#REF!</definedName>
    <definedName name="BExU3UNI9NR1RNZR07NSLSZMDOQQ" hidden="1">#REF!</definedName>
    <definedName name="BExU401R18N6XKZKL7CNFOZQCM14" localSheetId="20" hidden="1">#REF!</definedName>
    <definedName name="BExU401R18N6XKZKL7CNFOZQCM14" hidden="1">#REF!</definedName>
    <definedName name="BExU42QVGY7TK39W1BIN6CDRG2OE" localSheetId="20" hidden="1">#REF!</definedName>
    <definedName name="BExU42QVGY7TK39W1BIN6CDRG2OE" hidden="1">#REF!</definedName>
    <definedName name="BExU431LXP7LIUNGJB9OSXEANFGX" localSheetId="20" hidden="1">#REF!</definedName>
    <definedName name="BExU431LXP7LIUNGJB9OSXEANFGX" hidden="1">#REF!</definedName>
    <definedName name="BExU47OZMS6TCWMEHHF0UCSFLLPI" localSheetId="20" hidden="1">#REF!</definedName>
    <definedName name="BExU47OZMS6TCWMEHHF0UCSFLLPI" hidden="1">#REF!</definedName>
    <definedName name="BExU4D36E8TXN0M8KSNGEAFYP4DQ" localSheetId="20" hidden="1">#REF!</definedName>
    <definedName name="BExU4D36E8TXN0M8KSNGEAFYP4DQ" hidden="1">#REF!</definedName>
    <definedName name="BExU4G31RRVLJ3AC6E1FNEFMXM3O" localSheetId="20" hidden="1">#REF!</definedName>
    <definedName name="BExU4G31RRVLJ3AC6E1FNEFMXM3O" hidden="1">#REF!</definedName>
    <definedName name="BExU4GDVLPUEWBA4MRYRTQAUNO7B" localSheetId="20" hidden="1">#REF!</definedName>
    <definedName name="BExU4GDVLPUEWBA4MRYRTQAUNO7B" hidden="1">#REF!</definedName>
    <definedName name="BExU4H4RAMAX0XVAWT5WFYQNPAL3" localSheetId="20" hidden="1">#REF!</definedName>
    <definedName name="BExU4H4RAMAX0XVAWT5WFYQNPAL3" hidden="1">#REF!</definedName>
    <definedName name="BExU4I148DA7PRCCISLWQ6ABXFK6" localSheetId="20" hidden="1">#REF!</definedName>
    <definedName name="BExU4I148DA7PRCCISLWQ6ABXFK6" hidden="1">#REF!</definedName>
    <definedName name="BExU4L101H2KQHVKCKQ4PBAWZV6K" localSheetId="20" hidden="1">#REF!</definedName>
    <definedName name="BExU4L101H2KQHVKCKQ4PBAWZV6K" hidden="1">#REF!</definedName>
    <definedName name="BExU4LML14Q7KDTYIKJWXF68W7X1" localSheetId="20" hidden="1">#REF!</definedName>
    <definedName name="BExU4LML14Q7KDTYIKJWXF68W7X1" hidden="1">#REF!</definedName>
    <definedName name="BExU4NA00RRRBGRT6TOB0MXZRCRZ" localSheetId="20" hidden="1">#REF!</definedName>
    <definedName name="BExU4NA00RRRBGRT6TOB0MXZRCRZ" hidden="1">#REF!</definedName>
    <definedName name="BExU529I6YHVOG83TJHWSILIQU1S" localSheetId="20" hidden="1">#REF!</definedName>
    <definedName name="BExU529I6YHVOG83TJHWSILIQU1S" hidden="1">#REF!</definedName>
    <definedName name="BExU57YCIKPRD8QWL6EU0YR3NG3J" localSheetId="20" hidden="1">#REF!</definedName>
    <definedName name="BExU57YCIKPRD8QWL6EU0YR3NG3J" hidden="1">#REF!</definedName>
    <definedName name="BExU5DSTBWXLN6E59B757KRWRI6E" localSheetId="20" hidden="1">#REF!</definedName>
    <definedName name="BExU5DSTBWXLN6E59B757KRWRI6E" hidden="1">#REF!</definedName>
    <definedName name="BExU5JSMO03X9M4WIRPP8JPSMQKJ" localSheetId="20" hidden="1">#REF!</definedName>
    <definedName name="BExU5JSMO03X9M4WIRPP8JPSMQKJ" hidden="1">#REF!</definedName>
    <definedName name="BExU5TDWM8NNDHYPQ7OQODTQ368A" localSheetId="20" hidden="1">#REF!</definedName>
    <definedName name="BExU5TDWM8NNDHYPQ7OQODTQ368A" hidden="1">#REF!</definedName>
    <definedName name="BExU5X4OX1V1XHS6WSSORVQPP6Z3" localSheetId="20" hidden="1">#REF!</definedName>
    <definedName name="BExU5X4OX1V1XHS6WSSORVQPP6Z3" hidden="1">#REF!</definedName>
    <definedName name="BExU5XVPARTFMRYHNUTBKDIL4UJN" localSheetId="20" hidden="1">#REF!</definedName>
    <definedName name="BExU5XVPARTFMRYHNUTBKDIL4UJN" hidden="1">#REF!</definedName>
    <definedName name="BExU66KMFBAP8JCVG9VM1RD1TNFF" localSheetId="20" hidden="1">#REF!</definedName>
    <definedName name="BExU66KMFBAP8JCVG9VM1RD1TNFF" hidden="1">#REF!</definedName>
    <definedName name="BExU68IOM3CB3TACNAE9565TW7SH" localSheetId="20" hidden="1">#REF!</definedName>
    <definedName name="BExU68IOM3CB3TACNAE9565TW7SH" hidden="1">#REF!</definedName>
    <definedName name="BExU6AM82KN21E82HMWVP3LWP9IL" localSheetId="20" hidden="1">#REF!</definedName>
    <definedName name="BExU6AM82KN21E82HMWVP3LWP9IL" hidden="1">#REF!</definedName>
    <definedName name="BExU6FEU1MRHU98R9YOJC5OKUJ6L" localSheetId="20" hidden="1">#REF!</definedName>
    <definedName name="BExU6FEU1MRHU98R9YOJC5OKUJ6L" hidden="1">#REF!</definedName>
    <definedName name="BExU6KIAJ663Y8W8QMU4HCF183DF" localSheetId="20" hidden="1">#REF!</definedName>
    <definedName name="BExU6KIAJ663Y8W8QMU4HCF183DF" hidden="1">#REF!</definedName>
    <definedName name="BExU6KT19B4PG6SHXFBGBPLM66KT" localSheetId="20" hidden="1">#REF!</definedName>
    <definedName name="BExU6KT19B4PG6SHXFBGBPLM66KT" hidden="1">#REF!</definedName>
    <definedName name="BExU6PAVKIOAIMQ9XQIHHF1SUAGO" localSheetId="20" hidden="1">#REF!</definedName>
    <definedName name="BExU6PAVKIOAIMQ9XQIHHF1SUAGO" hidden="1">#REF!</definedName>
    <definedName name="BExU6SLKTWV0YINVLTI6BCG9ANZM" localSheetId="20" hidden="1">#REF!</definedName>
    <definedName name="BExU6SLKTWV0YINVLTI6BCG9ANZM" hidden="1">#REF!</definedName>
    <definedName name="BExU6WXXC7SSQDMHSLUN5C2V4IYX" localSheetId="20" hidden="1">#REF!</definedName>
    <definedName name="BExU6WXXC7SSQDMHSLUN5C2V4IYX" hidden="1">#REF!</definedName>
    <definedName name="BExU73387E74XE8A9UKZLZNJYY65" localSheetId="20" hidden="1">#REF!</definedName>
    <definedName name="BExU73387E74XE8A9UKZLZNJYY65" hidden="1">#REF!</definedName>
    <definedName name="BExU76ZHCJM8I7VSICCMSTC33O6U" localSheetId="20" hidden="1">#REF!</definedName>
    <definedName name="BExU76ZHCJM8I7VSICCMSTC33O6U" hidden="1">#REF!</definedName>
    <definedName name="BExU7BBTUF8BQ42DSGM94X5TG5GF" localSheetId="20" hidden="1">#REF!</definedName>
    <definedName name="BExU7BBTUF8BQ42DSGM94X5TG5GF" hidden="1">#REF!</definedName>
    <definedName name="BExU7HH4EAHFQHT4AXKGWAWZP3I0" localSheetId="20" hidden="1">#REF!</definedName>
    <definedName name="BExU7HH4EAHFQHT4AXKGWAWZP3I0" hidden="1">#REF!</definedName>
    <definedName name="BExU7L7WPQSA0ELXZ0I86V33QCCJ" localSheetId="20" hidden="1">#REF!</definedName>
    <definedName name="BExU7L7WPQSA0ELXZ0I86V33QCCJ" hidden="1">#REF!</definedName>
    <definedName name="BExU7MF1ZVPDHOSMCAXOSYICHZ4I" localSheetId="20" hidden="1">#REF!</definedName>
    <definedName name="BExU7MF1ZVPDHOSMCAXOSYICHZ4I" hidden="1">#REF!</definedName>
    <definedName name="BExU7O2BJ6D5YCKEL6FD2EFCWYRX" localSheetId="20" hidden="1">#REF!</definedName>
    <definedName name="BExU7O2BJ6D5YCKEL6FD2EFCWYRX" hidden="1">#REF!</definedName>
    <definedName name="BExU7Q0JS9YIUKUPNSSAIDK2KJAV" localSheetId="20" hidden="1">#REF!</definedName>
    <definedName name="BExU7Q0JS9YIUKUPNSSAIDK2KJAV" hidden="1">#REF!</definedName>
    <definedName name="BExU80I6AE5OU7P7F5V7HWIZBJ4P" localSheetId="20" hidden="1">#REF!</definedName>
    <definedName name="BExU80I6AE5OU7P7F5V7HWIZBJ4P" hidden="1">#REF!</definedName>
    <definedName name="BExU86NB26MCPYIISZ36HADONGT2" localSheetId="20" hidden="1">#REF!</definedName>
    <definedName name="BExU86NB26MCPYIISZ36HADONGT2" hidden="1">#REF!</definedName>
    <definedName name="BExU885EZZNSZV3GP298UJ8LB7OL" localSheetId="20" hidden="1">#REF!</definedName>
    <definedName name="BExU885EZZNSZV3GP298UJ8LB7OL" hidden="1">#REF!</definedName>
    <definedName name="BExU8FSAUP9TUZ1NO9WXK80QPHWV" localSheetId="20" hidden="1">#REF!</definedName>
    <definedName name="BExU8FSAUP9TUZ1NO9WXK80QPHWV" hidden="1">#REF!</definedName>
    <definedName name="BExU8KFLAN778MBN93NYZB0FV30G" localSheetId="20" hidden="1">#REF!</definedName>
    <definedName name="BExU8KFLAN778MBN93NYZB0FV30G" hidden="1">#REF!</definedName>
    <definedName name="BExU8PZC6845UUDFG9M8FTC3P3DK" localSheetId="20" hidden="1">#REF!</definedName>
    <definedName name="BExU8PZC6845UUDFG9M8FTC3P3DK" hidden="1">#REF!</definedName>
    <definedName name="BExU8UX9JX3XLB47YZ8GFXE0V7R2" localSheetId="20" hidden="1">#REF!</definedName>
    <definedName name="BExU8UX9JX3XLB47YZ8GFXE0V7R2" hidden="1">#REF!</definedName>
    <definedName name="BExU8WVGMRSFNWCNHODQ9JQCMZB0" localSheetId="20" hidden="1">#REF!</definedName>
    <definedName name="BExU8WVGMRSFNWCNHODQ9JQCMZB0" hidden="1">#REF!</definedName>
    <definedName name="BExU96M1J7P9DZQ3S9H0C12KGYTW" localSheetId="20" hidden="1">#REF!</definedName>
    <definedName name="BExU96M1J7P9DZQ3S9H0C12KGYTW" hidden="1">#REF!</definedName>
    <definedName name="BExU9F05OR1GZ3057R6UL3WPEIYI" localSheetId="20" hidden="1">#REF!</definedName>
    <definedName name="BExU9F05OR1GZ3057R6UL3WPEIYI" hidden="1">#REF!</definedName>
    <definedName name="BExU9GCSO5YILIKG6VAHN13DL75K" localSheetId="20" hidden="1">#REF!</definedName>
    <definedName name="BExU9GCSO5YILIKG6VAHN13DL75K" hidden="1">#REF!</definedName>
    <definedName name="BExU9KJOZLO15N11MJVN782NFGJ0" localSheetId="20" hidden="1">#REF!</definedName>
    <definedName name="BExU9KJOZLO15N11MJVN782NFGJ0" hidden="1">#REF!</definedName>
    <definedName name="BExU9LG29XU2K1GNKRO4438JYQZE" localSheetId="20" hidden="1">#REF!</definedName>
    <definedName name="BExU9LG29XU2K1GNKRO4438JYQZE" hidden="1">#REF!</definedName>
    <definedName name="BExU9RW36I5Z6JIXUIUB3PJH86LT" localSheetId="20" hidden="1">#REF!</definedName>
    <definedName name="BExU9RW36I5Z6JIXUIUB3PJH86LT" hidden="1">#REF!</definedName>
    <definedName name="BExU9WU19DJ2VAGISPFEGDWWOO4V" localSheetId="20" hidden="1">#REF!</definedName>
    <definedName name="BExU9WU19DJ2VAGISPFEGDWWOO4V" hidden="1">#REF!</definedName>
    <definedName name="BExUA28AO7OWDG3H23Q0CL4B7BHW" localSheetId="20" hidden="1">#REF!</definedName>
    <definedName name="BExUA28AO7OWDG3H23Q0CL4B7BHW" hidden="1">#REF!</definedName>
    <definedName name="BExUA34N2C083NSTAHQGZZ3BCYGK" localSheetId="20" hidden="1">#REF!</definedName>
    <definedName name="BExUA34N2C083NSTAHQGZZ3BCYGK" hidden="1">#REF!</definedName>
    <definedName name="BExUA5O923FFNEBY8BPO1TU3QGBM" localSheetId="20" hidden="1">#REF!</definedName>
    <definedName name="BExUA5O923FFNEBY8BPO1TU3QGBM" hidden="1">#REF!</definedName>
    <definedName name="BExUA6Q4K25VH452AQ3ZIRBCMS61" localSheetId="20" hidden="1">#REF!</definedName>
    <definedName name="BExUA6Q4K25VH452AQ3ZIRBCMS61" hidden="1">#REF!</definedName>
    <definedName name="BExUAFV4JMBSM2SKBQL9NHL0NIBS" localSheetId="20" hidden="1">#REF!</definedName>
    <definedName name="BExUAFV4JMBSM2SKBQL9NHL0NIBS" hidden="1">#REF!</definedName>
    <definedName name="BExUAMWQODKBXMRH1QCMJLJBF8M7" localSheetId="20" hidden="1">#REF!</definedName>
    <definedName name="BExUAMWQODKBXMRH1QCMJLJBF8M7" hidden="1">#REF!</definedName>
    <definedName name="BExUAPR6Y32097JKJCTGC4C6EGE9" localSheetId="20" hidden="1">#REF!</definedName>
    <definedName name="BExUAPR6Y32097JKJCTGC4C6EGE9" hidden="1">#REF!</definedName>
    <definedName name="BExUARUP0MX710TNZSAA01HUEAVC" localSheetId="20" hidden="1">#REF!</definedName>
    <definedName name="BExUARUP0MX710TNZSAA01HUEAVC" hidden="1">#REF!</definedName>
    <definedName name="BExUAX8WS5OPVLCDXRGKTU2QMTFO" localSheetId="20" hidden="1">#REF!</definedName>
    <definedName name="BExUAX8WS5OPVLCDXRGKTU2QMTFO" hidden="1">#REF!</definedName>
    <definedName name="BExUB1FYAZ433NX9GD7WGACX5IZD" localSheetId="20" hidden="1">#REF!</definedName>
    <definedName name="BExUB1FYAZ433NX9GD7WGACX5IZD" hidden="1">#REF!</definedName>
    <definedName name="BExUB8HLEXSBVPZ5AXNQEK96F1N4" localSheetId="20" hidden="1">#REF!</definedName>
    <definedName name="BExUB8HLEXSBVPZ5AXNQEK96F1N4" hidden="1">#REF!</definedName>
    <definedName name="BExUBCDVZIEA7YT0LPSMHL5ZSERQ" localSheetId="20" hidden="1">#REF!</definedName>
    <definedName name="BExUBCDVZIEA7YT0LPSMHL5ZSERQ" hidden="1">#REF!</definedName>
    <definedName name="BExUBDA8WU087BUIMXC1U1CKA2RA" localSheetId="20" hidden="1">#REF!</definedName>
    <definedName name="BExUBDA8WU087BUIMXC1U1CKA2RA" hidden="1">#REF!</definedName>
    <definedName name="BExUBKXBUCN760QYU7Q8GESBWOQH" localSheetId="20" hidden="1">#REF!</definedName>
    <definedName name="BExUBKXBUCN760QYU7Q8GESBWOQH" hidden="1">#REF!</definedName>
    <definedName name="BExUBL83ED0P076RN9RJ8P1MZ299" localSheetId="20" hidden="1">#REF!</definedName>
    <definedName name="BExUBL83ED0P076RN9RJ8P1MZ299" hidden="1">#REF!</definedName>
    <definedName name="BExUC1EPS2CZ5CKFA0AQRIVRSHS8" localSheetId="20" hidden="1">#REF!</definedName>
    <definedName name="BExUC1EPS2CZ5CKFA0AQRIVRSHS8" hidden="1">#REF!</definedName>
    <definedName name="BExUC623BDYEODBN0N4DO6PJQ7NU" localSheetId="20" hidden="1">#REF!</definedName>
    <definedName name="BExUC623BDYEODBN0N4DO6PJQ7NU" hidden="1">#REF!</definedName>
    <definedName name="BExUC8WH8TCKBB5313JGYYQ1WFLT" localSheetId="20" hidden="1">#REF!</definedName>
    <definedName name="BExUC8WH8TCKBB5313JGYYQ1WFLT" hidden="1">#REF!</definedName>
    <definedName name="BExUCAP7GOSYPHMQKK6719YLSDIQ" localSheetId="20" hidden="1">#REF!</definedName>
    <definedName name="BExUCAP7GOSYPHMQKK6719YLSDIQ" hidden="1">#REF!</definedName>
    <definedName name="BExUCFCDK6SPH86I6STXX8X3WMC4" localSheetId="20" hidden="1">#REF!</definedName>
    <definedName name="BExUCFCDK6SPH86I6STXX8X3WMC4" hidden="1">#REF!</definedName>
    <definedName name="BExUCKL98JB87L3I6T6IFSWJNYAB" localSheetId="20" hidden="1">#REF!</definedName>
    <definedName name="BExUCKL98JB87L3I6T6IFSWJNYAB" hidden="1">#REF!</definedName>
    <definedName name="BExUCLC6AQ5KR6LXSAXV4QQ8ASVG" localSheetId="20" hidden="1">#REF!</definedName>
    <definedName name="BExUCLC6AQ5KR6LXSAXV4QQ8ASVG" hidden="1">#REF!</definedName>
    <definedName name="BExUD4IOJ12X3PJG5WXNNGDRCKAP" localSheetId="20" hidden="1">#REF!</definedName>
    <definedName name="BExUD4IOJ12X3PJG5WXNNGDRCKAP" hidden="1">#REF!</definedName>
    <definedName name="BExUD9WX9BWK72UWVSLYZJLAY5VY" localSheetId="20" hidden="1">#REF!</definedName>
    <definedName name="BExUD9WX9BWK72UWVSLYZJLAY5VY" hidden="1">#REF!</definedName>
    <definedName name="BExUDEV0CYVO7Y5IQQBEJ6FUY9S6" localSheetId="20" hidden="1">#REF!</definedName>
    <definedName name="BExUDEV0CYVO7Y5IQQBEJ6FUY9S6" hidden="1">#REF!</definedName>
    <definedName name="BExUDWOXQGIZW0EAIIYLQUPXF8YV" localSheetId="20" hidden="1">#REF!</definedName>
    <definedName name="BExUDWOXQGIZW0EAIIYLQUPXF8YV" hidden="1">#REF!</definedName>
    <definedName name="BExUDXAIC17W1FUU8Z10XUAVB7CS" localSheetId="20" hidden="1">#REF!</definedName>
    <definedName name="BExUDXAIC17W1FUU8Z10XUAVB7CS" hidden="1">#REF!</definedName>
    <definedName name="BExUE5OMY7OAJQ9WR8C8HG311ORP" localSheetId="20" hidden="1">#REF!</definedName>
    <definedName name="BExUE5OMY7OAJQ9WR8C8HG311ORP" hidden="1">#REF!</definedName>
    <definedName name="BExUEFKOQWXXGRNLAOJV2BJ66UB8" localSheetId="20" hidden="1">#REF!</definedName>
    <definedName name="BExUEFKOQWXXGRNLAOJV2BJ66UB8" hidden="1">#REF!</definedName>
    <definedName name="BExUEJGX3OQQP5KFRJSRCZ70EI9V" localSheetId="20" hidden="1">#REF!</definedName>
    <definedName name="BExUEJGX3OQQP5KFRJSRCZ70EI9V" hidden="1">#REF!</definedName>
    <definedName name="BExUEKDB2RWXF3WMTZ6JSBCHNSDT" localSheetId="20" hidden="1">#REF!</definedName>
    <definedName name="BExUEKDB2RWXF3WMTZ6JSBCHNSDT" hidden="1">#REF!</definedName>
    <definedName name="BExUEYR71COFS2X8PDNU21IPMQEU" localSheetId="20" hidden="1">#REF!</definedName>
    <definedName name="BExUEYR71COFS2X8PDNU21IPMQEU" hidden="1">#REF!</definedName>
    <definedName name="BExVPRLJ9I6RX45EDVFSQGCPJSOK" localSheetId="20" hidden="1">#REF!</definedName>
    <definedName name="BExVPRLJ9I6RX45EDVFSQGCPJSOK" hidden="1">#REF!</definedName>
    <definedName name="BExVRFU8RWFT8A80ZVAW185SG2G6" localSheetId="20" hidden="1">#REF!</definedName>
    <definedName name="BExVRFU8RWFT8A80ZVAW185SG2G6" hidden="1">#REF!</definedName>
    <definedName name="BExVSJ3NHETBAIZTZQSM8LAVT76V" localSheetId="20" hidden="1">#REF!</definedName>
    <definedName name="BExVSJ3NHETBAIZTZQSM8LAVT76V" hidden="1">#REF!</definedName>
    <definedName name="BExVSL787C8E4HFQZ2NVLT35I2XV" localSheetId="20" hidden="1">#REF!</definedName>
    <definedName name="BExVSL787C8E4HFQZ2NVLT35I2XV" hidden="1">#REF!</definedName>
    <definedName name="BExVSTFTVV14SFGHQUOJL5SQ5TX9" localSheetId="20" hidden="1">#REF!</definedName>
    <definedName name="BExVSTFTVV14SFGHQUOJL5SQ5TX9" hidden="1">#REF!</definedName>
    <definedName name="BExVT017S14M5X928ARKQ2GNUFE0" localSheetId="20" hidden="1">#REF!</definedName>
    <definedName name="BExVT017S14M5X928ARKQ2GNUFE0" hidden="1">#REF!</definedName>
    <definedName name="BExVT3MPE8LQ5JFN3HQIFKSQ80U4" localSheetId="20" hidden="1">#REF!</definedName>
    <definedName name="BExVT3MPE8LQ5JFN3HQIFKSQ80U4" hidden="1">#REF!</definedName>
    <definedName name="BExVT7TRK3NZHPME2TFBXOF1WBR9" localSheetId="20" hidden="1">#REF!</definedName>
    <definedName name="BExVT7TRK3NZHPME2TFBXOF1WBR9" hidden="1">#REF!</definedName>
    <definedName name="BExVT9H0R0T7WGQAAC0HABMG54YM" localSheetId="20" hidden="1">#REF!</definedName>
    <definedName name="BExVT9H0R0T7WGQAAC0HABMG54YM" hidden="1">#REF!</definedName>
    <definedName name="BExVTAO57POUXSZQJQ6MABMZQA13" localSheetId="20" hidden="1">#REF!</definedName>
    <definedName name="BExVTAO57POUXSZQJQ6MABMZQA13" hidden="1">#REF!</definedName>
    <definedName name="BExVTCMDDEDGLUIMUU6BSFHEWTOP" localSheetId="20" hidden="1">#REF!</definedName>
    <definedName name="BExVTCMDDEDGLUIMUU6BSFHEWTOP" hidden="1">#REF!</definedName>
    <definedName name="BExVTCMDQMLKRA2NQR72XU6Y54IK" localSheetId="20" hidden="1">#REF!</definedName>
    <definedName name="BExVTCMDQMLKRA2NQR72XU6Y54IK" hidden="1">#REF!</definedName>
    <definedName name="BExVTCRV8FQ5U9OYWWL44N6KFNHU" localSheetId="20" hidden="1">#REF!</definedName>
    <definedName name="BExVTCRV8FQ5U9OYWWL44N6KFNHU" hidden="1">#REF!</definedName>
    <definedName name="BExVTNESHPVG0A0KZ7BRX26MS0PF" localSheetId="20" hidden="1">#REF!</definedName>
    <definedName name="BExVTNESHPVG0A0KZ7BRX26MS0PF" hidden="1">#REF!</definedName>
    <definedName name="BExVTTJVTNRSBHBTUZ78WG2JM5MK" localSheetId="20" hidden="1">#REF!</definedName>
    <definedName name="BExVTTJVTNRSBHBTUZ78WG2JM5MK" hidden="1">#REF!</definedName>
    <definedName name="BExVTXLMYR87BC04D1ERALPUFVPG" localSheetId="20" hidden="1">#REF!</definedName>
    <definedName name="BExVTXLMYR87BC04D1ERALPUFVPG" hidden="1">#REF!</definedName>
    <definedName name="BExVUL9V3H8ZF6Y72LQBBN639YAA" localSheetId="20" hidden="1">#REF!</definedName>
    <definedName name="BExVUL9V3H8ZF6Y72LQBBN639YAA" hidden="1">#REF!</definedName>
    <definedName name="BExVUZT95UAU8XG5X9XSE25CHQGA" localSheetId="20" hidden="1">#REF!</definedName>
    <definedName name="BExVUZT95UAU8XG5X9XSE25CHQGA" hidden="1">#REF!</definedName>
    <definedName name="BExVV5T14N2HZIK7HQ4P2KG09U0J" localSheetId="20" hidden="1">#REF!</definedName>
    <definedName name="BExVV5T14N2HZIK7HQ4P2KG09U0J" hidden="1">#REF!</definedName>
    <definedName name="BExVV7R410VYLADLX9LNG63ID6H1" localSheetId="20" hidden="1">#REF!</definedName>
    <definedName name="BExVV7R410VYLADLX9LNG63ID6H1" hidden="1">#REF!</definedName>
    <definedName name="BExVVAAVDXGWAVI6J2W0BCU58MBM" localSheetId="20" hidden="1">#REF!</definedName>
    <definedName name="BExVVAAVDXGWAVI6J2W0BCU58MBM" hidden="1">#REF!</definedName>
    <definedName name="BExVVCEED4JEKF59OV0G3T4XFMFO" localSheetId="20" hidden="1">#REF!</definedName>
    <definedName name="BExVVCEED4JEKF59OV0G3T4XFMFO" hidden="1">#REF!</definedName>
    <definedName name="BExVVPFO2J7FMSRPD36909HN4BZJ" localSheetId="20" hidden="1">#REF!</definedName>
    <definedName name="BExVVPFO2J7FMSRPD36909HN4BZJ" hidden="1">#REF!</definedName>
    <definedName name="BExVVQ19AQ3VCARJOC38SF7OYE9Y" localSheetId="20" hidden="1">#REF!</definedName>
    <definedName name="BExVVQ19AQ3VCARJOC38SF7OYE9Y" hidden="1">#REF!</definedName>
    <definedName name="BExVVQ19TAECID45CS4HXT1RD3AQ" localSheetId="20" hidden="1">#REF!</definedName>
    <definedName name="BExVVQ19TAECID45CS4HXT1RD3AQ" hidden="1">#REF!</definedName>
    <definedName name="BExVVYKOYB7OX8Y0B4UIUF79PVDO" localSheetId="20" hidden="1">#REF!</definedName>
    <definedName name="BExVVYKOYB7OX8Y0B4UIUF79PVDO" hidden="1">#REF!</definedName>
    <definedName name="BExVW3YV5XGIVJ97UUPDJGJ2P15B" localSheetId="20" hidden="1">#REF!</definedName>
    <definedName name="BExVW3YV5XGIVJ97UUPDJGJ2P15B" hidden="1">#REF!</definedName>
    <definedName name="BExVW5X571GEYR5SCU1Z2DHKWM79" localSheetId="20" hidden="1">#REF!</definedName>
    <definedName name="BExVW5X571GEYR5SCU1Z2DHKWM79" hidden="1">#REF!</definedName>
    <definedName name="BExVW6YTKA098AF57M4PHNQ54XMH" localSheetId="20" hidden="1">#REF!</definedName>
    <definedName name="BExVW6YTKA098AF57M4PHNQ54XMH" hidden="1">#REF!</definedName>
    <definedName name="BExVWHRDIJBRFANMKJFY05BHP7RS" localSheetId="20" hidden="1">#REF!</definedName>
    <definedName name="BExVWHRDIJBRFANMKJFY05BHP7RS" hidden="1">#REF!</definedName>
    <definedName name="BExVWINKCH0V0NUWH363SMXAZE62" localSheetId="20" hidden="1">#REF!</definedName>
    <definedName name="BExVWINKCH0V0NUWH363SMXAZE62" hidden="1">#REF!</definedName>
    <definedName name="BExVWYU8EK669NP172GEIGCTVPPA" localSheetId="20" hidden="1">#REF!</definedName>
    <definedName name="BExVWYU8EK669NP172GEIGCTVPPA" hidden="1">#REF!</definedName>
    <definedName name="BExVX3XN2DRJKL8EDBIG58RYQ36R" localSheetId="20" hidden="1">#REF!</definedName>
    <definedName name="BExVX3XN2DRJKL8EDBIG58RYQ36R" hidden="1">#REF!</definedName>
    <definedName name="BExVXBA38Z5WNQUH39HHZ2SAMC1T" localSheetId="20" hidden="1">#REF!</definedName>
    <definedName name="BExVXBA38Z5WNQUH39HHZ2SAMC1T" hidden="1">#REF!</definedName>
    <definedName name="BExVXDZ63PUART77BBR5SI63TPC6" localSheetId="20" hidden="1">#REF!</definedName>
    <definedName name="BExVXDZ63PUART77BBR5SI63TPC6" hidden="1">#REF!</definedName>
    <definedName name="BExVXHKI6LFYMGWISMPACMO247HL" localSheetId="20" hidden="1">#REF!</definedName>
    <definedName name="BExVXHKI6LFYMGWISMPACMO247HL" hidden="1">#REF!</definedName>
    <definedName name="BExVXK9SK580O7MYHVNJ3V911ALP" localSheetId="20" hidden="1">#REF!</definedName>
    <definedName name="BExVXK9SK580O7MYHVNJ3V911ALP" hidden="1">#REF!</definedName>
    <definedName name="BExVXLX2BZ5EF2X6R41BTKRJR1NM" localSheetId="20" hidden="1">#REF!</definedName>
    <definedName name="BExVXLX2BZ5EF2X6R41BTKRJR1NM" hidden="1">#REF!</definedName>
    <definedName name="BExVXYT01U5IPYA7E44FWS6KCEFC" localSheetId="20" hidden="1">#REF!</definedName>
    <definedName name="BExVXYT01U5IPYA7E44FWS6KCEFC" hidden="1">#REF!</definedName>
    <definedName name="BExVY11V7U1SAY4QKYE0PBSPD7LW" localSheetId="20" hidden="1">#REF!</definedName>
    <definedName name="BExVY11V7U1SAY4QKYE0PBSPD7LW" hidden="1">#REF!</definedName>
    <definedName name="BExVY1SV37DL5YU59HS4IG3VBCP4" localSheetId="20" hidden="1">#REF!</definedName>
    <definedName name="BExVY1SV37DL5YU59HS4IG3VBCP4" hidden="1">#REF!</definedName>
    <definedName name="BExVY3WFGJKSQA08UF9NCMST928Y" localSheetId="20" hidden="1">#REF!</definedName>
    <definedName name="BExVY3WFGJKSQA08UF9NCMST928Y" hidden="1">#REF!</definedName>
    <definedName name="BExVY954UOEVQEIC5OFO4NEWVKAQ" localSheetId="20" hidden="1">#REF!</definedName>
    <definedName name="BExVY954UOEVQEIC5OFO4NEWVKAQ" hidden="1">#REF!</definedName>
    <definedName name="BExVYHDYIV5397LC02V4FEP8VD6W" localSheetId="20" hidden="1">#REF!</definedName>
    <definedName name="BExVYHDYIV5397LC02V4FEP8VD6W" hidden="1">#REF!</definedName>
    <definedName name="BExVYO4NFDGC4ZOGHANQWX5CH4BT" localSheetId="20" hidden="1">#REF!</definedName>
    <definedName name="BExVYO4NFDGC4ZOGHANQWX5CH4BT" hidden="1">#REF!</definedName>
    <definedName name="BExVYOVIZDA18YIQ0A30Q052PCAK" localSheetId="20" hidden="1">#REF!</definedName>
    <definedName name="BExVYOVIZDA18YIQ0A30Q052PCAK" hidden="1">#REF!</definedName>
    <definedName name="BExVYPS2R6B75R1EFIUJ6G5TE4Q4" localSheetId="20" hidden="1">#REF!</definedName>
    <definedName name="BExVYPS2R6B75R1EFIUJ6G5TE4Q4" hidden="1">#REF!</definedName>
    <definedName name="BExVYQIXPEM6J4JVP78BRHIC05PV" localSheetId="20" hidden="1">#REF!</definedName>
    <definedName name="BExVYQIXPEM6J4JVP78BRHIC05PV" hidden="1">#REF!</definedName>
    <definedName name="BExVYVGWN7SONLVDH9WJ2F1JS264" localSheetId="20" hidden="1">#REF!</definedName>
    <definedName name="BExVYVGWN7SONLVDH9WJ2F1JS264" hidden="1">#REF!</definedName>
    <definedName name="BExVZ40HNAZRM8JHYYNQ7F6A4GU0" localSheetId="20" hidden="1">#REF!</definedName>
    <definedName name="BExVZ40HNAZRM8JHYYNQ7F6A4GU0" hidden="1">#REF!</definedName>
    <definedName name="BExVZ7WRO17PYILJEJGPQCO5IL66" localSheetId="20" hidden="1">#REF!</definedName>
    <definedName name="BExVZ7WRO17PYILJEJGPQCO5IL66" hidden="1">#REF!</definedName>
    <definedName name="BExVZ9EO732IK6MNMG17Y1EFTJQC" localSheetId="20" hidden="1">#REF!</definedName>
    <definedName name="BExVZ9EO732IK6MNMG17Y1EFTJQC" hidden="1">#REF!</definedName>
    <definedName name="BExVZB1Y5J4UL2LKK0363EU7GIJ1" localSheetId="20" hidden="1">#REF!</definedName>
    <definedName name="BExVZB1Y5J4UL2LKK0363EU7GIJ1" hidden="1">#REF!</definedName>
    <definedName name="BExVZGQXYK2ICC9JSNFPRHBD5KNU" localSheetId="20" hidden="1">#REF!</definedName>
    <definedName name="BExVZGQXYK2ICC9JSNFPRHBD5KNU" hidden="1">#REF!</definedName>
    <definedName name="BExVZJQVO5LQ0BJH5JEN5NOBIAF6" localSheetId="20" hidden="1">#REF!</definedName>
    <definedName name="BExVZJQVO5LQ0BJH5JEN5NOBIAF6" hidden="1">#REF!</definedName>
    <definedName name="BExVZNXWS91RD7NXV5NE2R3C8WW7" localSheetId="20" hidden="1">#REF!</definedName>
    <definedName name="BExVZNXWS91RD7NXV5NE2R3C8WW7" hidden="1">#REF!</definedName>
    <definedName name="BExW008AGT1ZRN5DFG4YOH5F7G47" localSheetId="20" hidden="1">#REF!</definedName>
    <definedName name="BExW008AGT1ZRN5DFG4YOH5F7G47" hidden="1">#REF!</definedName>
    <definedName name="BExW0386REQRCQCVT9BCX80UPTRY" localSheetId="20" hidden="1">#REF!</definedName>
    <definedName name="BExW0386REQRCQCVT9BCX80UPTRY" hidden="1">#REF!</definedName>
    <definedName name="BExW0FYP4WXY71CYUG40SUBG9UWU" localSheetId="20" hidden="1">#REF!</definedName>
    <definedName name="BExW0FYP4WXY71CYUG40SUBG9UWU" hidden="1">#REF!</definedName>
    <definedName name="BExW0MPJNQOJ7D6U780WU5XBL97X" localSheetId="20" hidden="1">#REF!</definedName>
    <definedName name="BExW0MPJNQOJ7D6U780WU5XBL97X" hidden="1">#REF!</definedName>
    <definedName name="BExW0RI61B4VV0ARXTFVBAWRA1C5" localSheetId="20" hidden="1">#REF!</definedName>
    <definedName name="BExW0RI61B4VV0ARXTFVBAWRA1C5" hidden="1">#REF!</definedName>
    <definedName name="BExW0Y8T85LBE0WS6FPX6ILTX9ON" localSheetId="20" hidden="1">#REF!</definedName>
    <definedName name="BExW0Y8T85LBE0WS6FPX6ILTX9ON" hidden="1">#REF!</definedName>
    <definedName name="BExW1BVUYQTKMOR56MW7RVRX4L1L" localSheetId="20" hidden="1">#REF!</definedName>
    <definedName name="BExW1BVUYQTKMOR56MW7RVRX4L1L" hidden="1">#REF!</definedName>
    <definedName name="BExW1F1220628FOMTW5UAATHRJHK" localSheetId="20" hidden="1">#REF!</definedName>
    <definedName name="BExW1F1220628FOMTW5UAATHRJHK" hidden="1">#REF!</definedName>
    <definedName name="BExW1PTHB0NZUF0GTD2J1UUL693E" localSheetId="20" hidden="1">#REF!</definedName>
    <definedName name="BExW1PTHB0NZUF0GTD2J1UUL693E" hidden="1">#REF!</definedName>
    <definedName name="BExW1TKA0Z9OP2DTG50GZR5EG8C7" localSheetId="20" hidden="1">#REF!</definedName>
    <definedName name="BExW1TKA0Z9OP2DTG50GZR5EG8C7" hidden="1">#REF!</definedName>
    <definedName name="BExW1U0JLKQ094DW5MMOI8UHO09V" localSheetId="20" hidden="1">#REF!</definedName>
    <definedName name="BExW1U0JLKQ094DW5MMOI8UHO09V" hidden="1">#REF!</definedName>
    <definedName name="BExW1VNZHNB5P9V6232N0DQCE0WE" localSheetId="20" hidden="1">#REF!</definedName>
    <definedName name="BExW1VNZHNB5P9V6232N0DQCE0WE" hidden="1">#REF!</definedName>
    <definedName name="BExW1WK6J1TDP29S3QDPTYZJBLIW" localSheetId="20" hidden="1">#REF!</definedName>
    <definedName name="BExW1WK6J1TDP29S3QDPTYZJBLIW" hidden="1">#REF!</definedName>
    <definedName name="BExW283NP9D366XFPXLGSCI5UB0L" localSheetId="20" hidden="1">#REF!</definedName>
    <definedName name="BExW283NP9D366XFPXLGSCI5UB0L" hidden="1">#REF!</definedName>
    <definedName name="BExW2H3C8WJSBW5FGTFKVDVJC4CL" localSheetId="20" hidden="1">#REF!</definedName>
    <definedName name="BExW2H3C8WJSBW5FGTFKVDVJC4CL" hidden="1">#REF!</definedName>
    <definedName name="BExW2MSCKPGF5K3I7TL4KF5ISUOL" localSheetId="20" hidden="1">#REF!</definedName>
    <definedName name="BExW2MSCKPGF5K3I7TL4KF5ISUOL" hidden="1">#REF!</definedName>
    <definedName name="BExW2SMO90FU9W8DVVES6Q4E6BZR" localSheetId="20" hidden="1">#REF!</definedName>
    <definedName name="BExW2SMO90FU9W8DVVES6Q4E6BZR" hidden="1">#REF!</definedName>
    <definedName name="BExW36V9N91OHCUMGWJQL3I5P4JK" localSheetId="20" hidden="1">#REF!</definedName>
    <definedName name="BExW36V9N91OHCUMGWJQL3I5P4JK" hidden="1">#REF!</definedName>
    <definedName name="BExW39V04HTFFQE7DAW9MAJT0NNF" localSheetId="20" hidden="1">#REF!</definedName>
    <definedName name="BExW39V04HTFFQE7DAW9MAJT0NNF" hidden="1">#REF!</definedName>
    <definedName name="BExW3ECU6QPMV99AITCPHAG0CGYK" localSheetId="20" hidden="1">#REF!</definedName>
    <definedName name="BExW3ECU6QPMV99AITCPHAG0CGYK" hidden="1">#REF!</definedName>
    <definedName name="BExW3EIBA1J9Q9NA9VCGZGRS8WV7" localSheetId="20" hidden="1">#REF!</definedName>
    <definedName name="BExW3EIBA1J9Q9NA9VCGZGRS8WV7" hidden="1">#REF!</definedName>
    <definedName name="BExW3FEO8FI8N6AGQKYEG4SQVJWB" localSheetId="20" hidden="1">#REF!</definedName>
    <definedName name="BExW3FEO8FI8N6AGQKYEG4SQVJWB" hidden="1">#REF!</definedName>
    <definedName name="BExW3GB28STOMJUSZEIA7YKYNS4Y" localSheetId="20" hidden="1">#REF!</definedName>
    <definedName name="BExW3GB28STOMJUSZEIA7YKYNS4Y" hidden="1">#REF!</definedName>
    <definedName name="BExW3T1K638HT5E0Y8MMK108P5JT" localSheetId="20" hidden="1">#REF!</definedName>
    <definedName name="BExW3T1K638HT5E0Y8MMK108P5JT" hidden="1">#REF!</definedName>
    <definedName name="BExW3U3D6FTAFTK3Q7DSA9FY454Q" localSheetId="20" hidden="1">#REF!</definedName>
    <definedName name="BExW3U3D6FTAFTK3Q7DSA9FY454Q" hidden="1">#REF!</definedName>
    <definedName name="BExW4217ZHL9VO39POSTJOD090WU" localSheetId="20" hidden="1">#REF!</definedName>
    <definedName name="BExW4217ZHL9VO39POSTJOD090WU" hidden="1">#REF!</definedName>
    <definedName name="BExW4GPW71EBF8XPS2QGVQHBCDX3" localSheetId="20" hidden="1">#REF!</definedName>
    <definedName name="BExW4GPW71EBF8XPS2QGVQHBCDX3" hidden="1">#REF!</definedName>
    <definedName name="BExW4JKC5837JBPCOJV337ZVYYY3" localSheetId="20" hidden="1">#REF!</definedName>
    <definedName name="BExW4JKC5837JBPCOJV337ZVYYY3" hidden="1">#REF!</definedName>
    <definedName name="BExW4O2DBZGV8KGBO9EB4BAXIH4Y" localSheetId="20" hidden="1">#REF!</definedName>
    <definedName name="BExW4O2DBZGV8KGBO9EB4BAXIH4Y" hidden="1">#REF!</definedName>
    <definedName name="BExW4QR9FV9MP5K610THBSM51RYO" localSheetId="20" hidden="1">#REF!</definedName>
    <definedName name="BExW4QR9FV9MP5K610THBSM51RYO" hidden="1">#REF!</definedName>
    <definedName name="BExW4Z029R9E19ZENN3WEA3VDAD1" localSheetId="20" hidden="1">#REF!</definedName>
    <definedName name="BExW4Z029R9E19ZENN3WEA3VDAD1" hidden="1">#REF!</definedName>
    <definedName name="BExW53SPLW3K0Y0ZVTM4NYF1B2YH" localSheetId="20" hidden="1">#REF!</definedName>
    <definedName name="BExW53SPLW3K0Y0ZVTM4NYF1B2YH" hidden="1">#REF!</definedName>
    <definedName name="BExW591F7X34FVKJ2OUT09PFUW1B" localSheetId="20" hidden="1">#REF!</definedName>
    <definedName name="BExW591F7X34FVKJ2OUT09PFUW1B" hidden="1">#REF!</definedName>
    <definedName name="BExW5AZNT6IAZGNF2C879ODHY1B8" localSheetId="20" hidden="1">#REF!</definedName>
    <definedName name="BExW5AZNT6IAZGNF2C879ODHY1B8" hidden="1">#REF!</definedName>
    <definedName name="BExW5F6OUXHEWQU5VYE7W7P8DD78" localSheetId="20" hidden="1">#REF!</definedName>
    <definedName name="BExW5F6OUXHEWQU5VYE7W7P8DD78" hidden="1">#REF!</definedName>
    <definedName name="BExW5WPU27WD4NWZOT0ZEJIDLX5J" localSheetId="20" hidden="1">#REF!</definedName>
    <definedName name="BExW5WPU27WD4NWZOT0ZEJIDLX5J" hidden="1">#REF!</definedName>
    <definedName name="BExW5YD97EMSUYC4KDEFH1FB4FY3" localSheetId="20" hidden="1">#REF!</definedName>
    <definedName name="BExW5YD97EMSUYC4KDEFH1FB4FY3" hidden="1">#REF!</definedName>
    <definedName name="BExW5Z469DSRWTA6T0KVLA7SMIPL" localSheetId="20" hidden="1">#REF!</definedName>
    <definedName name="BExW5Z469DSRWTA6T0KVLA7SMIPL" hidden="1">#REF!</definedName>
    <definedName name="BExW62ETJAPBX5X53FTGUCHZXI2K" localSheetId="20" hidden="1">#REF!</definedName>
    <definedName name="BExW62ETJAPBX5X53FTGUCHZXI2K" hidden="1">#REF!</definedName>
    <definedName name="BExW660AV1TUV2XNUPD65RZR3QOO" localSheetId="20" hidden="1">#REF!</definedName>
    <definedName name="BExW660AV1TUV2XNUPD65RZR3QOO" hidden="1">#REF!</definedName>
    <definedName name="BExW66LVVZK656PQY1257QMHP2AY" localSheetId="20" hidden="1">#REF!</definedName>
    <definedName name="BExW66LVVZK656PQY1257QMHP2AY" hidden="1">#REF!</definedName>
    <definedName name="BExW6EJPHAP1TWT380AZLXNHR22P" localSheetId="20" hidden="1">#REF!</definedName>
    <definedName name="BExW6EJPHAP1TWT380AZLXNHR22P" hidden="1">#REF!</definedName>
    <definedName name="BExW6G1PJ38H10DVLL8WPQ736OEB" localSheetId="20" hidden="1">#REF!</definedName>
    <definedName name="BExW6G1PJ38H10DVLL8WPQ736OEB" hidden="1">#REF!</definedName>
    <definedName name="BExW794A74Z5F2K8LVQLD6VSKXUE" localSheetId="20" hidden="1">#REF!</definedName>
    <definedName name="BExW794A74Z5F2K8LVQLD6VSKXUE" hidden="1">#REF!</definedName>
    <definedName name="BExW7Q1TQ8E6G4WYYNSOMV43S95R" localSheetId="20" hidden="1">#REF!</definedName>
    <definedName name="BExW7Q1TQ8E6G4WYYNSOMV43S95R" hidden="1">#REF!</definedName>
    <definedName name="BExW7XZTFZV0N9YM9S4PM74A5X2O" localSheetId="20" hidden="1">#REF!</definedName>
    <definedName name="BExW7XZTFZV0N9YM9S4PM74A5X2O" hidden="1">#REF!</definedName>
    <definedName name="BExW8K0SSIPSKBVP06IJ71600HJZ" localSheetId="20" hidden="1">#REF!</definedName>
    <definedName name="BExW8K0SSIPSKBVP06IJ71600HJZ" hidden="1">#REF!</definedName>
    <definedName name="BExW8T0GVY3ZYO4ACSBLHS8SH895" localSheetId="20" hidden="1">#REF!</definedName>
    <definedName name="BExW8T0GVY3ZYO4ACSBLHS8SH895" hidden="1">#REF!</definedName>
    <definedName name="BExW8YEP73JMMU9HZ08PM4WHJQZ4" localSheetId="20" hidden="1">#REF!</definedName>
    <definedName name="BExW8YEP73JMMU9HZ08PM4WHJQZ4" hidden="1">#REF!</definedName>
    <definedName name="BExW937AT53OZQRHNWQZ5BVH24IE" localSheetId="20" hidden="1">#REF!</definedName>
    <definedName name="BExW937AT53OZQRHNWQZ5BVH24IE" hidden="1">#REF!</definedName>
    <definedName name="BExW95LN5N0LYFFVP7GJEGDVDLF0" localSheetId="20" hidden="1">#REF!</definedName>
    <definedName name="BExW95LN5N0LYFFVP7GJEGDVDLF0" hidden="1">#REF!</definedName>
    <definedName name="BExW967733Q8RAJOHR2GJ3HO8JIW" localSheetId="20" hidden="1">#REF!</definedName>
    <definedName name="BExW967733Q8RAJOHR2GJ3HO8JIW" hidden="1">#REF!</definedName>
    <definedName name="BExW9POK1KIOI0ALS5MZIKTDIYMA" localSheetId="20" hidden="1">#REF!</definedName>
    <definedName name="BExW9POK1KIOI0ALS5MZIKTDIYMA" hidden="1">#REF!</definedName>
    <definedName name="BExXLDE6PN4ESWT3LXJNQCY94NE4" localSheetId="20" hidden="1">#REF!</definedName>
    <definedName name="BExXLDE6PN4ESWT3LXJNQCY94NE4" hidden="1">#REF!</definedName>
    <definedName name="BExXLQVPK2H3IF0NDDA5CT612EUK" localSheetId="20" hidden="1">#REF!</definedName>
    <definedName name="BExXLQVPK2H3IF0NDDA5CT612EUK" hidden="1">#REF!</definedName>
    <definedName name="BExXLR6IO70TYTACKQH9M5PGV24J" localSheetId="20" hidden="1">#REF!</definedName>
    <definedName name="BExXLR6IO70TYTACKQH9M5PGV24J" hidden="1">#REF!</definedName>
    <definedName name="BExXM065WOLYRYHGHOJE0OOFXA4M" localSheetId="20" hidden="1">#REF!</definedName>
    <definedName name="BExXM065WOLYRYHGHOJE0OOFXA4M" hidden="1">#REF!</definedName>
    <definedName name="BExXM3GUNXVDM82KUR17NNUMQCNI" localSheetId="20" hidden="1">#REF!</definedName>
    <definedName name="BExXM3GUNXVDM82KUR17NNUMQCNI" hidden="1">#REF!</definedName>
    <definedName name="BExXMA28M8SH7MKIGETSDA72WUIZ" localSheetId="20" hidden="1">#REF!</definedName>
    <definedName name="BExXMA28M8SH7MKIGETSDA72WUIZ" hidden="1">#REF!</definedName>
    <definedName name="BExXMOLHIAHDLFSA31PUB36SC3I9" localSheetId="20" hidden="1">#REF!</definedName>
    <definedName name="BExXMOLHIAHDLFSA31PUB36SC3I9" hidden="1">#REF!</definedName>
    <definedName name="BExXMT8T5Z3M2JBQN65X2LKH0YQI" localSheetId="20" hidden="1">#REF!</definedName>
    <definedName name="BExXMT8T5Z3M2JBQN65X2LKH0YQI" hidden="1">#REF!</definedName>
    <definedName name="BExXN1XNO7H60M9X1E7EVWFJDM5N" localSheetId="20" hidden="1">#REF!</definedName>
    <definedName name="BExXN1XNO7H60M9X1E7EVWFJDM5N" hidden="1">#REF!</definedName>
    <definedName name="BExXN1XOOOY51EZQ6II0LWEU2OYT" localSheetId="20" hidden="1">#REF!</definedName>
    <definedName name="BExXN1XOOOY51EZQ6II0LWEU2OYT" hidden="1">#REF!</definedName>
    <definedName name="BExXN22ZOTIW49GPLWFYKVM90FNZ" localSheetId="20" hidden="1">#REF!</definedName>
    <definedName name="BExXN22ZOTIW49GPLWFYKVM90FNZ" hidden="1">#REF!</definedName>
    <definedName name="BExXN6QAP8UJQVN4R4BQKPP4QK35" localSheetId="20" hidden="1">#REF!</definedName>
    <definedName name="BExXN6QAP8UJQVN4R4BQKPP4QK35" hidden="1">#REF!</definedName>
    <definedName name="BExXNBOA39T2X6Y5Y5GZ5DDNA1AX" localSheetId="20" hidden="1">#REF!</definedName>
    <definedName name="BExXNBOA39T2X6Y5Y5GZ5DDNA1AX" hidden="1">#REF!</definedName>
    <definedName name="BExXNBZ1BRDK73S9XPRR1645KLVB" localSheetId="20" hidden="1">#REF!</definedName>
    <definedName name="BExXNBZ1BRDK73S9XPRR1645KLVB" hidden="1">#REF!</definedName>
    <definedName name="BExXND6872VJ3M2PGT056WQMWBHD" localSheetId="20" hidden="1">#REF!</definedName>
    <definedName name="BExXND6872VJ3M2PGT056WQMWBHD" hidden="1">#REF!</definedName>
    <definedName name="BExXNPM24UN2PGVL9D1TUBFRIKR4" localSheetId="20" hidden="1">#REF!</definedName>
    <definedName name="BExXNPM24UN2PGVL9D1TUBFRIKR4" hidden="1">#REF!</definedName>
    <definedName name="BExXNWCR6WOY5G3VTC96QCIFQE0E" localSheetId="20" hidden="1">#REF!</definedName>
    <definedName name="BExXNWCR6WOY5G3VTC96QCIFQE0E" hidden="1">#REF!</definedName>
    <definedName name="BExXNWYB165VO9MHARCL5WLCHWS0" localSheetId="20" hidden="1">#REF!</definedName>
    <definedName name="BExXNWYB165VO9MHARCL5WLCHWS0" hidden="1">#REF!</definedName>
    <definedName name="BExXO278QHQN8JDK5425EJ615ECC" localSheetId="20" hidden="1">#REF!</definedName>
    <definedName name="BExXO278QHQN8JDK5425EJ615ECC" hidden="1">#REF!</definedName>
    <definedName name="BExXO4QVV7YZ6L5A7WZEMIA5AZOV" localSheetId="20" hidden="1">#REF!</definedName>
    <definedName name="BExXO4QVV7YZ6L5A7WZEMIA5AZOV" hidden="1">#REF!</definedName>
    <definedName name="BExXOBHOP0WGFHI2Y9AO4L440UVQ" localSheetId="20" hidden="1">#REF!</definedName>
    <definedName name="BExXOBHOP0WGFHI2Y9AO4L440UVQ" hidden="1">#REF!</definedName>
    <definedName name="BExXOHHHX25B8F97636QMXFUDZQK" localSheetId="20" hidden="1">#REF!</definedName>
    <definedName name="BExXOHHHX25B8F97636QMXFUDZQK" hidden="1">#REF!</definedName>
    <definedName name="BExXOHSAD2NSHOLLMZ2JWA4I3I1R" localSheetId="20" hidden="1">#REF!</definedName>
    <definedName name="BExXOHSAD2NSHOLLMZ2JWA4I3I1R" hidden="1">#REF!</definedName>
    <definedName name="BExXOJKWIJ6IFTV1RHIWHR91EZMW" localSheetId="20" hidden="1">#REF!</definedName>
    <definedName name="BExXOJKWIJ6IFTV1RHIWHR91EZMW" hidden="1">#REF!</definedName>
    <definedName name="BExXP80B5FGA00JCM7UXKPI3PB7Y" localSheetId="20" hidden="1">#REF!</definedName>
    <definedName name="BExXP80B5FGA00JCM7UXKPI3PB7Y" hidden="1">#REF!</definedName>
    <definedName name="BExXP85M4WXYVN1UVHUTOEKEG5XS" localSheetId="20" hidden="1">#REF!</definedName>
    <definedName name="BExXP85M4WXYVN1UVHUTOEKEG5XS" hidden="1">#REF!</definedName>
    <definedName name="BExXPELOTHOAG0OWILLAH94OZV5J" localSheetId="20" hidden="1">#REF!</definedName>
    <definedName name="BExXPELOTHOAG0OWILLAH94OZV5J" hidden="1">#REF!</definedName>
    <definedName name="BExXPOSJRLJNYPU01QNNQ5URXP2U" localSheetId="20" hidden="1">#REF!</definedName>
    <definedName name="BExXPOSJRLJNYPU01QNNQ5URXP2U" hidden="1">#REF!</definedName>
    <definedName name="BExXPS31W1VD2NMIE4E37LHVDF0L" localSheetId="20" hidden="1">#REF!</definedName>
    <definedName name="BExXPS31W1VD2NMIE4E37LHVDF0L" hidden="1">#REF!</definedName>
    <definedName name="BExXPZKYEMVF5JOC14HYOOYQK6JK" localSheetId="20" hidden="1">#REF!</definedName>
    <definedName name="BExXPZKYEMVF5JOC14HYOOYQK6JK" hidden="1">#REF!</definedName>
    <definedName name="BExXQ89PA10X79WBWOEP1AJX1OQM" localSheetId="20" hidden="1">#REF!</definedName>
    <definedName name="BExXQ89PA10X79WBWOEP1AJX1OQM" hidden="1">#REF!</definedName>
    <definedName name="BExXQCGQGGYSI0LTRVR73MUO50AW" localSheetId="20" hidden="1">#REF!</definedName>
    <definedName name="BExXQCGQGGYSI0LTRVR73MUO50AW" hidden="1">#REF!</definedName>
    <definedName name="BExXQEEXFHDQ8DSRAJSB5ET6J004" localSheetId="20" hidden="1">#REF!</definedName>
    <definedName name="BExXQEEXFHDQ8DSRAJSB5ET6J004" hidden="1">#REF!</definedName>
    <definedName name="BExXQH41O5HZAH8BO6HCFY8YC3TU" localSheetId="20" hidden="1">#REF!</definedName>
    <definedName name="BExXQH41O5HZAH8BO6HCFY8YC3TU" hidden="1">#REF!</definedName>
    <definedName name="BExXQJIEF5R3QQ6D8HO3NGPU0IQC" localSheetId="20" hidden="1">#REF!</definedName>
    <definedName name="BExXQJIEF5R3QQ6D8HO3NGPU0IQC" hidden="1">#REF!</definedName>
    <definedName name="BExXQRAVW0KPQXIJ59NG6UGTZB59" localSheetId="20" hidden="1">#REF!</definedName>
    <definedName name="BExXQRAVW0KPQXIJ59NG6UGTZB59" hidden="1">#REF!</definedName>
    <definedName name="BExXQU00K9ER4I1WM7T9J0W1E7ZC" localSheetId="20" hidden="1">#REF!</definedName>
    <definedName name="BExXQU00K9ER4I1WM7T9J0W1E7ZC" hidden="1">#REF!</definedName>
    <definedName name="BExXQU00KOR7XLM8B13DGJ1MIQDY" localSheetId="20" hidden="1">#REF!</definedName>
    <definedName name="BExXQU00KOR7XLM8B13DGJ1MIQDY" hidden="1">#REF!</definedName>
    <definedName name="BExXQUG48Q1ISN53FE4MRROM0HSJ" localSheetId="20" hidden="1">#REF!</definedName>
    <definedName name="BExXQUG48Q1ISN53FE4MRROM0HSJ" hidden="1">#REF!</definedName>
    <definedName name="BExXQXG18PS8HGBOS03OSTQ0KEYC" localSheetId="20" hidden="1">#REF!</definedName>
    <definedName name="BExXQXG18PS8HGBOS03OSTQ0KEYC" hidden="1">#REF!</definedName>
    <definedName name="BExXQXQT4OAFQT5B0YB3USDJOJOB" localSheetId="20" hidden="1">#REF!</definedName>
    <definedName name="BExXQXQT4OAFQT5B0YB3USDJOJOB" hidden="1">#REF!</definedName>
    <definedName name="BExXR3FSEXAHSXEQNJORWFCPX86N" localSheetId="20" hidden="1">#REF!</definedName>
    <definedName name="BExXR3FSEXAHSXEQNJORWFCPX86N" hidden="1">#REF!</definedName>
    <definedName name="BExXR3W3FKYQBLR299HO9RZ70C43" localSheetId="20" hidden="1">#REF!</definedName>
    <definedName name="BExXR3W3FKYQBLR299HO9RZ70C43" hidden="1">#REF!</definedName>
    <definedName name="BExXR46U23CRRBV6IZT982MAEQKI" localSheetId="20" hidden="1">#REF!</definedName>
    <definedName name="BExXR46U23CRRBV6IZT982MAEQKI" hidden="1">#REF!</definedName>
    <definedName name="BExXR6A8W3ND3XDZXBMQZ1VCAXHG" localSheetId="20" hidden="1">#REF!</definedName>
    <definedName name="BExXR6A8W3ND3XDZXBMQZ1VCAXHG" hidden="1">#REF!</definedName>
    <definedName name="BExXR7HKNHT37B4OOA9K9191PP22" localSheetId="20" hidden="1">#REF!</definedName>
    <definedName name="BExXR7HKNHT37B4OOA9K9191PP22" hidden="1">#REF!</definedName>
    <definedName name="BExXR8OKAVX7O70V5IYG2PRKXSTI" localSheetId="20" hidden="1">#REF!</definedName>
    <definedName name="BExXR8OKAVX7O70V5IYG2PRKXSTI" hidden="1">#REF!</definedName>
    <definedName name="BExXRA6N6XCLQM6XDV724ZIH6G93" localSheetId="20" hidden="1">#REF!</definedName>
    <definedName name="BExXRA6N6XCLQM6XDV724ZIH6G93" hidden="1">#REF!</definedName>
    <definedName name="BExXRABZ1CNKCG6K1MR6OUFHF7J9" localSheetId="20" hidden="1">#REF!</definedName>
    <definedName name="BExXRABZ1CNKCG6K1MR6OUFHF7J9" hidden="1">#REF!</definedName>
    <definedName name="BExXRBOFETC0OTJ6WY3VPMFH03VB" localSheetId="20" hidden="1">#REF!</definedName>
    <definedName name="BExXRBOFETC0OTJ6WY3VPMFH03VB" hidden="1">#REF!</definedName>
    <definedName name="BExXRD13K1S9Y3JGR7CXSONT7RJZ" localSheetId="20" hidden="1">#REF!</definedName>
    <definedName name="BExXRD13K1S9Y3JGR7CXSONT7RJZ" hidden="1">#REF!</definedName>
    <definedName name="BExXRIFB4QQ87QIGA9AG0NXP577K" localSheetId="20" hidden="1">#REF!</definedName>
    <definedName name="BExXRIFB4QQ87QIGA9AG0NXP577K" hidden="1">#REF!</definedName>
    <definedName name="BExXRIQ2JF2CVTRDQX2D9SPH7FTN" localSheetId="20" hidden="1">#REF!</definedName>
    <definedName name="BExXRIQ2JF2CVTRDQX2D9SPH7FTN" hidden="1">#REF!</definedName>
    <definedName name="BExXRO4A6VUH1F4XV8N1BRJ4896W" localSheetId="20" hidden="1">#REF!</definedName>
    <definedName name="BExXRO4A6VUH1F4XV8N1BRJ4896W" hidden="1">#REF!</definedName>
    <definedName name="BExXRO9N1SNJZGKD90P4K7FU1J0P" localSheetId="20" hidden="1">#REF!</definedName>
    <definedName name="BExXRO9N1SNJZGKD90P4K7FU1J0P" hidden="1">#REF!</definedName>
    <definedName name="BExXROF2MWDZ7IFXX27XOJ79Q86E" localSheetId="20" hidden="1">#REF!</definedName>
    <definedName name="BExXROF2MWDZ7IFXX27XOJ79Q86E" hidden="1">#REF!</definedName>
    <definedName name="BExXRV5QP3Z0KAQ1EQT9JYT2FV0L" localSheetId="20" hidden="1">#REF!</definedName>
    <definedName name="BExXRV5QP3Z0KAQ1EQT9JYT2FV0L" hidden="1">#REF!</definedName>
    <definedName name="BExXRZ20LZZCW8LVGDK0XETOTSAI" localSheetId="20" hidden="1">#REF!</definedName>
    <definedName name="BExXRZ20LZZCW8LVGDK0XETOTSAI" hidden="1">#REF!</definedName>
    <definedName name="BExXS4R1GKUJQX6MHUIUN4S3SCAS" localSheetId="20" hidden="1">#REF!</definedName>
    <definedName name="BExXS4R1GKUJQX6MHUIUN4S3SCAS" hidden="1">#REF!</definedName>
    <definedName name="BExXS63O4OMWMNXXAODZQFSDG33N" localSheetId="20" hidden="1">#REF!</definedName>
    <definedName name="BExXS63O4OMWMNXXAODZQFSDG33N" hidden="1">#REF!</definedName>
    <definedName name="BExXSBSP1TOY051HSPEPM0AEIO2M" localSheetId="20" hidden="1">#REF!</definedName>
    <definedName name="BExXSBSP1TOY051HSPEPM0AEIO2M" hidden="1">#REF!</definedName>
    <definedName name="BExXSC8RFK5D68FJD2HI4K66SA6I" localSheetId="20" hidden="1">#REF!</definedName>
    <definedName name="BExXSC8RFK5D68FJD2HI4K66SA6I" hidden="1">#REF!</definedName>
    <definedName name="BExXSCP0AZ5MYCC2UFG2GLBCV1CC" localSheetId="20" hidden="1">#REF!</definedName>
    <definedName name="BExXSCP0AZ5MYCC2UFG2GLBCV1CC" hidden="1">#REF!</definedName>
    <definedName name="BExXSNHC88W4UMXEOIOOATJAIKZO" localSheetId="20" hidden="1">#REF!</definedName>
    <definedName name="BExXSNHC88W4UMXEOIOOATJAIKZO" hidden="1">#REF!</definedName>
    <definedName name="BExXSTBS08WIA9TLALV3UQ2Z3MRG" localSheetId="20" hidden="1">#REF!</definedName>
    <definedName name="BExXSTBS08WIA9TLALV3UQ2Z3MRG" hidden="1">#REF!</definedName>
    <definedName name="BExXSVQ2WOJJ73YEO8Q2FK60V4G8" localSheetId="20" hidden="1">#REF!</definedName>
    <definedName name="BExXSVQ2WOJJ73YEO8Q2FK60V4G8" hidden="1">#REF!</definedName>
    <definedName name="BExXTER5A2EQ14KN6J0MVATIHVKN" localSheetId="20" hidden="1">#REF!</definedName>
    <definedName name="BExXTER5A2EQ14KN6J0MVATIHVKN" hidden="1">#REF!</definedName>
    <definedName name="BExXTHLRNL82GN7KZY3TOLO508N7" localSheetId="20" hidden="1">#REF!</definedName>
    <definedName name="BExXTHLRNL82GN7KZY3TOLO508N7" hidden="1">#REF!</definedName>
    <definedName name="BExXTL72MKEQSQH9L2OTFLU8DM2B" localSheetId="20" hidden="1">#REF!</definedName>
    <definedName name="BExXTL72MKEQSQH9L2OTFLU8DM2B" hidden="1">#REF!</definedName>
    <definedName name="BExXTM3M4RTCRSX7VGAXGQNPP668" localSheetId="20" hidden="1">#REF!</definedName>
    <definedName name="BExXTM3M4RTCRSX7VGAXGQNPP668" hidden="1">#REF!</definedName>
    <definedName name="BExXTOCF78J7WY6FOVBRY1N2RBBR" localSheetId="20" hidden="1">#REF!</definedName>
    <definedName name="BExXTOCF78J7WY6FOVBRY1N2RBBR" hidden="1">#REF!</definedName>
    <definedName name="BExXTP3GYO6Z9RTKKT10XA0UTV3T" localSheetId="20" hidden="1">#REF!</definedName>
    <definedName name="BExXTP3GYO6Z9RTKKT10XA0UTV3T" hidden="1">#REF!</definedName>
    <definedName name="BExXTRN4AFX9QW6YC4HNGBBD5R08" localSheetId="20" hidden="1">#REF!</definedName>
    <definedName name="BExXTRN4AFX9QW6YC4HNGBBD5R08" hidden="1">#REF!</definedName>
    <definedName name="BExXTV8M7YIG5C64O046DN613ZRO" localSheetId="20" hidden="1">#REF!</definedName>
    <definedName name="BExXTV8M7YIG5C64O046DN613ZRO" hidden="1">#REF!</definedName>
    <definedName name="BExXTVDXQ7ZX3THNLFJXFAONW0AI" localSheetId="20" hidden="1">#REF!</definedName>
    <definedName name="BExXTVDXQ7ZX3THNLFJXFAONW0AI" hidden="1">#REF!</definedName>
    <definedName name="BExXTZKZ4CG92ZQLIRKEXXH9BFIR" localSheetId="20" hidden="1">#REF!</definedName>
    <definedName name="BExXTZKZ4CG92ZQLIRKEXXH9BFIR" hidden="1">#REF!</definedName>
    <definedName name="BExXU4J2BM2964GD5UZHM752Q4NS" localSheetId="20" hidden="1">#REF!</definedName>
    <definedName name="BExXU4J2BM2964GD5UZHM752Q4NS" hidden="1">#REF!</definedName>
    <definedName name="BExXU6XDTT7RM93KILIDEYPA9XKF" localSheetId="20" hidden="1">#REF!</definedName>
    <definedName name="BExXU6XDTT7RM93KILIDEYPA9XKF" hidden="1">#REF!</definedName>
    <definedName name="BExXU8VLZA7WLPZ3RAQZGNERUD26" localSheetId="20" hidden="1">#REF!</definedName>
    <definedName name="BExXU8VLZA7WLPZ3RAQZGNERUD26" hidden="1">#REF!</definedName>
    <definedName name="BExXUB9RSLSCNN5ETLXY72DAPZZM" localSheetId="20" hidden="1">#REF!</definedName>
    <definedName name="BExXUB9RSLSCNN5ETLXY72DAPZZM" hidden="1">#REF!</definedName>
    <definedName name="BExXUFRM82XQIN2T8KGLDQL1IBQW" localSheetId="20" hidden="1">#REF!</definedName>
    <definedName name="BExXUFRM82XQIN2T8KGLDQL1IBQW" hidden="1">#REF!</definedName>
    <definedName name="BExXUQEQBF6FI240ZGIF9YXZSRAU" localSheetId="20" hidden="1">#REF!</definedName>
    <definedName name="BExXUQEQBF6FI240ZGIF9YXZSRAU" hidden="1">#REF!</definedName>
    <definedName name="BExXUX02UQ8LJPBZ4YBORILFR0W0" localSheetId="20" hidden="1">#REF!</definedName>
    <definedName name="BExXUX02UQ8LJPBZ4YBORILFR0W0" hidden="1">#REF!</definedName>
    <definedName name="BExXUYND6EJO7CJ5KRICV4O1JNWK" localSheetId="20" hidden="1">#REF!</definedName>
    <definedName name="BExXUYND6EJO7CJ5KRICV4O1JNWK" hidden="1">#REF!</definedName>
    <definedName name="BExXV6FWG4H3S2QEUJZYIXILNGJ7" localSheetId="20" hidden="1">#REF!</definedName>
    <definedName name="BExXV6FWG4H3S2QEUJZYIXILNGJ7" hidden="1">#REF!</definedName>
    <definedName name="BExXVK87BMMO6LHKV0CFDNIQVIBS" localSheetId="20" hidden="1">#REF!</definedName>
    <definedName name="BExXVK87BMMO6LHKV0CFDNIQVIBS" hidden="1">#REF!</definedName>
    <definedName name="BExXVKZ9WXPGL6IVY6T61IDD771I" localSheetId="20" hidden="1">#REF!</definedName>
    <definedName name="BExXVKZ9WXPGL6IVY6T61IDD771I" hidden="1">#REF!</definedName>
    <definedName name="BExXVLA319WCSEOVHB05KDUSU054" localSheetId="20" hidden="1">#REF!</definedName>
    <definedName name="BExXVLA319WCSEOVHB05KDUSU054" hidden="1">#REF!</definedName>
    <definedName name="BExXVTTG5YRCSTI0UL141BKR36SU" localSheetId="20" hidden="1">#REF!</definedName>
    <definedName name="BExXVTTG5YRCSTI0UL141BKR36SU" hidden="1">#REF!</definedName>
    <definedName name="BExXVYWX74VKI8BDDSX9U85460MB" localSheetId="20" hidden="1">#REF!</definedName>
    <definedName name="BExXVYWX74VKI8BDDSX9U85460MB" hidden="1">#REF!</definedName>
    <definedName name="BExXW27MMXHXUXX78SDTBE1JYTHT" localSheetId="20" hidden="1">#REF!</definedName>
    <definedName name="BExXW27MMXHXUXX78SDTBE1JYTHT" hidden="1">#REF!</definedName>
    <definedName name="BExXW2YIM2MYBSHRIX0RP9D4PRMN" localSheetId="20" hidden="1">#REF!</definedName>
    <definedName name="BExXW2YIM2MYBSHRIX0RP9D4PRMN" hidden="1">#REF!</definedName>
    <definedName name="BExXWBNE4KTFSXKVSRF6WX039WPB" localSheetId="20" hidden="1">#REF!</definedName>
    <definedName name="BExXWBNE4KTFSXKVSRF6WX039WPB" hidden="1">#REF!</definedName>
    <definedName name="BExXWFP5AYE7EHYTJWBZSQ8PQ0YX" localSheetId="20" hidden="1">#REF!</definedName>
    <definedName name="BExXWFP5AYE7EHYTJWBZSQ8PQ0YX" hidden="1">#REF!</definedName>
    <definedName name="BExXWIUCR0LXM58OVKZT2APLVTIA" localSheetId="20" hidden="1">#REF!</definedName>
    <definedName name="BExXWIUCR0LXM58OVKZT2APLVTIA" hidden="1">#REF!</definedName>
    <definedName name="BExXWTXJEA32DLC6QKN10QB955JT" localSheetId="20" hidden="1">#REF!</definedName>
    <definedName name="BExXWTXJEA32DLC6QKN10QB955JT" hidden="1">#REF!</definedName>
    <definedName name="BExXWVFIBQT8OY1O41FRFPFGXQHK" localSheetId="20" hidden="1">#REF!</definedName>
    <definedName name="BExXWVFIBQT8OY1O41FRFPFGXQHK" hidden="1">#REF!</definedName>
    <definedName name="BExXWWXHBZHA9J3N8K47F84X0M0L" localSheetId="20" hidden="1">#REF!</definedName>
    <definedName name="BExXWWXHBZHA9J3N8K47F84X0M0L" hidden="1">#REF!</definedName>
    <definedName name="BExXXBM521DL8R4ZX7NZ3DBCUOR5" localSheetId="20" hidden="1">#REF!</definedName>
    <definedName name="BExXXBM521DL8R4ZX7NZ3DBCUOR5" hidden="1">#REF!</definedName>
    <definedName name="BExXXC7OZI33XZ03NRMEP7VRLQK4" localSheetId="20" hidden="1">#REF!</definedName>
    <definedName name="BExXXC7OZI33XZ03NRMEP7VRLQK4" hidden="1">#REF!</definedName>
    <definedName name="BExXXH5N3NKBQ7BCJPJTBF8CYM2Q" localSheetId="20" hidden="1">#REF!</definedName>
    <definedName name="BExXXH5N3NKBQ7BCJPJTBF8CYM2Q" hidden="1">#REF!</definedName>
    <definedName name="BExXXI7HHXLBLUEW7EQ73TALJF48" localSheetId="20" hidden="1">#REF!</definedName>
    <definedName name="BExXXI7HHXLBLUEW7EQ73TALJF48" hidden="1">#REF!</definedName>
    <definedName name="BExXXKWLM4D541BH6O8GOJMHFHMW" localSheetId="20" hidden="1">#REF!</definedName>
    <definedName name="BExXXKWLM4D541BH6O8GOJMHFHMW" hidden="1">#REF!</definedName>
    <definedName name="BExXXNR17I6P4FQZPQF2ZXDFYB6C" localSheetId="20" hidden="1">#REF!</definedName>
    <definedName name="BExXXNR17I6P4FQZPQF2ZXDFYB6C" hidden="1">#REF!</definedName>
    <definedName name="BExXXPPA1Q87XPI97X0OXCPBPDON" localSheetId="20" hidden="1">#REF!</definedName>
    <definedName name="BExXXPPA1Q87XPI97X0OXCPBPDON" hidden="1">#REF!</definedName>
    <definedName name="BExXXVUDA98IZTQ6MANKU4MTTDVR" localSheetId="20" hidden="1">#REF!</definedName>
    <definedName name="BExXXVUDA98IZTQ6MANKU4MTTDVR" hidden="1">#REF!</definedName>
    <definedName name="BExXXZQNZY6IZI45DJXJK0MQZWA7" localSheetId="20" hidden="1">#REF!</definedName>
    <definedName name="BExXXZQNZY6IZI45DJXJK0MQZWA7" hidden="1">#REF!</definedName>
    <definedName name="BExXY5QFG6QP94SFT3935OBM8Y4K" localSheetId="20" hidden="1">#REF!</definedName>
    <definedName name="BExXY5QFG6QP94SFT3935OBM8Y4K" hidden="1">#REF!</definedName>
    <definedName name="BExXY7TYEBFXRYUYIFHTN65RJ8EW" localSheetId="20" hidden="1">#REF!</definedName>
    <definedName name="BExXY7TYEBFXRYUYIFHTN65RJ8EW" hidden="1">#REF!</definedName>
    <definedName name="BExXYLBHANUXC5FCTDDTGOVD3GQS" localSheetId="20" hidden="1">#REF!</definedName>
    <definedName name="BExXYLBHANUXC5FCTDDTGOVD3GQS" hidden="1">#REF!</definedName>
    <definedName name="BExXYMNYAYH3WA2ZCFAYKZID9ZCI" localSheetId="20" hidden="1">#REF!</definedName>
    <definedName name="BExXYMNYAYH3WA2ZCFAYKZID9ZCI" hidden="1">#REF!</definedName>
    <definedName name="BExXYYT12SVN2VDMLVNV4P3ISD8T" localSheetId="20" hidden="1">#REF!</definedName>
    <definedName name="BExXYYT12SVN2VDMLVNV4P3ISD8T" hidden="1">#REF!</definedName>
    <definedName name="BExXYZ3SPSRCWM4YHTPZDCOLZPHR" localSheetId="20" hidden="1">#REF!</definedName>
    <definedName name="BExXYZ3SPSRCWM4YHTPZDCOLZPHR" hidden="1">#REF!</definedName>
    <definedName name="BExXZFVV4YB42AZ3H1I40YG3JAPU" localSheetId="20" hidden="1">#REF!</definedName>
    <definedName name="BExXZFVV4YB42AZ3H1I40YG3JAPU" hidden="1">#REF!</definedName>
    <definedName name="BExXZG1CQE1M9TDJ99253H6JVGIH" localSheetId="20" hidden="1">#REF!</definedName>
    <definedName name="BExXZG1CQE1M9TDJ99253H6JVGIH" hidden="1">#REF!</definedName>
    <definedName name="BExXZHJ9T2JELF12CHHGD54J1B0C" localSheetId="20" hidden="1">#REF!</definedName>
    <definedName name="BExXZHJ9T2JELF12CHHGD54J1B0C" hidden="1">#REF!</definedName>
    <definedName name="BExXZNJ2X1TK2LRK5ZY3MX49H5T7" localSheetId="20" hidden="1">#REF!</definedName>
    <definedName name="BExXZNJ2X1TK2LRK5ZY3MX49H5T7" hidden="1">#REF!</definedName>
    <definedName name="BExXZOVPCEP495TQSON6PSRQ8XCY" localSheetId="20" hidden="1">#REF!</definedName>
    <definedName name="BExXZOVPCEP495TQSON6PSRQ8XCY" hidden="1">#REF!</definedName>
    <definedName name="BExXZXKH7NBARQQAZM69Z57IH1MM" localSheetId="20" hidden="1">#REF!</definedName>
    <definedName name="BExXZXKH7NBARQQAZM69Z57IH1MM" hidden="1">#REF!</definedName>
    <definedName name="BExY07WSDH5QEVM7BJXJK2ZRAI1O" localSheetId="20" hidden="1">#REF!</definedName>
    <definedName name="BExY07WSDH5QEVM7BJXJK2ZRAI1O" hidden="1">#REF!</definedName>
    <definedName name="BExY09PJJWYWGWWLX3YT8EVK0YV4" localSheetId="20" hidden="1">#REF!</definedName>
    <definedName name="BExY09PJJWYWGWWLX3YT8EVK0YV4" hidden="1">#REF!</definedName>
    <definedName name="BExY0C3UBVC4M59JIRXVQ8OWAJC1" localSheetId="20" hidden="1">#REF!</definedName>
    <definedName name="BExY0C3UBVC4M59JIRXVQ8OWAJC1" hidden="1">#REF!</definedName>
    <definedName name="BExY0ENH6ZXHW155XIGS0F46T43M" localSheetId="20" hidden="1">#REF!</definedName>
    <definedName name="BExY0ENH6ZXHW155XIGS0F46T43M" hidden="1">#REF!</definedName>
    <definedName name="BExY0IEEUB9SRGD9I14IDCPO5GV4" localSheetId="20" hidden="1">#REF!</definedName>
    <definedName name="BExY0IEEUB9SRGD9I14IDCPO5GV4" hidden="1">#REF!</definedName>
    <definedName name="BExY0LEAAM7MUGBRLXD6KXBOHZ6S" localSheetId="20" hidden="1">#REF!</definedName>
    <definedName name="BExY0LEAAM7MUGBRLXD6KXBOHZ6S" hidden="1">#REF!</definedName>
    <definedName name="BExY0OE8GFHMLLTEAFIOQTOPEVPB" localSheetId="20" hidden="1">#REF!</definedName>
    <definedName name="BExY0OE8GFHMLLTEAFIOQTOPEVPB" hidden="1">#REF!</definedName>
    <definedName name="BExY0OJHW85S0VKBA8T4HTYPYBOS" localSheetId="20" hidden="1">#REF!</definedName>
    <definedName name="BExY0OJHW85S0VKBA8T4HTYPYBOS" hidden="1">#REF!</definedName>
    <definedName name="BExY0T1E034D7XAXNC6F7540LLIE" localSheetId="20" hidden="1">#REF!</definedName>
    <definedName name="BExY0T1E034D7XAXNC6F7540LLIE" hidden="1">#REF!</definedName>
    <definedName name="BExY0XTZLHN49J2JH94BYTKBJLT3" localSheetId="20" hidden="1">#REF!</definedName>
    <definedName name="BExY0XTZLHN49J2JH94BYTKBJLT3" hidden="1">#REF!</definedName>
    <definedName name="BExY11FH9TXHERUYGG8FE50U7H7J" localSheetId="20" hidden="1">#REF!</definedName>
    <definedName name="BExY11FH9TXHERUYGG8FE50U7H7J" hidden="1">#REF!</definedName>
    <definedName name="BExY180UKNW5NIAWD6ZUYTFEH8QS" localSheetId="20" hidden="1">#REF!</definedName>
    <definedName name="BExY180UKNW5NIAWD6ZUYTFEH8QS" hidden="1">#REF!</definedName>
    <definedName name="BExY1DPTV4LSY9MEOUGXF8X052NA" localSheetId="20" hidden="1">#REF!</definedName>
    <definedName name="BExY1DPTV4LSY9MEOUGXF8X052NA" hidden="1">#REF!</definedName>
    <definedName name="BExY1GK9ELBEKDD7O6HR6DUO8YGO" localSheetId="20" hidden="1">#REF!</definedName>
    <definedName name="BExY1GK9ELBEKDD7O6HR6DUO8YGO" hidden="1">#REF!</definedName>
    <definedName name="BExY1NWOXXFV9GGZ3PX444LZ8TVX" localSheetId="20" hidden="1">#REF!</definedName>
    <definedName name="BExY1NWOXXFV9GGZ3PX444LZ8TVX" hidden="1">#REF!</definedName>
    <definedName name="BExY1UCL0RND63LLSM9X5SFRG117" localSheetId="20" hidden="1">#REF!</definedName>
    <definedName name="BExY1UCL0RND63LLSM9X5SFRG117" hidden="1">#REF!</definedName>
    <definedName name="BExY1WAT3937L08HLHIRQHMP2A3H" localSheetId="20" hidden="1">#REF!</definedName>
    <definedName name="BExY1WAT3937L08HLHIRQHMP2A3H" hidden="1">#REF!</definedName>
    <definedName name="BExY1YEBOSLMID7LURP8QB46AI91" localSheetId="20" hidden="1">#REF!</definedName>
    <definedName name="BExY1YEBOSLMID7LURP8QB46AI91" hidden="1">#REF!</definedName>
    <definedName name="BExY236UB98PA9PNCHMCSZYCHJBD" localSheetId="20" hidden="1">#REF!</definedName>
    <definedName name="BExY236UB98PA9PNCHMCSZYCHJBD" hidden="1">#REF!</definedName>
    <definedName name="BExY2FS4LFX9OHOTQT7SJ2PXAC25" localSheetId="20" hidden="1">#REF!</definedName>
    <definedName name="BExY2FS4LFX9OHOTQT7SJ2PXAC25" hidden="1">#REF!</definedName>
    <definedName name="BExY2GDPCZPVU0IQ6IJIB1YQQRQ6" localSheetId="20" hidden="1">#REF!</definedName>
    <definedName name="BExY2GDPCZPVU0IQ6IJIB1YQQRQ6" hidden="1">#REF!</definedName>
    <definedName name="BExY2GTSZ3VA9TXLY7KW1LIAKJ61" localSheetId="20" hidden="1">#REF!</definedName>
    <definedName name="BExY2GTSZ3VA9TXLY7KW1LIAKJ61" hidden="1">#REF!</definedName>
    <definedName name="BExY2IXBR1SGYZH08T7QHKEFS8HA" localSheetId="20" hidden="1">#REF!</definedName>
    <definedName name="BExY2IXBR1SGYZH08T7QHKEFS8HA" hidden="1">#REF!</definedName>
    <definedName name="BExY2Q4B5FUDA5VU4VRUHX327QN0" localSheetId="20" hidden="1">#REF!</definedName>
    <definedName name="BExY2Q4B5FUDA5VU4VRUHX327QN0" hidden="1">#REF!</definedName>
    <definedName name="BExY2S7TM2NG7A1NFYPWIFAIKUCO" localSheetId="20" hidden="1">#REF!</definedName>
    <definedName name="BExY2S7TM2NG7A1NFYPWIFAIKUCO" hidden="1">#REF!</definedName>
    <definedName name="BExY2Z3ZGRGD12RWANJZ8DFQO776" localSheetId="20" hidden="1">#REF!</definedName>
    <definedName name="BExY2Z3ZGRGD12RWANJZ8DFQO776" hidden="1">#REF!</definedName>
    <definedName name="BExY30WPXLJ01P42XKBSUF8KNOOK" localSheetId="20" hidden="1">#REF!</definedName>
    <definedName name="BExY30WPXLJ01P42XKBSUF8KNOOK" hidden="1">#REF!</definedName>
    <definedName name="BExY3297KIB0C8Z1G99OS1MCEGTO" localSheetId="20" hidden="1">#REF!</definedName>
    <definedName name="BExY3297KIB0C8Z1G99OS1MCEGTO" hidden="1">#REF!</definedName>
    <definedName name="BExY3HOSK7YI364K15OX70AVR6F1" localSheetId="20" hidden="1">#REF!</definedName>
    <definedName name="BExY3HOSK7YI364K15OX70AVR6F1" hidden="1">#REF!</definedName>
    <definedName name="BExY3I526B4VA8JBTKXWE3FGVT0D" localSheetId="20" hidden="1">#REF!</definedName>
    <definedName name="BExY3I526B4VA8JBTKXWE3FGVT0D" hidden="1">#REF!</definedName>
    <definedName name="BExY3I52TZR3GXQ9HDVDNIYLIGEH" localSheetId="20" hidden="1">#REF!</definedName>
    <definedName name="BExY3I52TZR3GXQ9HDVDNIYLIGEH" hidden="1">#REF!</definedName>
    <definedName name="BExY3T89AUR83SOAZZ3OMDEJDQ39" localSheetId="20" hidden="1">#REF!</definedName>
    <definedName name="BExY3T89AUR83SOAZZ3OMDEJDQ39" hidden="1">#REF!</definedName>
    <definedName name="BExY3WZ7VO2K6TYCHDY754FY24AA" localSheetId="20" hidden="1">#REF!</definedName>
    <definedName name="BExY3WZ7VO2K6TYCHDY754FY24AA" hidden="1">#REF!</definedName>
    <definedName name="BExY4BIG95HDDO6MY6WBUSWJIOLR" localSheetId="20" hidden="1">#REF!</definedName>
    <definedName name="BExY4BIG95HDDO6MY6WBUSWJIOLR" hidden="1">#REF!</definedName>
    <definedName name="BExY4MG771JQ84EMIVB6HQGGHZY7" localSheetId="20" hidden="1">#REF!</definedName>
    <definedName name="BExY4MG771JQ84EMIVB6HQGGHZY7" hidden="1">#REF!</definedName>
    <definedName name="BExY4PWCSFB8P3J3TBQB2MD67263" localSheetId="20" hidden="1">#REF!</definedName>
    <definedName name="BExY4PWCSFB8P3J3TBQB2MD67263" hidden="1">#REF!</definedName>
    <definedName name="BExY4RP3BE6KYZDIKQZO4U4DIT33" localSheetId="20" hidden="1">#REF!</definedName>
    <definedName name="BExY4RP3BE6KYZDIKQZO4U4DIT33" hidden="1">#REF!</definedName>
    <definedName name="BExY4RZW3KK11JLYBA4DWZ92M6LQ" localSheetId="20" hidden="1">#REF!</definedName>
    <definedName name="BExY4RZW3KK11JLYBA4DWZ92M6LQ" hidden="1">#REF!</definedName>
    <definedName name="BExY4XOVTTNVZ577RLIEC7NZQFIX" localSheetId="20" hidden="1">#REF!</definedName>
    <definedName name="BExY4XOVTTNVZ577RLIEC7NZQFIX" hidden="1">#REF!</definedName>
    <definedName name="BExY50JAF5CG01GTHAUS7I4ZLUDC" localSheetId="20" hidden="1">#REF!</definedName>
    <definedName name="BExY50JAF5CG01GTHAUS7I4ZLUDC" hidden="1">#REF!</definedName>
    <definedName name="BExY53J7EXFEOFTRNAHLK7IH3ACB" localSheetId="20" hidden="1">#REF!</definedName>
    <definedName name="BExY53J7EXFEOFTRNAHLK7IH3ACB" hidden="1">#REF!</definedName>
    <definedName name="BExY5515SJTJS3VM80M3YYR0WF37" localSheetId="20" hidden="1">#REF!</definedName>
    <definedName name="BExY5515SJTJS3VM80M3YYR0WF37" hidden="1">#REF!</definedName>
    <definedName name="BExY5515WE39FQ3EG5QHG67V9C0O" localSheetId="20" hidden="1">#REF!</definedName>
    <definedName name="BExY5515WE39FQ3EG5QHG67V9C0O" hidden="1">#REF!</definedName>
    <definedName name="BExY5986WNAD8NFCPXC9TVLBU4FG" localSheetId="20" hidden="1">#REF!</definedName>
    <definedName name="BExY5986WNAD8NFCPXC9TVLBU4FG" hidden="1">#REF!</definedName>
    <definedName name="BExY5DF9MS25IFNWGJ1YAS5MDN8R" localSheetId="20" hidden="1">#REF!</definedName>
    <definedName name="BExY5DF9MS25IFNWGJ1YAS5MDN8R" hidden="1">#REF!</definedName>
    <definedName name="BExY5ERVGL3UM2MGT8LJ0XPKTZEK" localSheetId="20" hidden="1">#REF!</definedName>
    <definedName name="BExY5ERVGL3UM2MGT8LJ0XPKTZEK" hidden="1">#REF!</definedName>
    <definedName name="BExY5EX6NJFK8W754ZVZDN5DS04K" localSheetId="20" hidden="1">#REF!</definedName>
    <definedName name="BExY5EX6NJFK8W754ZVZDN5DS04K" hidden="1">#REF!</definedName>
    <definedName name="BExY5S3XD1NJT109CV54IFOHVLQ6" localSheetId="20" hidden="1">#REF!</definedName>
    <definedName name="BExY5S3XD1NJT109CV54IFOHVLQ6" hidden="1">#REF!</definedName>
    <definedName name="BExY5W088PPAPLSMR2P7FV2CRDCT" localSheetId="20" hidden="1">#REF!</definedName>
    <definedName name="BExY5W088PPAPLSMR2P7FV2CRDCT" hidden="1">#REF!</definedName>
    <definedName name="BExY6KA6BQ6H4SH5EMJBVF8UR4ZY" localSheetId="20" hidden="1">#REF!</definedName>
    <definedName name="BExY6KA6BQ6H4SH5EMJBVF8UR4ZY" hidden="1">#REF!</definedName>
    <definedName name="BExY6KVS1MMZ2R34PGEFR2BMTU9W" localSheetId="20" hidden="1">#REF!</definedName>
    <definedName name="BExY6KVS1MMZ2R34PGEFR2BMTU9W" hidden="1">#REF!</definedName>
    <definedName name="BExY6Q9YY7LW745GP7CYOGGSPHGE" localSheetId="20" hidden="1">#REF!</definedName>
    <definedName name="BExY6Q9YY7LW745GP7CYOGGSPHGE" hidden="1">#REF!</definedName>
    <definedName name="BExY6R6BYIQZ4OR1E7YI0OVOC08W" localSheetId="20" hidden="1">#REF!</definedName>
    <definedName name="BExY6R6BYIQZ4OR1E7YI0OVOC08W" hidden="1">#REF!</definedName>
    <definedName name="BExZIA3C8LKJTEH3MKQ57KJH5TA2" localSheetId="20" hidden="1">#REF!</definedName>
    <definedName name="BExZIA3C8LKJTEH3MKQ57KJH5TA2" hidden="1">#REF!</definedName>
    <definedName name="BExZIGDWFIOPMMVCRWX45OIJ5AP3" localSheetId="20" hidden="1">#REF!</definedName>
    <definedName name="BExZIGDWFIOPMMVCRWX45OIJ5AP3" hidden="1">#REF!</definedName>
    <definedName name="BExZIIHH3QNQE3GFMHEE4UMHY6WQ" localSheetId="20" hidden="1">#REF!</definedName>
    <definedName name="BExZIIHH3QNQE3GFMHEE4UMHY6WQ" hidden="1">#REF!</definedName>
    <definedName name="BExZIYO22G5UXOB42GDLYGVRJ6U7" localSheetId="20" hidden="1">#REF!</definedName>
    <definedName name="BExZIYO22G5UXOB42GDLYGVRJ6U7" hidden="1">#REF!</definedName>
    <definedName name="BExZJ7I9T8XU4MZRKJ1VVU76V2LZ" localSheetId="20" hidden="1">#REF!</definedName>
    <definedName name="BExZJ7I9T8XU4MZRKJ1VVU76V2LZ" hidden="1">#REF!</definedName>
    <definedName name="BExZJMY170JCUU1RWASNZ1HJPRTA" localSheetId="20" hidden="1">#REF!</definedName>
    <definedName name="BExZJMY170JCUU1RWASNZ1HJPRTA" hidden="1">#REF!</definedName>
    <definedName name="BExZJOQR77H0P4SUKVYACDCFBBXO" localSheetId="20" hidden="1">#REF!</definedName>
    <definedName name="BExZJOQR77H0P4SUKVYACDCFBBXO" hidden="1">#REF!</definedName>
    <definedName name="BExZJS6RG34ODDY9HMZ0O34MEMSB" localSheetId="20" hidden="1">#REF!</definedName>
    <definedName name="BExZJS6RG34ODDY9HMZ0O34MEMSB" hidden="1">#REF!</definedName>
    <definedName name="BExZK34NR4BAD7HJAP7SQ926UQP3" localSheetId="20" hidden="1">#REF!</definedName>
    <definedName name="BExZK34NR4BAD7HJAP7SQ926UQP3" hidden="1">#REF!</definedName>
    <definedName name="BExZK3FGPHH5H771U7D5XY7XBS6E" localSheetId="20" hidden="1">#REF!</definedName>
    <definedName name="BExZK3FGPHH5H771U7D5XY7XBS6E" hidden="1">#REF!</definedName>
    <definedName name="BExZK46CVVS9X1BZ6LLL71016ENT" localSheetId="20" hidden="1">#REF!</definedName>
    <definedName name="BExZK46CVVS9X1BZ6LLL71016ENT" hidden="1">#REF!</definedName>
    <definedName name="BExZK52PZLTP1F04T09MP30BVT7H" localSheetId="20" hidden="1">#REF!</definedName>
    <definedName name="BExZK52PZLTP1F04T09MP30BVT7H" hidden="1">#REF!</definedName>
    <definedName name="BExZKHYORG3O8C772XPFHM1N8T80" localSheetId="20" hidden="1">#REF!</definedName>
    <definedName name="BExZKHYORG3O8C772XPFHM1N8T80" hidden="1">#REF!</definedName>
    <definedName name="BExZKJRF2IRR57DG9CLC7MSHWNNN" localSheetId="20" hidden="1">#REF!</definedName>
    <definedName name="BExZKJRF2IRR57DG9CLC7MSHWNNN" hidden="1">#REF!</definedName>
    <definedName name="BExZKV5GYXO0X760SBD9TWTIQHGI" localSheetId="20" hidden="1">#REF!</definedName>
    <definedName name="BExZKV5GYXO0X760SBD9TWTIQHGI" hidden="1">#REF!</definedName>
    <definedName name="BExZKZCGNEA9IPON37A91L4H4H17" localSheetId="20" hidden="1">#REF!</definedName>
    <definedName name="BExZKZCGNEA9IPON37A91L4H4H17" hidden="1">#REF!</definedName>
    <definedName name="BExZL6E4YVXRUN7ZGF2BIGIXFR8K" localSheetId="20" hidden="1">#REF!</definedName>
    <definedName name="BExZL6E4YVXRUN7ZGF2BIGIXFR8K" hidden="1">#REF!</definedName>
    <definedName name="BExZLF2ZTA4EPN0GHO7C5O8DZ1SN" localSheetId="20" hidden="1">#REF!</definedName>
    <definedName name="BExZLF2ZTA4EPN0GHO7C5O8DZ1SN" hidden="1">#REF!</definedName>
    <definedName name="BExZLGVLMKTPFXG42QYT0PO81G7F" localSheetId="20" hidden="1">#REF!</definedName>
    <definedName name="BExZLGVLMKTPFXG42QYT0PO81G7F" hidden="1">#REF!</definedName>
    <definedName name="BExZLHRYQQ7BYD3VQWHVTZGYGRCT" localSheetId="20" hidden="1">#REF!</definedName>
    <definedName name="BExZLHRYQQ7BYD3VQWHVTZGYGRCT" hidden="1">#REF!</definedName>
    <definedName name="BExZLKMK7LRK14S09WLMH7MXSQXM" localSheetId="20" hidden="1">#REF!</definedName>
    <definedName name="BExZLKMK7LRK14S09WLMH7MXSQXM" hidden="1">#REF!</definedName>
    <definedName name="BExZM503X0NZBS0FF22LK2RGG6GP" localSheetId="20" hidden="1">#REF!</definedName>
    <definedName name="BExZM503X0NZBS0FF22LK2RGG6GP" hidden="1">#REF!</definedName>
    <definedName name="BExZM7JVLG0W8EG5RBU915U3SKBY" localSheetId="20" hidden="1">#REF!</definedName>
    <definedName name="BExZM7JVLG0W8EG5RBU915U3SKBY" hidden="1">#REF!</definedName>
    <definedName name="BExZM85FOVUFF110XMQ9O2ODSJUK" localSheetId="20" hidden="1">#REF!</definedName>
    <definedName name="BExZM85FOVUFF110XMQ9O2ODSJUK" hidden="1">#REF!</definedName>
    <definedName name="BExZMF1MMTZ1TA14PZ8ASSU2CBSP" localSheetId="20" hidden="1">#REF!</definedName>
    <definedName name="BExZMF1MMTZ1TA14PZ8ASSU2CBSP" hidden="1">#REF!</definedName>
    <definedName name="BExZMH54ZU6X4KM0375X9K5VJDZN" localSheetId="20" hidden="1">#REF!</definedName>
    <definedName name="BExZMH54ZU6X4KM0375X9K5VJDZN" hidden="1">#REF!</definedName>
    <definedName name="BExZMKL5YQZD7F0FUCSVFGLPFK52" localSheetId="20" hidden="1">#REF!</definedName>
    <definedName name="BExZMKL5YQZD7F0FUCSVFGLPFK52" hidden="1">#REF!</definedName>
    <definedName name="BExZMOC3VNZALJM71X2T6FV91GTB" localSheetId="20" hidden="1">#REF!</definedName>
    <definedName name="BExZMOC3VNZALJM71X2T6FV91GTB" hidden="1">#REF!</definedName>
    <definedName name="BExZMRHA7TTR9QKJOMONHRVY3YOF" localSheetId="20" hidden="1">#REF!</definedName>
    <definedName name="BExZMRHA7TTR9QKJOMONHRVY3YOF" hidden="1">#REF!</definedName>
    <definedName name="BExZMXH39OB0I43XEL3K11U3G9PM" localSheetId="20" hidden="1">#REF!</definedName>
    <definedName name="BExZMXH39OB0I43XEL3K11U3G9PM" hidden="1">#REF!</definedName>
    <definedName name="BExZMZQ3RBKDHT5GLFNLS52OSJA0" localSheetId="20" hidden="1">#REF!</definedName>
    <definedName name="BExZMZQ3RBKDHT5GLFNLS52OSJA0" hidden="1">#REF!</definedName>
    <definedName name="BExZN2F7Y2J2L2LN5WZRG949MS4A" localSheetId="20" hidden="1">#REF!</definedName>
    <definedName name="BExZN2F7Y2J2L2LN5WZRG949MS4A" hidden="1">#REF!</definedName>
    <definedName name="BExZN847WUWKRYTZWG9TCQZJS3OL" localSheetId="20" hidden="1">#REF!</definedName>
    <definedName name="BExZN847WUWKRYTZWG9TCQZJS3OL" hidden="1">#REF!</definedName>
    <definedName name="BExZNA2ALK6RDWFAXZQCL9TWRDCF" localSheetId="20" hidden="1">#REF!</definedName>
    <definedName name="BExZNA2ALK6RDWFAXZQCL9TWRDCF" hidden="1">#REF!</definedName>
    <definedName name="BExZNH3VISFF4NQI11BZDP5IQ7VG" localSheetId="20" hidden="1">#REF!</definedName>
    <definedName name="BExZNH3VISFF4NQI11BZDP5IQ7VG" hidden="1">#REF!</definedName>
    <definedName name="BExZNJYCFYVMAOI62GB2BABK1ELE" localSheetId="20" hidden="1">#REF!</definedName>
    <definedName name="BExZNJYCFYVMAOI62GB2BABK1ELE" hidden="1">#REF!</definedName>
    <definedName name="BExZNLGAA6ATMJW0Y28J4OI5W27I" localSheetId="20" hidden="1">#REF!</definedName>
    <definedName name="BExZNLGAA6ATMJW0Y28J4OI5W27I" hidden="1">#REF!</definedName>
    <definedName name="BExZNP7916CH3QP4VCZEULUIKKS5" localSheetId="20" hidden="1">#REF!</definedName>
    <definedName name="BExZNP7916CH3QP4VCZEULUIKKS5" hidden="1">#REF!</definedName>
    <definedName name="BExZNV707LIU6Z5H6QI6H67LHTI1" localSheetId="20" hidden="1">#REF!</definedName>
    <definedName name="BExZNV707LIU6Z5H6QI6H67LHTI1" hidden="1">#REF!</definedName>
    <definedName name="BExZNVCBKB930QQ9QW7KSGOZ0V1M" localSheetId="20" hidden="1">#REF!</definedName>
    <definedName name="BExZNVCBKB930QQ9QW7KSGOZ0V1M" hidden="1">#REF!</definedName>
    <definedName name="BExZNW8QJ18X0RSGFDWAE9ZSDX39" localSheetId="20" hidden="1">#REF!</definedName>
    <definedName name="BExZNW8QJ18X0RSGFDWAE9ZSDX39" hidden="1">#REF!</definedName>
    <definedName name="BExZNZDWRS6Q40L8OCWFEIVI0A1O" localSheetId="20" hidden="1">#REF!</definedName>
    <definedName name="BExZNZDWRS6Q40L8OCWFEIVI0A1O" hidden="1">#REF!</definedName>
    <definedName name="BExZOBO9NYLGVJQ31LVQ9XS2ZT4N" localSheetId="20" hidden="1">#REF!</definedName>
    <definedName name="BExZOBO9NYLGVJQ31LVQ9XS2ZT4N" hidden="1">#REF!</definedName>
    <definedName name="BExZOETNB1CJ3Y2RKLI1ZK0S8Z6H" localSheetId="20" hidden="1">#REF!</definedName>
    <definedName name="BExZOETNB1CJ3Y2RKLI1ZK0S8Z6H" hidden="1">#REF!</definedName>
    <definedName name="BExZOREMVSK4E5VSWM838KHUB8AI" localSheetId="20" hidden="1">#REF!</definedName>
    <definedName name="BExZOREMVSK4E5VSWM838KHUB8AI" hidden="1">#REF!</definedName>
    <definedName name="BExZOVR745T5P1KS9NV2PXZPZVRG" localSheetId="20" hidden="1">#REF!</definedName>
    <definedName name="BExZOVR745T5P1KS9NV2PXZPZVRG" hidden="1">#REF!</definedName>
    <definedName name="BExZOZSWGLSY2XYVRIS6VSNJDSGD" localSheetId="20" hidden="1">#REF!</definedName>
    <definedName name="BExZOZSWGLSY2XYVRIS6VSNJDSGD" hidden="1">#REF!</definedName>
    <definedName name="BExZP7AIJKLM6C6CSUIIFAHFBNX2" localSheetId="20" hidden="1">#REF!</definedName>
    <definedName name="BExZP7AIJKLM6C6CSUIIFAHFBNX2" hidden="1">#REF!</definedName>
    <definedName name="BExZPALCPOH27L4MUPX2RFT3F8OM" localSheetId="20" hidden="1">#REF!</definedName>
    <definedName name="BExZPALCPOH27L4MUPX2RFT3F8OM" hidden="1">#REF!</definedName>
    <definedName name="BExZPQ0XY507N8FJMVPKCTK8HC9H" localSheetId="20" hidden="1">#REF!</definedName>
    <definedName name="BExZPQ0XY507N8FJMVPKCTK8HC9H" hidden="1">#REF!</definedName>
    <definedName name="BExZPXTHEWEN48J9E5ARSA8IGRBI" localSheetId="20" hidden="1">#REF!</definedName>
    <definedName name="BExZPXTHEWEN48J9E5ARSA8IGRBI" hidden="1">#REF!</definedName>
    <definedName name="BExZQ37OVBR25U32CO2YYVPZOMR5" localSheetId="20" hidden="1">#REF!</definedName>
    <definedName name="BExZQ37OVBR25U32CO2YYVPZOMR5" hidden="1">#REF!</definedName>
    <definedName name="BExZQ3NT7H06VO0AR48WHZULZB93" localSheetId="20" hidden="1">#REF!</definedName>
    <definedName name="BExZQ3NT7H06VO0AR48WHZULZB93" hidden="1">#REF!</definedName>
    <definedName name="BExZQ5RCYU1R0DUT1MFN99S1C408" localSheetId="20" hidden="1">#REF!</definedName>
    <definedName name="BExZQ5RCYU1R0DUT1MFN99S1C408" hidden="1">#REF!</definedName>
    <definedName name="BExZQ7PJU07SEJMDX18U9YVDC2GU" localSheetId="20" hidden="1">#REF!</definedName>
    <definedName name="BExZQ7PJU07SEJMDX18U9YVDC2GU" hidden="1">#REF!</definedName>
    <definedName name="BExZQAJXQ5IJ5RB71EDSPGTRO5HC" localSheetId="20" hidden="1">#REF!</definedName>
    <definedName name="BExZQAJXQ5IJ5RB71EDSPGTRO5HC" hidden="1">#REF!</definedName>
    <definedName name="BExZQBLTKPF3O4MCH6L4LE544FQB" localSheetId="20" hidden="1">#REF!</definedName>
    <definedName name="BExZQBLTKPF3O4MCH6L4LE544FQB" hidden="1">#REF!</definedName>
    <definedName name="BExZQIHTGHK7OOI2Y2PN3JYBY82I" localSheetId="20" hidden="1">#REF!</definedName>
    <definedName name="BExZQIHTGHK7OOI2Y2PN3JYBY82I" hidden="1">#REF!</definedName>
    <definedName name="BExZQJJMGU5MHQOILGXGJPAQI5XI" localSheetId="20" hidden="1">#REF!</definedName>
    <definedName name="BExZQJJMGU5MHQOILGXGJPAQI5XI" hidden="1">#REF!</definedName>
    <definedName name="BExZQL1M2EX5YEQBMNQKVD747N3I" localSheetId="20" hidden="1">#REF!</definedName>
    <definedName name="BExZQL1M2EX5YEQBMNQKVD747N3I" hidden="1">#REF!</definedName>
    <definedName name="BExZQPDYUBJL0C1OME996KHU23N5" localSheetId="20" hidden="1">#REF!</definedName>
    <definedName name="BExZQPDYUBJL0C1OME996KHU23N5" hidden="1">#REF!</definedName>
    <definedName name="BExZQXBYEBN28QUH1KOVW6KKA5UM" localSheetId="20" hidden="1">#REF!</definedName>
    <definedName name="BExZQXBYEBN28QUH1KOVW6KKA5UM" hidden="1">#REF!</definedName>
    <definedName name="BExZQZKT146WEN8FTVZ7Y5TSB8L5" localSheetId="20" hidden="1">#REF!</definedName>
    <definedName name="BExZQZKT146WEN8FTVZ7Y5TSB8L5" hidden="1">#REF!</definedName>
    <definedName name="BExZR485AKBH93YZ08CMUC3WROED" localSheetId="20" hidden="1">#REF!</definedName>
    <definedName name="BExZR485AKBH93YZ08CMUC3WROED" hidden="1">#REF!</definedName>
    <definedName name="BExZR7TL98P2PPUVGIZYR5873DWW" localSheetId="20" hidden="1">#REF!</definedName>
    <definedName name="BExZR7TL98P2PPUVGIZYR5873DWW" hidden="1">#REF!</definedName>
    <definedName name="BExZRAYSYOXAM1PBW1EF6YAZ9RU3" localSheetId="20" hidden="1">#REF!</definedName>
    <definedName name="BExZRAYSYOXAM1PBW1EF6YAZ9RU3" hidden="1">#REF!</definedName>
    <definedName name="BExZRGD1603X5ACFALUUDKCD7X48" localSheetId="20" hidden="1">#REF!</definedName>
    <definedName name="BExZRGD1603X5ACFALUUDKCD7X48" hidden="1">#REF!</definedName>
    <definedName name="BExZRMSYHFOP8FFWKKUSBHU85J81" localSheetId="20" hidden="1">#REF!</definedName>
    <definedName name="BExZRMSYHFOP8FFWKKUSBHU85J81" hidden="1">#REF!</definedName>
    <definedName name="BExZRP1X6UVLN1UOLHH5VF4STP1O" localSheetId="20" hidden="1">#REF!</definedName>
    <definedName name="BExZRP1X6UVLN1UOLHH5VF4STP1O" hidden="1">#REF!</definedName>
    <definedName name="BExZRQ930U6OCYNV00CH5I0Q4LPE" localSheetId="20" hidden="1">#REF!</definedName>
    <definedName name="BExZRQ930U6OCYNV00CH5I0Q4LPE" hidden="1">#REF!</definedName>
    <definedName name="BExZRQP7JLKS45QOGATXS7MK5GUZ" localSheetId="20" hidden="1">#REF!</definedName>
    <definedName name="BExZRQP7JLKS45QOGATXS7MK5GUZ" hidden="1">#REF!</definedName>
    <definedName name="BExZRW8W514W8OZ72YBONYJ64GXF" localSheetId="20" hidden="1">#REF!</definedName>
    <definedName name="BExZRW8W514W8OZ72YBONYJ64GXF" hidden="1">#REF!</definedName>
    <definedName name="BExZRWJP2BUVFJPO8U8ATQEP0LZU" localSheetId="20" hidden="1">#REF!</definedName>
    <definedName name="BExZRWJP2BUVFJPO8U8ATQEP0LZU" hidden="1">#REF!</definedName>
    <definedName name="BExZSI9USDLZAN8LI8M4YYQL24GZ" localSheetId="20" hidden="1">#REF!</definedName>
    <definedName name="BExZSI9USDLZAN8LI8M4YYQL24GZ" hidden="1">#REF!</definedName>
    <definedName name="BExZSLKO175YAM0RMMZH1FPXL4V2" localSheetId="20" hidden="1">#REF!</definedName>
    <definedName name="BExZSLKO175YAM0RMMZH1FPXL4V2" hidden="1">#REF!</definedName>
    <definedName name="BExZSS0LA2JY4ZLJ1Z5YCMLJJZCH" localSheetId="20" hidden="1">#REF!</definedName>
    <definedName name="BExZSS0LA2JY4ZLJ1Z5YCMLJJZCH" hidden="1">#REF!</definedName>
    <definedName name="BExZSTNUWCRNCL22SMKXKFSLCJ0O" localSheetId="20" hidden="1">#REF!</definedName>
    <definedName name="BExZSTNUWCRNCL22SMKXKFSLCJ0O" hidden="1">#REF!</definedName>
    <definedName name="BExZSYRA4NR7K6RLC3I81QSG5SQR" localSheetId="20" hidden="1">#REF!</definedName>
    <definedName name="BExZSYRA4NR7K6RLC3I81QSG5SQR" hidden="1">#REF!</definedName>
    <definedName name="BExZT6JSZ8CBS0SB3T07N3LMAX7M" localSheetId="20" hidden="1">#REF!</definedName>
    <definedName name="BExZT6JSZ8CBS0SB3T07N3LMAX7M" hidden="1">#REF!</definedName>
    <definedName name="BExZTAQV2QVSZY5Y3VCCWUBSBW9P" localSheetId="20" hidden="1">#REF!</definedName>
    <definedName name="BExZTAQV2QVSZY5Y3VCCWUBSBW9P" hidden="1">#REF!</definedName>
    <definedName name="BExZTHSI2FX56PWRSNX9H5EWTZFO" localSheetId="20" hidden="1">#REF!</definedName>
    <definedName name="BExZTHSI2FX56PWRSNX9H5EWTZFO" hidden="1">#REF!</definedName>
    <definedName name="BExZTJL3HVBFY139H6CJHEQCT1EL" localSheetId="20" hidden="1">#REF!</definedName>
    <definedName name="BExZTJL3HVBFY139H6CJHEQCT1EL" hidden="1">#REF!</definedName>
    <definedName name="BExZTLOL8OPABZI453E0KVNA1GJS" localSheetId="20" hidden="1">#REF!</definedName>
    <definedName name="BExZTLOL8OPABZI453E0KVNA1GJS" hidden="1">#REF!</definedName>
    <definedName name="BExZTOTZ9F2ZI18DZM8GW39VDF1N" localSheetId="20" hidden="1">#REF!</definedName>
    <definedName name="BExZTOTZ9F2ZI18DZM8GW39VDF1N" hidden="1">#REF!</definedName>
    <definedName name="BExZTT6J3X0TOX0ZY6YPLUVMCW9X" localSheetId="20" hidden="1">#REF!</definedName>
    <definedName name="BExZTT6J3X0TOX0ZY6YPLUVMCW9X" hidden="1">#REF!</definedName>
    <definedName name="BExZTW6ECBRA0BBITWBQ8R93RMCL" localSheetId="20" hidden="1">#REF!</definedName>
    <definedName name="BExZTW6ECBRA0BBITWBQ8R93RMCL" hidden="1">#REF!</definedName>
    <definedName name="BExZU2BHYAOKSCBM3C5014ZF6IXS" localSheetId="20" hidden="1">#REF!</definedName>
    <definedName name="BExZU2BHYAOKSCBM3C5014ZF6IXS" hidden="1">#REF!</definedName>
    <definedName name="BExZU2RMJTXOCS0ROPMYPE6WTD87" localSheetId="20" hidden="1">#REF!</definedName>
    <definedName name="BExZU2RMJTXOCS0ROPMYPE6WTD87" hidden="1">#REF!</definedName>
    <definedName name="BExZUBRAHA9DNEGONEZEB2TDVFC2" localSheetId="20" hidden="1">#REF!</definedName>
    <definedName name="BExZUBRAHA9DNEGONEZEB2TDVFC2" hidden="1">#REF!</definedName>
    <definedName name="BExZUF7G8FENTJKH9R1XUWXM6CWD" localSheetId="20" hidden="1">#REF!</definedName>
    <definedName name="BExZUF7G8FENTJKH9R1XUWXM6CWD" hidden="1">#REF!</definedName>
    <definedName name="BExZUNARUJBIZ08VCAV3GEVBIR3D" localSheetId="20" hidden="1">#REF!</definedName>
    <definedName name="BExZUNARUJBIZ08VCAV3GEVBIR3D" hidden="1">#REF!</definedName>
    <definedName name="BExZUSZT5496UMBP4LFSLTR1GVEW" localSheetId="20" hidden="1">#REF!</definedName>
    <definedName name="BExZUSZT5496UMBP4LFSLTR1GVEW" hidden="1">#REF!</definedName>
    <definedName name="BExZUT54340I38GVCV79EL116WR0" localSheetId="20" hidden="1">#REF!</definedName>
    <definedName name="BExZUT54340I38GVCV79EL116WR0" hidden="1">#REF!</definedName>
    <definedName name="BExZUXC66MK2SXPXCLD8ZSU0BMTY" localSheetId="20" hidden="1">#REF!</definedName>
    <definedName name="BExZUXC66MK2SXPXCLD8ZSU0BMTY" hidden="1">#REF!</definedName>
    <definedName name="BExZUYDULCX65H9OZ9JHPBNKF3MI" localSheetId="20" hidden="1">#REF!</definedName>
    <definedName name="BExZUYDULCX65H9OZ9JHPBNKF3MI" hidden="1">#REF!</definedName>
    <definedName name="BExZV2QD5ZDK3AGDRULLA7JB46C3" localSheetId="20" hidden="1">#REF!</definedName>
    <definedName name="BExZV2QD5ZDK3AGDRULLA7JB46C3" hidden="1">#REF!</definedName>
    <definedName name="BExZVBQ29OM0V8XAL3HL0JIM0MMU" localSheetId="20" hidden="1">#REF!</definedName>
    <definedName name="BExZVBQ29OM0V8XAL3HL0JIM0MMU" hidden="1">#REF!</definedName>
    <definedName name="BExZVKV2XCPCINW1KP8Q1FI6KDNG" localSheetId="20" hidden="1">#REF!</definedName>
    <definedName name="BExZVKV2XCPCINW1KP8Q1FI6KDNG" hidden="1">#REF!</definedName>
    <definedName name="BExZVLM4T9ORS4ZWHME46U4Q103C" localSheetId="20" hidden="1">#REF!</definedName>
    <definedName name="BExZVLM4T9ORS4ZWHME46U4Q103C" hidden="1">#REF!</definedName>
    <definedName name="BExZVM7OZWPPRH5YQW50EYMMIW1A" localSheetId="20" hidden="1">#REF!</definedName>
    <definedName name="BExZVM7OZWPPRH5YQW50EYMMIW1A" hidden="1">#REF!</definedName>
    <definedName name="BExZVMYK7BAH6AGIAEXBE1NXDZ5Z" localSheetId="20" hidden="1">#REF!</definedName>
    <definedName name="BExZVMYK7BAH6AGIAEXBE1NXDZ5Z" hidden="1">#REF!</definedName>
    <definedName name="BExZVPYGX2C5OSHMZ6F0KBKZ6B1S" localSheetId="20" hidden="1">#REF!</definedName>
    <definedName name="BExZVPYGX2C5OSHMZ6F0KBKZ6B1S" hidden="1">#REF!</definedName>
    <definedName name="BExZW3LHTS7PFBNTYM95N8J5AFYQ" localSheetId="20" hidden="1">#REF!</definedName>
    <definedName name="BExZW3LHTS7PFBNTYM95N8J5AFYQ" hidden="1">#REF!</definedName>
    <definedName name="BExZW472V5ADKCFHIKAJ6D4R8MU4" localSheetId="20" hidden="1">#REF!</definedName>
    <definedName name="BExZW472V5ADKCFHIKAJ6D4R8MU4" hidden="1">#REF!</definedName>
    <definedName name="BExZW5UARC8W9AQNLJX2I5WQWS5F" localSheetId="20" hidden="1">#REF!</definedName>
    <definedName name="BExZW5UARC8W9AQNLJX2I5WQWS5F" hidden="1">#REF!</definedName>
    <definedName name="BExZW7HRGN6A9YS41KI2B2UUMJ7X" localSheetId="20" hidden="1">#REF!</definedName>
    <definedName name="BExZW7HRGN6A9YS41KI2B2UUMJ7X" hidden="1">#REF!</definedName>
    <definedName name="BExZW8ZPNV43UXGOT98FDNIBQHZY" localSheetId="20" hidden="1">#REF!</definedName>
    <definedName name="BExZW8ZPNV43UXGOT98FDNIBQHZY" hidden="1">#REF!</definedName>
    <definedName name="BExZWKZ5N3RDXU8MZ8HQVYYD8O0F" localSheetId="20" hidden="1">#REF!</definedName>
    <definedName name="BExZWKZ5N3RDXU8MZ8HQVYYD8O0F" hidden="1">#REF!</definedName>
    <definedName name="BExZWMBRUCPO6F4QT5FNX8JRFL7V" localSheetId="20" hidden="1">#REF!</definedName>
    <definedName name="BExZWMBRUCPO6F4QT5FNX8JRFL7V" hidden="1">#REF!</definedName>
    <definedName name="BExZWQO5171HT1OZ6D6JZBHEW4JG" localSheetId="20" hidden="1">#REF!</definedName>
    <definedName name="BExZWQO5171HT1OZ6D6JZBHEW4JG" hidden="1">#REF!</definedName>
    <definedName name="BExZWSMC9T48W74GFGQCIUJ8ZPP3" localSheetId="20" hidden="1">#REF!</definedName>
    <definedName name="BExZWSMC9T48W74GFGQCIUJ8ZPP3" hidden="1">#REF!</definedName>
    <definedName name="BExZWUF2V4HY3HI8JN9ZVPRWK1H3" localSheetId="20" hidden="1">#REF!</definedName>
    <definedName name="BExZWUF2V4HY3HI8JN9ZVPRWK1H3" hidden="1">#REF!</definedName>
    <definedName name="BExZWX45URTK9KYDJHEXL1OTZ833" localSheetId="20" hidden="1">#REF!</definedName>
    <definedName name="BExZWX45URTK9KYDJHEXL1OTZ833" hidden="1">#REF!</definedName>
    <definedName name="BExZX0EWQEZO86WDAD9A4EAEZ012" localSheetId="20" hidden="1">#REF!</definedName>
    <definedName name="BExZX0EWQEZO86WDAD9A4EAEZ012" hidden="1">#REF!</definedName>
    <definedName name="BExZX2T6ZT2DZLYSDJJBPVIT5OK2" localSheetId="20" hidden="1">#REF!</definedName>
    <definedName name="BExZX2T6ZT2DZLYSDJJBPVIT5OK2" hidden="1">#REF!</definedName>
    <definedName name="BExZXOJDELULNLEH7WG0OYJT0NJ4" localSheetId="20" hidden="1">#REF!</definedName>
    <definedName name="BExZXOJDELULNLEH7WG0OYJT0NJ4" hidden="1">#REF!</definedName>
    <definedName name="BExZXOOTRNUK8LGEAZ8ZCFW9KXQ1" localSheetId="20" hidden="1">#REF!</definedName>
    <definedName name="BExZXOOTRNUK8LGEAZ8ZCFW9KXQ1" hidden="1">#REF!</definedName>
    <definedName name="BExZXT6JOXNKEDU23DKL8XZAJZIH" localSheetId="20" hidden="1">#REF!</definedName>
    <definedName name="BExZXT6JOXNKEDU23DKL8XZAJZIH" hidden="1">#REF!</definedName>
    <definedName name="BExZXUTYW1HWEEZ1LIX4OQWC7HL1" localSheetId="20" hidden="1">#REF!</definedName>
    <definedName name="BExZXUTYW1HWEEZ1LIX4OQWC7HL1" hidden="1">#REF!</definedName>
    <definedName name="BExZXY4NKQL9QD76YMQJ15U1C2G8" localSheetId="20" hidden="1">#REF!</definedName>
    <definedName name="BExZXY4NKQL9QD76YMQJ15U1C2G8" hidden="1">#REF!</definedName>
    <definedName name="BExZXYQ7U5G08FQGUIGYT14QCBOF" localSheetId="20" hidden="1">#REF!</definedName>
    <definedName name="BExZXYQ7U5G08FQGUIGYT14QCBOF" hidden="1">#REF!</definedName>
    <definedName name="BExZY02V77YJBMODJSWZOYCMPS5X" localSheetId="20" hidden="1">#REF!</definedName>
    <definedName name="BExZY02V77YJBMODJSWZOYCMPS5X" hidden="1">#REF!</definedName>
    <definedName name="BExZY3DEOYNIHRV56IY5LJXZK8RU" localSheetId="20" hidden="1">#REF!</definedName>
    <definedName name="BExZY3DEOYNIHRV56IY5LJXZK8RU" hidden="1">#REF!</definedName>
    <definedName name="BExZY49QRZIR6CA41LFA9LM6EULU" localSheetId="20" hidden="1">#REF!</definedName>
    <definedName name="BExZY49QRZIR6CA41LFA9LM6EULU" hidden="1">#REF!</definedName>
    <definedName name="BExZYTG2G7W27YATTETFDDCZ0C4U" localSheetId="20" hidden="1">#REF!</definedName>
    <definedName name="BExZYTG2G7W27YATTETFDDCZ0C4U" hidden="1">#REF!</definedName>
    <definedName name="BExZYYOZMC36ROQDWLR5Z17WKHCR" localSheetId="20" hidden="1">#REF!</definedName>
    <definedName name="BExZYYOZMC36ROQDWLR5Z17WKHCR" hidden="1">#REF!</definedName>
    <definedName name="BExZZ2FQA9A8C7CJKMEFQ9VPSLCE" localSheetId="20" hidden="1">#REF!</definedName>
    <definedName name="BExZZ2FQA9A8C7CJKMEFQ9VPSLCE" hidden="1">#REF!</definedName>
    <definedName name="BExZZ7ZGXIMA3OVYAWY3YQSK64LF" localSheetId="20" hidden="1">#REF!</definedName>
    <definedName name="BExZZ7ZGXIMA3OVYAWY3YQSK64LF" hidden="1">#REF!</definedName>
    <definedName name="BExZZ8FKEIFG203MU6SEJ69MINCD" localSheetId="20" hidden="1">#REF!</definedName>
    <definedName name="BExZZ8FKEIFG203MU6SEJ69MINCD" hidden="1">#REF!</definedName>
    <definedName name="BExZZCHAVHW8C2H649KRGVQ0WVRT" localSheetId="20" hidden="1">#REF!</definedName>
    <definedName name="BExZZCHAVHW8C2H649KRGVQ0WVRT" hidden="1">#REF!</definedName>
    <definedName name="BExZZTK54OTLF2YB68BHGOS27GEN" localSheetId="20" hidden="1">#REF!</definedName>
    <definedName name="BExZZTK54OTLF2YB68BHGOS27GEN" hidden="1">#REF!</definedName>
    <definedName name="BExZZXB3JQQG4SIZS4MRU6NNW7HI" localSheetId="20" hidden="1">#REF!</definedName>
    <definedName name="BExZZXB3JQQG4SIZS4MRU6NNW7HI" hidden="1">#REF!</definedName>
    <definedName name="BExZZZEMIIFKMLLV4DJKX5TB9R5V" localSheetId="20" hidden="1">#REF!</definedName>
    <definedName name="BExZZZEMIIFKMLLV4DJKX5TB9R5V" hidden="1">#REF!</definedName>
    <definedName name="BOOK_LIFE">'[21]Lvl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[22]Readings!$B$2</definedName>
    <definedName name="Capital_Inflation">'[16]Assumptions (Input)'!$B$11</definedName>
    <definedName name="CASE">[23]INPUTS!$C$8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'[24]Transp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'[25]Virtual 49 Back-Up'!$E$54</definedName>
    <definedName name="ConversionFactor">[14]Assumptions!$I$65</definedName>
    <definedName name="COSFacVal">[10]Inputs!$R$5</definedName>
    <definedName name="CurrQtr">'[26]Inc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'[26]Avg Amts'!$A$5:$BP$34</definedName>
    <definedName name="Data.Qtrs.Avg">'[26]Avg Amts'!$A$5:$IV$5</definedName>
    <definedName name="_xlnm.Database">[27]Invoice!#REF!</definedName>
    <definedName name="DATE">[28]Jan!#REF!</definedName>
    <definedName name="DebtPerc">[14]Assumptions!$I$58</definedName>
    <definedName name="DEC">[17]Backup!#REF!</definedName>
    <definedName name="DECT">#REF!</definedName>
    <definedName name="DELETE01" localSheetId="4" hidden="1">{#N/A,#N/A,FALSE,"Coversheet";#N/A,#N/A,FALSE,"QA"}</definedName>
    <definedName name="DELETE01" localSheetId="20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20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20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20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20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20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20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[29]Inputs!$D$11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4" hidden="1">{#N/A,#N/A,FALSE,"Coversheet";#N/A,#N/A,FALSE,"QA"}</definedName>
    <definedName name="DFIT" localSheetId="20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">'[18]Elec 11CBR model'!$A$7</definedName>
    <definedName name="DocketNumber">'[30]JHS-19'!$AR$2</definedName>
    <definedName name="DP.T">[6]INTERNAL!$A$46:$IV$48</definedName>
    <definedName name="DUDE" hidden="1">#REF!</definedName>
    <definedName name="EBFIT.T">[6]INTERNAL!$A$88:$IV$90</definedName>
    <definedName name="ee" localSheetId="20" hidden="1">{#N/A,#N/A,FALSE,"Month ";#N/A,#N/A,FALSE,"YTD";#N/A,#N/A,FALSE,"12 mo ended"}</definedName>
    <definedName name="ee" hidden="1">{#N/A,#N/A,FALSE,"Month ";#N/A,#N/A,FALSE,"YTD";#N/A,#N/A,FALSE,"12 mo ended"}</definedName>
    <definedName name="EffTax">[6]INPUTS!$F$31</definedName>
    <definedName name="Electric_Prices">'[31]Monthly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[22]Readings!$B$3</definedName>
    <definedName name="ENERGY_1">[6]EXTERNAL!$A$4:$IV$6</definedName>
    <definedName name="ENERGY_2">[6]EXTERNAL!$A$145:$IV$147</definedName>
    <definedName name="Engy">[9]Inputs!$D$9</definedName>
    <definedName name="Engy2">[29]Inputs!$D$12</definedName>
    <definedName name="EPIS.T">[6]INTERNAL!$A$49:$IV$51</definedName>
    <definedName name="error" localSheetId="20" hidden="1">{#N/A,#N/A,FALSE,"Coversheet";#N/A,#N/A,FALSE,"QA"}</definedName>
    <definedName name="error" hidden="1">{#N/A,#N/A,FALSE,"Coversheet";#N/A,#N/A,FALSE,"QA"}</definedName>
    <definedName name="Estimate" localSheetId="20" hidden="1">{#N/A,#N/A,FALSE,"Summ";#N/A,#N/A,FALSE,"General"}</definedName>
    <definedName name="Estimate" hidden="1">{#N/A,#N/A,FALSE,"Summ";#N/A,#N/A,FALSE,"General"}</definedName>
    <definedName name="ex" localSheetId="20" hidden="1">{#N/A,#N/A,FALSE,"Summ";#N/A,#N/A,FALSE,"General"}</definedName>
    <definedName name="ex" hidden="1">{#N/A,#N/A,FALSE,"Summ";#N/A,#N/A,FALSE,"General"}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'[25]Virtual 49 Back-Up'!$B$20</definedName>
    <definedName name="fdasfdas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0" hidden="1">{#N/A,#N/A,FALSE,"Month ";#N/A,#N/A,FALSE,"YTD";#N/A,#N/A,FALSE,"12 mo ended"}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[32]Inputs!$E$112</definedName>
    <definedName name="FedTaxRate">[14]Assumptions!$C$33</definedName>
    <definedName name="FF">'[18]Elec 11CBR model'!$CR$13</definedName>
    <definedName name="ffff" localSheetId="20" hidden="1">{#N/A,#N/A,FALSE,"Coversheet";#N/A,#N/A,FALSE,"QA"}</definedName>
    <definedName name="ffff" hidden="1">{#N/A,#N/A,FALSE,"Coversheet";#N/A,#N/A,FALSE,"QA"}</definedName>
    <definedName name="fffgf" localSheetId="20" hidden="1">{#N/A,#N/A,FALSE,"Coversheet";#N/A,#N/A,FALSE,"QA"}</definedName>
    <definedName name="fffgf" hidden="1">{#N/A,#N/A,FALSE,"Coversheet";#N/A,#N/A,FALSE,"QA"}</definedName>
    <definedName name="FIT">'[18]Elec 11CBR model'!$CQ$19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localSheetId="2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>{"'Sheet1'!$A$1:$J$121"}</definedName>
    <definedName name="HTML_Control" localSheetId="20" hidden="1">{"'Sheet1'!$A$1:$J$121"}</definedName>
    <definedName name="HTML_Control" localSheetId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[33]Summary!#REF!</definedName>
    <definedName name="Instructions">#REF!</definedName>
    <definedName name="Insurance_Rate">'[16]Assumptions (Input)'!$B$9</definedName>
    <definedName name="INTRESEXCH">[34]Sheet1!$AG$1</definedName>
    <definedName name="IS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20" hidden="1">{#N/A,#N/A,FALSE,"Summ";#N/A,#N/A,FALSE,"General"}</definedName>
    <definedName name="jfkljsdkljiejgr" hidden="1">{#N/A,#N/A,FALSE,"Summ";#N/A,#N/A,FALSE,"General"}</definedName>
    <definedName name="jjj">[35]Inputs!$N$18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[34]Sheet1!$E$3:$E$25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'[36]Load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20" hidden="1">{#N/A,#N/A,FALSE,"Coversheet";#N/A,#N/A,FALSE,"QA"}</definedName>
    <definedName name="lookup" hidden="1">{#N/A,#N/A,FALSE,"Coversheet";#N/A,#N/A,FALSE,"QA"}</definedName>
    <definedName name="LOSS">[17]Backup!#REF!</definedName>
    <definedName name="M9100F4_v4">[37]M9100F4!$A$1:$V$99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[34]Sheet1!$AF$3:$AJ$28</definedName>
    <definedName name="Method">[9]Inputs!$C$6</definedName>
    <definedName name="Miller" localSheetId="2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[17]Backup!#REF!</definedName>
    <definedName name="monthlist">[38]Table!$R$2:$S$13</definedName>
    <definedName name="monthtotals">'[38]WA SBC'!$D$40:$O$40</definedName>
    <definedName name="MTD_Format">[39]Mthly!$B$11:$D$11,[39]Mthly!$B$31:$D$31</definedName>
    <definedName name="MTKWH">#REF!</definedName>
    <definedName name="MTR_YR3">[40]Variables!$E$14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20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'[25]Virtual 49 Back-Up'!$B$21</definedName>
    <definedName name="OBCLEASE">[34]Sheet1!$AF$4:$AI$23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'[41]Dist Misc'!$F$120</definedName>
    <definedName name="OthRCF">[23]INPUTS!$F$41</definedName>
    <definedName name="OthUnc">[6]INPUTS!$F$36</definedName>
    <definedName name="outlookdata">'[42]pivoted data'!$D$3:$Q$90</definedName>
    <definedName name="p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[43]TransInvest!#REF!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[32]Inputs!$E$129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'[31]Monthly Price Summary'!$C$4:$H$63</definedName>
    <definedName name="PRINT_ADJUSTMENTS">'[44]2009 GRC Elec Prop Tax'!#REF!</definedName>
    <definedName name="_xlnm.Print_Area" localSheetId="17">'Exh. JAP-5 (Firm Resale)'!$A$1:$I$24</definedName>
    <definedName name="_xlnm.Print_Area" localSheetId="3">'Exh. JAP-5 Light Summary'!$A$1:$H$184</definedName>
    <definedName name="_xlnm.Print_Area" localSheetId="5">'Exh. JAP-5 Proforma Proposed'!$A$1:$J$40</definedName>
    <definedName name="_xlnm.Print_Area" localSheetId="4">'Exh. JAP-5 Rate Spread'!$A$1:$K$39</definedName>
    <definedName name="_xlnm.Print_Area" localSheetId="7">'Exh. JAP-5 Sch 24 (Sec Vol)'!$A$1:$N$32</definedName>
    <definedName name="_xlnm.Print_Area" localSheetId="8">'Exh. JAP-5 Sch 25 (Sec Vol)'!$A$1:$O$45</definedName>
    <definedName name="_xlnm.Print_Area" localSheetId="9">'Exh. JAP-5 Sch 26 (Sec Vol)'!$A$1:$O$42</definedName>
    <definedName name="_xlnm.Print_Area" localSheetId="10">'Exh. JAP-5 Sch 29 (Sec Vol)'!$A$1:$O$35</definedName>
    <definedName name="_xlnm.Print_Area" localSheetId="11">'Exh. JAP-5 Sch 31 (Pri Vol)'!$A$1:$O$41</definedName>
    <definedName name="_xlnm.Print_Area" localSheetId="12">'Exh. JAP-5 Sch 35 (Pri Vol)'!$A$1:$O$27</definedName>
    <definedName name="_xlnm.Print_Area" localSheetId="18">'Exh. JAP-5 Sch 40 (Campus1)'!$A$1:$M$38</definedName>
    <definedName name="_xlnm.Print_Area" localSheetId="19">'Exh. JAP-5 Sch 40 (Campus2)'!$A$1:$J$50</definedName>
    <definedName name="_xlnm.Print_Area" localSheetId="13">'Exh. JAP-5 Sch 43 (Pri Vol)'!$A$1:$O$33</definedName>
    <definedName name="_xlnm.Print_Area" localSheetId="16">'Exh. JAP-5 Sch 449 (Transp)'!$A$1:$O$26</definedName>
    <definedName name="_xlnm.Print_Area" localSheetId="14">'Exh. JAP-5 Sch 46 (Hi Volt)'!$A$1:$O$20</definedName>
    <definedName name="_xlnm.Print_Area" localSheetId="15">'Exh. JAP-5 Sch 49 (Hi Volt)'!$A$1:$O$33</definedName>
    <definedName name="_xlnm.Print_Area" localSheetId="20">'Exh. JAP-5 Sch 50-59(Light)'!$A$1:$V$214</definedName>
    <definedName name="_xlnm.Print_Area" localSheetId="6">'Exh. JAP-5 Sch 7 (Res)'!$A$1:$N$32</definedName>
    <definedName name="_xlnm.Print_Area" localSheetId="2">'Exh. JAP-5 Tariff Summary'!$A$1:$G$163</definedName>
    <definedName name="_xlnm.Print_Area" localSheetId="1">'Exh. JAP-5 Typ Res Sch141'!$A$1:$R$63</definedName>
    <definedName name="_xlnm.Print_Titles" localSheetId="3">'Exh. JAP-5 Light Summary'!$1:$5</definedName>
    <definedName name="_xlnm.Print_Titles" localSheetId="4">'Exh. JAP-5 Rate Spread'!$A:$C</definedName>
    <definedName name="_xlnm.Print_Titles" localSheetId="20">'Exh. JAP-5 Sch 50-59(Light)'!$1:$8</definedName>
    <definedName name="_xlnm.Print_Titles" localSheetId="2">'Exh. JAP-5 Tariff Summary'!$1:$5</definedName>
    <definedName name="Prior_Month">[19]Sch_120!$I$21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[32]Inputs!$E$111</definedName>
    <definedName name="PSPL">'[18]Elec 11CBR model'!$A$4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20" hidden="1">{#N/A,#N/A,FALSE,"Coversheet";#N/A,#N/A,FALSE,"QA"}</definedName>
    <definedName name="q" hidden="1">{#N/A,#N/A,FALSE,"Coversheet";#N/A,#N/A,FALSE,"QA"}</definedName>
    <definedName name="qqq" localSheetId="20" hidden="1">{#N/A,#N/A,FALSE,"schA"}</definedName>
    <definedName name="qqq" hidden="1">{#N/A,#N/A,FALSE,"schA"}</definedName>
    <definedName name="Query1">#REF!</definedName>
    <definedName name="RATE2">'[24]Transp Data'!$A$8:$I$112</definedName>
    <definedName name="Rates">[45]Codes!$A$1:$C$500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[19]Sch_194!$M$31</definedName>
    <definedName name="RESID">[6]EXTERNAL!$A$88:$IV$90</definedName>
    <definedName name="resource_lookup">'[46]#REF'!$B$3:$C$112</definedName>
    <definedName name="ResourceSupplier">[15]Variables!$D$28</definedName>
    <definedName name="ResRCF">[23]INPUTS!$F$39</definedName>
    <definedName name="ResUnc">[6]INPUTS!$F$34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[45]Codes!$F$2:$G$10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[23]INPUTS!$F$24</definedName>
    <definedName name="SAPBEXhrIndnt" hidden="1">"Wide"</definedName>
    <definedName name="SAPsysID" hidden="1">"708C5W7SBKP804JT78WJ0JNKI"</definedName>
    <definedName name="SAPwbID" hidden="1">"ARS"</definedName>
    <definedName name="SBRCF">[23]INPUTS!$F$40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20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localSheetId="20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2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localSheetId="2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localSheetId="20" hidden="1">{#N/A,#N/A,FALSE,"Summ";#N/A,#N/A,FALSE,"General"}</definedName>
    <definedName name="tem" hidden="1">{#N/A,#N/A,FALSE,"Summ";#N/A,#N/A,FALSE,"General"}</definedName>
    <definedName name="TEMP" localSheetId="20" hidden="1">{#N/A,#N/A,FALSE,"Summ";#N/A,#N/A,FALSE,"General"}</definedName>
    <definedName name="TEMP" hidden="1">{#N/A,#N/A,FALSE,"Summ";#N/A,#N/A,FALSE,"General"}</definedName>
    <definedName name="Temp1" localSheetId="2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[34]Sheet1!$A$4:$E$40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ESTYEAR">'[18]Elec 11CBR model'!$A$6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2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0" hidden="1">#REF!</definedName>
    <definedName name="Transfer" hidden="1">#REF!</definedName>
    <definedName name="Transfers" localSheetId="20" hidden="1">#REF!</definedName>
    <definedName name="Transfers" hidden="1">#REF!</definedName>
    <definedName name="TRANSM_2">[47]Transm2!$A$1:$M$461:'[47]10 Yr FC'!$M$47</definedName>
    <definedName name="u" localSheetId="20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'[18]Elec 11CBR model'!$CQ$14</definedName>
    <definedName name="UtGrossReceipts">[15]Variables!$D$29</definedName>
    <definedName name="UTN">'[18]Elec 11CBR model'!$CR$14</definedName>
    <definedName name="v" localSheetId="20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20" hidden="1">{#N/A,#N/A,FALSE,"Summ";#N/A,#N/A,FALSE,"General"}</definedName>
    <definedName name="Value" hidden="1">{#N/A,#N/A,FALSE,"Summ";#N/A,#N/A,FALSE,"General"}</definedName>
    <definedName name="VAR">[17]Backup!#REF!</definedName>
    <definedName name="VARIABLE">[33]Summary!#REF!</definedName>
    <definedName name="VOMEsc">[14]Assumptions!$C$21</definedName>
    <definedName name="VOUCHER">#REF!</definedName>
    <definedName name="w" localSheetId="20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2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20" hidden="1">{#N/A,#N/A,FALSE,"Coversheet";#N/A,#N/A,FALSE,"QA"}</definedName>
    <definedName name="WH" hidden="1">{#N/A,#N/A,FALSE,"Coversheet";#N/A,#N/A,FALSE,"QA"}</definedName>
    <definedName name="WIDTH">#REF!</definedName>
    <definedName name="WinterPeak">'[48]Load Data'!$D$9:$H$12,'[48]Load Data'!$D$20:$H$22</definedName>
    <definedName name="WORK1">#REF!</definedName>
    <definedName name="WORK2">#REF!</definedName>
    <definedName name="WORK3">#REF!</definedName>
    <definedName name="wrn.1._.Bi._.Monthly._.CR." localSheetId="2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2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0" hidden="1">{#N/A,#N/A,FALSE,"schA"}</definedName>
    <definedName name="wrn.ECR." hidden="1">{#N/A,#N/A,FALSE,"schA"}</definedName>
    <definedName name="wrn.ESTIMATE." localSheetId="2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2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20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20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2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0" hidden="1">{#N/A,#N/A,FALSE,"7617 Fab";#N/A,#N/A,FALSE,"7617 NSK"}</definedName>
    <definedName name="wrn.SCHEDULE." hidden="1">{#N/A,#N/A,FALSE,"7617 Fab";#N/A,#N/A,FALSE,"7617 NSK"}</definedName>
    <definedName name="wrn.SLB." localSheetId="2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20" hidden="1">{#N/A,#N/A,FALSE,"2002 Small Tool OH";#N/A,#N/A,FALSE,"QA"}</definedName>
    <definedName name="wrn.Small._.Tools._.Overhead." hidden="1">{#N/A,#N/A,FALSE,"2002 Small Tool OH";#N/A,#N/A,FALSE,"QA"}</definedName>
    <definedName name="wrn.Summary." localSheetId="20" hidden="1">{#N/A,#N/A,FALSE,"Summ";#N/A,#N/A,FALSE,"General"}</definedName>
    <definedName name="wrn.Summary." hidden="1">{#N/A,#N/A,FALSE,"Summ";#N/A,#N/A,FALSE,"General"}</definedName>
    <definedName name="wrn.USIM_Data." localSheetId="2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0" hidden="1">{#N/A,#N/A,FALSE,"schA"}</definedName>
    <definedName name="www" hidden="1">{#N/A,#N/A,FALSE,"schA"}</definedName>
    <definedName name="x" localSheetId="20" hidden="1">{#N/A,#N/A,FALSE,"Coversheet";#N/A,#N/A,FALSE,"QA"}</definedName>
    <definedName name="x" hidden="1">{#N/A,#N/A,FALSE,"Coversheet";#N/A,#N/A,FALSE,"QA"}</definedName>
    <definedName name="xx" localSheetId="2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'[49]Revison Inputs'!$B$6</definedName>
    <definedName name="YEFactors">[13]Factors!$S$3:$AG$99</definedName>
    <definedName name="YTD_Format">[39]YTD!$B$13:$D$13,[39]YTD!$B$32:$D$32</definedName>
    <definedName name="yuf" localSheetId="20" hidden="1">{#N/A,#N/A,FALSE,"Summ";#N/A,#N/A,FALSE,"General"}</definedName>
    <definedName name="yuf" hidden="1">{#N/A,#N/A,FALSE,"Summ";#N/A,#N/A,FALSE,"General"}</definedName>
    <definedName name="z" localSheetId="20" hidden="1">{#N/A,#N/A,FALSE,"Coversheet";#N/A,#N/A,FALSE,"QA"}</definedName>
    <definedName name="z" hidden="1">{#N/A,#N/A,FALSE,"Coversheet";#N/A,#N/A,FALSE,"QA"}</definedName>
    <definedName name="ZA">'[50] annual balance '!#REF!</definedName>
  </definedNames>
  <calcPr calcId="145621" iterate="1" calcOnSave="0"/>
</workbook>
</file>

<file path=xl/calcChain.xml><?xml version="1.0" encoding="utf-8"?>
<calcChain xmlns="http://schemas.openxmlformats.org/spreadsheetml/2006/main">
  <c r="C81" i="21" l="1"/>
  <c r="D80" i="21"/>
  <c r="B18" i="21" s="1"/>
  <c r="A80" i="21"/>
  <c r="D79" i="21"/>
  <c r="B17" i="21" s="1"/>
  <c r="A79" i="21"/>
  <c r="D78" i="21"/>
  <c r="B16" i="21" s="1"/>
  <c r="A78" i="21"/>
  <c r="D77" i="21"/>
  <c r="B15" i="21" s="1"/>
  <c r="C15" i="21" s="1"/>
  <c r="A77" i="21"/>
  <c r="D76" i="21"/>
  <c r="B14" i="21" s="1"/>
  <c r="A76" i="21"/>
  <c r="D75" i="21"/>
  <c r="B13" i="21" s="1"/>
  <c r="C13" i="21" s="1"/>
  <c r="A75" i="21"/>
  <c r="D74" i="21"/>
  <c r="B12" i="21" s="1"/>
  <c r="A74" i="21"/>
  <c r="D73" i="21"/>
  <c r="B11" i="21" s="1"/>
  <c r="K11" i="21" s="1"/>
  <c r="O11" i="21" s="1"/>
  <c r="A73" i="21"/>
  <c r="D72" i="21"/>
  <c r="B10" i="21" s="1"/>
  <c r="A72" i="21"/>
  <c r="D71" i="21"/>
  <c r="B9" i="21" s="1"/>
  <c r="H9" i="21" s="1"/>
  <c r="A71" i="21"/>
  <c r="A70" i="21"/>
  <c r="D69" i="21"/>
  <c r="A69" i="21"/>
  <c r="G58" i="21"/>
  <c r="G56" i="21"/>
  <c r="D28" i="21"/>
  <c r="G52" i="21"/>
  <c r="M26" i="21"/>
  <c r="F47" i="21"/>
  <c r="K26" i="21" s="1"/>
  <c r="O26" i="21" s="1"/>
  <c r="G44" i="21"/>
  <c r="F48" i="21"/>
  <c r="G48" i="21" s="1"/>
  <c r="G45" i="21"/>
  <c r="F45" i="21"/>
  <c r="G37" i="21"/>
  <c r="F35" i="21"/>
  <c r="G33" i="21"/>
  <c r="M28" i="21"/>
  <c r="H28" i="21"/>
  <c r="G28" i="21"/>
  <c r="C28" i="21"/>
  <c r="D26" i="21"/>
  <c r="C26" i="2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R7" i="20"/>
  <c r="Q7" i="20"/>
  <c r="K28" i="21" l="1"/>
  <c r="O28" i="21" s="1"/>
  <c r="K13" i="21"/>
  <c r="O13" i="21" s="1"/>
  <c r="K17" i="21"/>
  <c r="O17" i="21" s="1"/>
  <c r="C17" i="21"/>
  <c r="L15" i="21"/>
  <c r="H13" i="21"/>
  <c r="H11" i="21"/>
  <c r="D15" i="21"/>
  <c r="D17" i="21"/>
  <c r="K15" i="21"/>
  <c r="O15" i="21" s="1"/>
  <c r="G41" i="21"/>
  <c r="G11" i="21"/>
  <c r="L17" i="21"/>
  <c r="C11" i="21"/>
  <c r="L11" i="21"/>
  <c r="L26" i="21"/>
  <c r="D11" i="21"/>
  <c r="D13" i="21"/>
  <c r="L28" i="21"/>
  <c r="E10" i="21"/>
  <c r="I16" i="21"/>
  <c r="E26" i="21"/>
  <c r="E28" i="21"/>
  <c r="H15" i="21"/>
  <c r="H17" i="21"/>
  <c r="K9" i="21"/>
  <c r="O9" i="21" s="1"/>
  <c r="E18" i="21"/>
  <c r="M18" i="21"/>
  <c r="F18" i="21"/>
  <c r="L13" i="21"/>
  <c r="G15" i="21"/>
  <c r="G17" i="21"/>
  <c r="G26" i="21"/>
  <c r="G9" i="21"/>
  <c r="G13" i="21"/>
  <c r="H26" i="21"/>
  <c r="I18" i="21"/>
  <c r="L10" i="21"/>
  <c r="H10" i="21"/>
  <c r="D10" i="21"/>
  <c r="K10" i="21"/>
  <c r="O10" i="21" s="1"/>
  <c r="G10" i="21"/>
  <c r="C10" i="21"/>
  <c r="J10" i="21"/>
  <c r="I10" i="21"/>
  <c r="F10" i="21"/>
  <c r="M10" i="21"/>
  <c r="L14" i="21"/>
  <c r="H14" i="21"/>
  <c r="D14" i="21"/>
  <c r="K14" i="21"/>
  <c r="O14" i="21" s="1"/>
  <c r="G14" i="21"/>
  <c r="C14" i="21"/>
  <c r="J14" i="21"/>
  <c r="I14" i="21"/>
  <c r="F14" i="21"/>
  <c r="M14" i="21"/>
  <c r="E14" i="21"/>
  <c r="L12" i="21"/>
  <c r="H12" i="21"/>
  <c r="D12" i="21"/>
  <c r="K12" i="21"/>
  <c r="O12" i="21" s="1"/>
  <c r="G12" i="21"/>
  <c r="C12" i="21"/>
  <c r="F12" i="21"/>
  <c r="M12" i="21"/>
  <c r="E12" i="21"/>
  <c r="J12" i="21"/>
  <c r="I12" i="21"/>
  <c r="L16" i="21"/>
  <c r="H16" i="21"/>
  <c r="D16" i="21"/>
  <c r="K16" i="21"/>
  <c r="O16" i="21" s="1"/>
  <c r="G16" i="21"/>
  <c r="C16" i="21"/>
  <c r="B7" i="21"/>
  <c r="J28" i="21"/>
  <c r="F46" i="21"/>
  <c r="G46" i="21" s="1"/>
  <c r="J26" i="21"/>
  <c r="F60" i="21"/>
  <c r="G55" i="21"/>
  <c r="J11" i="21"/>
  <c r="F11" i="21"/>
  <c r="M11" i="21"/>
  <c r="I11" i="21"/>
  <c r="E11" i="21"/>
  <c r="J13" i="21"/>
  <c r="F13" i="21"/>
  <c r="M13" i="21"/>
  <c r="I13" i="21"/>
  <c r="E13" i="21"/>
  <c r="G59" i="21"/>
  <c r="I28" i="21"/>
  <c r="J16" i="21"/>
  <c r="F28" i="21"/>
  <c r="G57" i="21"/>
  <c r="F26" i="21"/>
  <c r="J9" i="21"/>
  <c r="F9" i="21"/>
  <c r="M9" i="21"/>
  <c r="I9" i="21"/>
  <c r="E9" i="21"/>
  <c r="C9" i="21"/>
  <c r="E16" i="21"/>
  <c r="M16" i="21"/>
  <c r="D9" i="21"/>
  <c r="L9" i="21"/>
  <c r="F16" i="21"/>
  <c r="L18" i="21"/>
  <c r="H18" i="21"/>
  <c r="D18" i="21"/>
  <c r="K18" i="21"/>
  <c r="O18" i="21" s="1"/>
  <c r="G18" i="21"/>
  <c r="C18" i="21"/>
  <c r="J18" i="21"/>
  <c r="I26" i="21"/>
  <c r="G39" i="21"/>
  <c r="F42" i="21"/>
  <c r="B81" i="21"/>
  <c r="D70" i="21"/>
  <c r="D81" i="21" s="1"/>
  <c r="J15" i="21"/>
  <c r="F15" i="21"/>
  <c r="M15" i="21"/>
  <c r="I15" i="21"/>
  <c r="E15" i="21"/>
  <c r="J17" i="21"/>
  <c r="F17" i="21"/>
  <c r="M17" i="21"/>
  <c r="I17" i="21"/>
  <c r="E17" i="21"/>
  <c r="F62" i="21" l="1"/>
  <c r="N26" i="21"/>
  <c r="F49" i="21"/>
  <c r="F63" i="21" s="1"/>
  <c r="N17" i="21"/>
  <c r="N13" i="21"/>
  <c r="N15" i="21"/>
  <c r="N28" i="21"/>
  <c r="G60" i="21"/>
  <c r="N11" i="21"/>
  <c r="N12" i="21"/>
  <c r="J7" i="21"/>
  <c r="F7" i="21"/>
  <c r="M7" i="21"/>
  <c r="I7" i="21"/>
  <c r="E7" i="21"/>
  <c r="H7" i="21"/>
  <c r="L7" i="21"/>
  <c r="D7" i="21"/>
  <c r="G7" i="21"/>
  <c r="C7" i="21"/>
  <c r="K7" i="21"/>
  <c r="N10" i="21"/>
  <c r="N14" i="21"/>
  <c r="N18" i="21"/>
  <c r="B8" i="21"/>
  <c r="D83" i="21"/>
  <c r="N9" i="21"/>
  <c r="N16" i="21"/>
  <c r="L8" i="21" l="1"/>
  <c r="L20" i="21" s="1"/>
  <c r="H8" i="21"/>
  <c r="H20" i="21" s="1"/>
  <c r="D8" i="21"/>
  <c r="D20" i="21" s="1"/>
  <c r="K8" i="21"/>
  <c r="O8" i="21" s="1"/>
  <c r="G8" i="21"/>
  <c r="G20" i="21" s="1"/>
  <c r="C8" i="21"/>
  <c r="F8" i="21"/>
  <c r="F20" i="21" s="1"/>
  <c r="E8" i="21"/>
  <c r="E20" i="21" s="1"/>
  <c r="J8" i="21"/>
  <c r="J20" i="21" s="1"/>
  <c r="M8" i="21"/>
  <c r="M20" i="21" s="1"/>
  <c r="I8" i="21"/>
  <c r="I20" i="21" s="1"/>
  <c r="N7" i="21"/>
  <c r="O7" i="21"/>
  <c r="B20" i="21"/>
  <c r="B22" i="21" s="1"/>
  <c r="K20" i="21" l="1"/>
  <c r="K24" i="21" s="1"/>
  <c r="N8" i="21"/>
  <c r="J24" i="21"/>
  <c r="J22" i="21"/>
  <c r="F24" i="21"/>
  <c r="F22" i="21"/>
  <c r="G24" i="21"/>
  <c r="G22" i="21"/>
  <c r="H22" i="21"/>
  <c r="H24" i="21"/>
  <c r="I22" i="21"/>
  <c r="I24" i="21"/>
  <c r="M24" i="21"/>
  <c r="M22" i="21"/>
  <c r="E24" i="21"/>
  <c r="E22" i="21"/>
  <c r="L22" i="21"/>
  <c r="L24" i="21"/>
  <c r="C20" i="21"/>
  <c r="D22" i="21"/>
  <c r="D24" i="21"/>
  <c r="O20" i="21"/>
  <c r="O24" i="21" s="1"/>
  <c r="K22" i="21" l="1"/>
  <c r="O22" i="21" s="1"/>
  <c r="N20" i="21"/>
  <c r="N24" i="21" s="1"/>
  <c r="C24" i="21"/>
  <c r="C22" i="21"/>
  <c r="N22" i="21" l="1"/>
  <c r="P212" i="19" l="1"/>
  <c r="P20" i="19" s="1"/>
  <c r="M212" i="19"/>
  <c r="L212" i="19"/>
  <c r="Q211" i="19"/>
  <c r="Q19" i="19" s="1"/>
  <c r="M211" i="19"/>
  <c r="L211" i="19"/>
  <c r="Q208" i="19"/>
  <c r="L208" i="19"/>
  <c r="J208" i="19"/>
  <c r="M208" i="19" s="1"/>
  <c r="P206" i="19"/>
  <c r="L206" i="19"/>
  <c r="J206" i="19"/>
  <c r="L205" i="19"/>
  <c r="M205" i="19" s="1"/>
  <c r="J205" i="19"/>
  <c r="O16" i="19"/>
  <c r="L202" i="19"/>
  <c r="J202" i="19"/>
  <c r="L199" i="19"/>
  <c r="J199" i="19"/>
  <c r="P199" i="19" s="1"/>
  <c r="Q198" i="19"/>
  <c r="L198" i="19"/>
  <c r="J198" i="19"/>
  <c r="L197" i="19"/>
  <c r="J197" i="19"/>
  <c r="P197" i="19" s="1"/>
  <c r="Q196" i="19"/>
  <c r="L196" i="19"/>
  <c r="J196" i="19"/>
  <c r="L195" i="19"/>
  <c r="J195" i="19"/>
  <c r="P195" i="19" s="1"/>
  <c r="Q194" i="19"/>
  <c r="L194" i="19"/>
  <c r="J194" i="19"/>
  <c r="L193" i="19"/>
  <c r="J193" i="19"/>
  <c r="P193" i="19" s="1"/>
  <c r="L192" i="19"/>
  <c r="M192" i="19" s="1"/>
  <c r="J192" i="19"/>
  <c r="Q191" i="19"/>
  <c r="M191" i="19"/>
  <c r="L191" i="19"/>
  <c r="J191" i="19"/>
  <c r="L190" i="19"/>
  <c r="J190" i="19"/>
  <c r="P190" i="19" s="1"/>
  <c r="L189" i="19"/>
  <c r="M189" i="19" s="1"/>
  <c r="J189" i="19"/>
  <c r="M188" i="19"/>
  <c r="L188" i="19"/>
  <c r="J188" i="19"/>
  <c r="B188" i="19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P187" i="19"/>
  <c r="M187" i="19"/>
  <c r="L187" i="19"/>
  <c r="J187" i="19"/>
  <c r="B187" i="19"/>
  <c r="M186" i="19"/>
  <c r="L186" i="19"/>
  <c r="J186" i="19"/>
  <c r="B186" i="19"/>
  <c r="L185" i="19"/>
  <c r="M185" i="19" s="1"/>
  <c r="J185" i="19"/>
  <c r="Q182" i="19"/>
  <c r="L182" i="19"/>
  <c r="J182" i="19"/>
  <c r="B182" i="19"/>
  <c r="Q181" i="19"/>
  <c r="L181" i="19"/>
  <c r="J181" i="19"/>
  <c r="M181" i="19" s="1"/>
  <c r="B181" i="19"/>
  <c r="L179" i="19"/>
  <c r="M179" i="19" s="1"/>
  <c r="J179" i="19"/>
  <c r="Q178" i="19"/>
  <c r="L178" i="19"/>
  <c r="J178" i="19"/>
  <c r="M178" i="19" s="1"/>
  <c r="P177" i="19"/>
  <c r="L177" i="19"/>
  <c r="J177" i="19"/>
  <c r="M176" i="19"/>
  <c r="L176" i="19"/>
  <c r="J176" i="19"/>
  <c r="P174" i="19"/>
  <c r="L174" i="19"/>
  <c r="M174" i="19" s="1"/>
  <c r="J174" i="19"/>
  <c r="M173" i="19"/>
  <c r="L173" i="19"/>
  <c r="J173" i="19"/>
  <c r="L172" i="19"/>
  <c r="M172" i="19" s="1"/>
  <c r="J172" i="19"/>
  <c r="Q171" i="19"/>
  <c r="L171" i="19"/>
  <c r="J171" i="19"/>
  <c r="B171" i="19"/>
  <c r="B172" i="19" s="1"/>
  <c r="B173" i="19" s="1"/>
  <c r="B174" i="19" s="1"/>
  <c r="P170" i="19"/>
  <c r="L170" i="19"/>
  <c r="J170" i="19"/>
  <c r="M168" i="19"/>
  <c r="L168" i="19"/>
  <c r="J168" i="19"/>
  <c r="Q167" i="19"/>
  <c r="L167" i="19"/>
  <c r="J167" i="19"/>
  <c r="L166" i="19"/>
  <c r="J166" i="19"/>
  <c r="P166" i="19" s="1"/>
  <c r="Q165" i="19"/>
  <c r="M165" i="19"/>
  <c r="L165" i="19"/>
  <c r="J165" i="19"/>
  <c r="M164" i="19"/>
  <c r="L164" i="19"/>
  <c r="J164" i="19"/>
  <c r="B164" i="19"/>
  <c r="L163" i="19"/>
  <c r="J163" i="19"/>
  <c r="L160" i="19"/>
  <c r="J160" i="19"/>
  <c r="P160" i="19" s="1"/>
  <c r="L159" i="19"/>
  <c r="J159" i="19"/>
  <c r="P159" i="19" s="1"/>
  <c r="M158" i="19"/>
  <c r="L158" i="19"/>
  <c r="Q158" i="19" s="1"/>
  <c r="J158" i="19"/>
  <c r="P158" i="19" s="1"/>
  <c r="P157" i="19"/>
  <c r="L157" i="19"/>
  <c r="J157" i="19"/>
  <c r="Q156" i="19"/>
  <c r="L156" i="19"/>
  <c r="J156" i="19"/>
  <c r="Q155" i="19"/>
  <c r="P155" i="19"/>
  <c r="L155" i="19"/>
  <c r="J155" i="19"/>
  <c r="P154" i="19"/>
  <c r="M154" i="19"/>
  <c r="L154" i="19"/>
  <c r="J154" i="19"/>
  <c r="Q153" i="19"/>
  <c r="L153" i="19"/>
  <c r="J153" i="19"/>
  <c r="Q152" i="19"/>
  <c r="L152" i="19"/>
  <c r="J152" i="19"/>
  <c r="Q150" i="19"/>
  <c r="M150" i="19"/>
  <c r="L150" i="19"/>
  <c r="J150" i="19"/>
  <c r="P148" i="19"/>
  <c r="L148" i="19"/>
  <c r="M148" i="19" s="1"/>
  <c r="J148" i="19"/>
  <c r="P147" i="19"/>
  <c r="M147" i="19"/>
  <c r="L147" i="19"/>
  <c r="J147" i="19"/>
  <c r="Q146" i="19"/>
  <c r="L146" i="19"/>
  <c r="M146" i="19" s="1"/>
  <c r="J146" i="19"/>
  <c r="P146" i="19" s="1"/>
  <c r="L145" i="19"/>
  <c r="M145" i="19" s="1"/>
  <c r="J145" i="19"/>
  <c r="M144" i="19"/>
  <c r="L144" i="19"/>
  <c r="J144" i="19"/>
  <c r="B144" i="19"/>
  <c r="B145" i="19" s="1"/>
  <c r="B146" i="19" s="1"/>
  <c r="B147" i="19" s="1"/>
  <c r="B148" i="19" s="1"/>
  <c r="B150" i="19" s="1"/>
  <c r="M143" i="19"/>
  <c r="L143" i="19"/>
  <c r="J143" i="19"/>
  <c r="P140" i="19"/>
  <c r="L140" i="19"/>
  <c r="J140" i="19"/>
  <c r="P139" i="19"/>
  <c r="L139" i="19"/>
  <c r="J139" i="19"/>
  <c r="P138" i="19"/>
  <c r="L138" i="19"/>
  <c r="J138" i="19"/>
  <c r="P137" i="19"/>
  <c r="L137" i="19"/>
  <c r="Q137" i="19" s="1"/>
  <c r="J137" i="19"/>
  <c r="M137" i="19" s="1"/>
  <c r="Q136" i="19"/>
  <c r="L136" i="19"/>
  <c r="J136" i="19"/>
  <c r="L135" i="19"/>
  <c r="J135" i="19"/>
  <c r="M135" i="19" s="1"/>
  <c r="P134" i="19"/>
  <c r="L134" i="19"/>
  <c r="J134" i="19"/>
  <c r="P133" i="19"/>
  <c r="L133" i="19"/>
  <c r="J133" i="19"/>
  <c r="M132" i="19"/>
  <c r="L132" i="19"/>
  <c r="J132" i="19"/>
  <c r="Q129" i="19"/>
  <c r="L129" i="19"/>
  <c r="M129" i="19" s="1"/>
  <c r="J129" i="19"/>
  <c r="P129" i="19" s="1"/>
  <c r="Q128" i="19"/>
  <c r="M128" i="19"/>
  <c r="L128" i="19"/>
  <c r="J128" i="19"/>
  <c r="M127" i="19"/>
  <c r="L127" i="19"/>
  <c r="J127" i="19"/>
  <c r="L126" i="19"/>
  <c r="J126" i="19"/>
  <c r="Q125" i="19"/>
  <c r="L125" i="19"/>
  <c r="M125" i="19" s="1"/>
  <c r="J125" i="19"/>
  <c r="Q124" i="19"/>
  <c r="M124" i="19"/>
  <c r="L124" i="19"/>
  <c r="J124" i="19"/>
  <c r="M123" i="19"/>
  <c r="L123" i="19"/>
  <c r="J123" i="19"/>
  <c r="B123" i="19"/>
  <c r="B124" i="19" s="1"/>
  <c r="B125" i="19" s="1"/>
  <c r="B126" i="19" s="1"/>
  <c r="B127" i="19" s="1"/>
  <c r="B128" i="19" s="1"/>
  <c r="B129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L122" i="19"/>
  <c r="J122" i="19"/>
  <c r="B122" i="19"/>
  <c r="L121" i="19"/>
  <c r="M121" i="19" s="1"/>
  <c r="J121" i="19"/>
  <c r="Q118" i="19"/>
  <c r="P118" i="19"/>
  <c r="L118" i="19"/>
  <c r="M118" i="19" s="1"/>
  <c r="J118" i="19"/>
  <c r="P117" i="19"/>
  <c r="M117" i="19"/>
  <c r="L117" i="19"/>
  <c r="Q117" i="19" s="1"/>
  <c r="J117" i="19"/>
  <c r="Q116" i="19"/>
  <c r="P116" i="19"/>
  <c r="L116" i="19"/>
  <c r="M116" i="19" s="1"/>
  <c r="J116" i="19"/>
  <c r="Q115" i="19"/>
  <c r="L115" i="19"/>
  <c r="J115" i="19"/>
  <c r="M115" i="19" s="1"/>
  <c r="P114" i="19"/>
  <c r="L114" i="19"/>
  <c r="J114" i="19"/>
  <c r="M113" i="19"/>
  <c r="L113" i="19"/>
  <c r="J113" i="19"/>
  <c r="L112" i="19"/>
  <c r="M112" i="19" s="1"/>
  <c r="J112" i="19"/>
  <c r="Q111" i="19"/>
  <c r="L111" i="19"/>
  <c r="J111" i="19"/>
  <c r="P110" i="19"/>
  <c r="L110" i="19"/>
  <c r="J110" i="19"/>
  <c r="P108" i="19"/>
  <c r="M108" i="19"/>
  <c r="L108" i="19"/>
  <c r="Q108" i="19" s="1"/>
  <c r="J108" i="19"/>
  <c r="Q107" i="19"/>
  <c r="P107" i="19"/>
  <c r="L107" i="19"/>
  <c r="M107" i="19" s="1"/>
  <c r="J107" i="19"/>
  <c r="L106" i="19"/>
  <c r="J106" i="19"/>
  <c r="M106" i="19" s="1"/>
  <c r="Q105" i="19"/>
  <c r="L105" i="19"/>
  <c r="J105" i="19"/>
  <c r="Q104" i="19"/>
  <c r="P104" i="19"/>
  <c r="L104" i="19"/>
  <c r="J104" i="19"/>
  <c r="M104" i="19" s="1"/>
  <c r="Q103" i="19"/>
  <c r="L103" i="19"/>
  <c r="J103" i="19"/>
  <c r="L101" i="19"/>
  <c r="J101" i="19"/>
  <c r="P101" i="19" s="1"/>
  <c r="L100" i="19"/>
  <c r="J100" i="19"/>
  <c r="Q99" i="19"/>
  <c r="M99" i="19"/>
  <c r="L99" i="19"/>
  <c r="J99" i="19"/>
  <c r="M98" i="19"/>
  <c r="L98" i="19"/>
  <c r="J98" i="19"/>
  <c r="Q97" i="19"/>
  <c r="L97" i="19"/>
  <c r="J97" i="19"/>
  <c r="L96" i="19"/>
  <c r="J96" i="19"/>
  <c r="Q95" i="19"/>
  <c r="M95" i="19"/>
  <c r="L95" i="19"/>
  <c r="J95" i="19"/>
  <c r="M94" i="19"/>
  <c r="L94" i="19"/>
  <c r="J94" i="19"/>
  <c r="B94" i="19"/>
  <c r="B95" i="19" s="1"/>
  <c r="B96" i="19" s="1"/>
  <c r="B97" i="19" s="1"/>
  <c r="B98" i="19" s="1"/>
  <c r="B99" i="19" s="1"/>
  <c r="B100" i="19" s="1"/>
  <c r="B101" i="19" s="1"/>
  <c r="B103" i="19" s="1"/>
  <c r="B104" i="19" s="1"/>
  <c r="B105" i="19" s="1"/>
  <c r="B106" i="19" s="1"/>
  <c r="B107" i="19" s="1"/>
  <c r="B108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Q93" i="19"/>
  <c r="L93" i="19"/>
  <c r="J93" i="19"/>
  <c r="M91" i="19"/>
  <c r="L91" i="19"/>
  <c r="Q91" i="19" s="1"/>
  <c r="J91" i="19"/>
  <c r="Q90" i="19"/>
  <c r="L90" i="19"/>
  <c r="M90" i="19" s="1"/>
  <c r="J90" i="19"/>
  <c r="P89" i="19"/>
  <c r="M89" i="19"/>
  <c r="L89" i="19"/>
  <c r="Q89" i="19" s="1"/>
  <c r="J89" i="19"/>
  <c r="L88" i="19"/>
  <c r="J88" i="19"/>
  <c r="L87" i="19"/>
  <c r="J87" i="19"/>
  <c r="Q86" i="19"/>
  <c r="M86" i="19"/>
  <c r="L86" i="19"/>
  <c r="J86" i="19"/>
  <c r="M85" i="19"/>
  <c r="L85" i="19"/>
  <c r="J85" i="19"/>
  <c r="Q84" i="19"/>
  <c r="L84" i="19"/>
  <c r="J84" i="19"/>
  <c r="L83" i="19"/>
  <c r="J83" i="19"/>
  <c r="P81" i="19"/>
  <c r="L81" i="19"/>
  <c r="J81" i="19"/>
  <c r="M80" i="19"/>
  <c r="L80" i="19"/>
  <c r="Q80" i="19" s="1"/>
  <c r="J80" i="19"/>
  <c r="P80" i="19" s="1"/>
  <c r="Q79" i="19"/>
  <c r="P79" i="19"/>
  <c r="L79" i="19"/>
  <c r="J79" i="19"/>
  <c r="M79" i="19" s="1"/>
  <c r="M78" i="19"/>
  <c r="L78" i="19"/>
  <c r="Q78" i="19" s="1"/>
  <c r="J78" i="19"/>
  <c r="P78" i="19" s="1"/>
  <c r="Q77" i="19"/>
  <c r="P77" i="19"/>
  <c r="L77" i="19"/>
  <c r="J77" i="19"/>
  <c r="M77" i="19" s="1"/>
  <c r="Q75" i="19"/>
  <c r="L75" i="19"/>
  <c r="J75" i="19"/>
  <c r="M74" i="19"/>
  <c r="L74" i="19"/>
  <c r="J74" i="19"/>
  <c r="Q73" i="19"/>
  <c r="M73" i="19"/>
  <c r="L73" i="19"/>
  <c r="J73" i="19"/>
  <c r="P72" i="19"/>
  <c r="L72" i="19"/>
  <c r="M72" i="19" s="1"/>
  <c r="J72" i="19"/>
  <c r="Q71" i="19"/>
  <c r="L71" i="19"/>
  <c r="J71" i="19"/>
  <c r="M70" i="19"/>
  <c r="L70" i="19"/>
  <c r="J70" i="19"/>
  <c r="Q69" i="19"/>
  <c r="M69" i="19"/>
  <c r="L69" i="19"/>
  <c r="J69" i="19"/>
  <c r="P68" i="19"/>
  <c r="L68" i="19"/>
  <c r="M68" i="19" s="1"/>
  <c r="J68" i="19"/>
  <c r="B68" i="19"/>
  <c r="B69" i="19" s="1"/>
  <c r="B70" i="19" s="1"/>
  <c r="B71" i="19" s="1"/>
  <c r="B72" i="19" s="1"/>
  <c r="B73" i="19" s="1"/>
  <c r="B74" i="19" s="1"/>
  <c r="B75" i="19" s="1"/>
  <c r="B77" i="19" s="1"/>
  <c r="B78" i="19" s="1"/>
  <c r="B79" i="19" s="1"/>
  <c r="B80" i="19" s="1"/>
  <c r="B81" i="19" s="1"/>
  <c r="B83" i="19" s="1"/>
  <c r="B84" i="19" s="1"/>
  <c r="B85" i="19" s="1"/>
  <c r="B86" i="19" s="1"/>
  <c r="B87" i="19" s="1"/>
  <c r="B88" i="19" s="1"/>
  <c r="B89" i="19" s="1"/>
  <c r="B90" i="19" s="1"/>
  <c r="B91" i="19" s="1"/>
  <c r="L67" i="19"/>
  <c r="J67" i="19"/>
  <c r="M67" i="19" s="1"/>
  <c r="L64" i="19"/>
  <c r="J64" i="19"/>
  <c r="Q63" i="19"/>
  <c r="L63" i="19"/>
  <c r="J63" i="19"/>
  <c r="Q62" i="19"/>
  <c r="L62" i="19"/>
  <c r="J62" i="19"/>
  <c r="C62" i="19"/>
  <c r="C63" i="19" s="1"/>
  <c r="C64" i="19" s="1"/>
  <c r="Q61" i="19"/>
  <c r="P61" i="19"/>
  <c r="L61" i="19"/>
  <c r="J61" i="19"/>
  <c r="L60" i="19"/>
  <c r="J60" i="19"/>
  <c r="M60" i="19" s="1"/>
  <c r="M59" i="19"/>
  <c r="L59" i="19"/>
  <c r="J59" i="19"/>
  <c r="L58" i="19"/>
  <c r="J58" i="19"/>
  <c r="M56" i="19"/>
  <c r="L56" i="19"/>
  <c r="J56" i="19"/>
  <c r="L55" i="19"/>
  <c r="J55" i="19"/>
  <c r="Q54" i="19"/>
  <c r="L54" i="19"/>
  <c r="J54" i="19"/>
  <c r="P54" i="19" s="1"/>
  <c r="L53" i="19"/>
  <c r="J53" i="19"/>
  <c r="M53" i="19" s="1"/>
  <c r="M52" i="19"/>
  <c r="L52" i="19"/>
  <c r="J52" i="19"/>
  <c r="L51" i="19"/>
  <c r="J51" i="19"/>
  <c r="Q50" i="19"/>
  <c r="L50" i="19"/>
  <c r="J50" i="19"/>
  <c r="B50" i="19"/>
  <c r="B51" i="19" s="1"/>
  <c r="B52" i="19" s="1"/>
  <c r="B53" i="19" s="1"/>
  <c r="P49" i="19"/>
  <c r="M49" i="19"/>
  <c r="L49" i="19"/>
  <c r="Q49" i="19" s="1"/>
  <c r="J49" i="19"/>
  <c r="Q46" i="19"/>
  <c r="L46" i="19"/>
  <c r="J46" i="19"/>
  <c r="M46" i="19" s="1"/>
  <c r="M45" i="19"/>
  <c r="L45" i="19"/>
  <c r="J45" i="19"/>
  <c r="P44" i="19"/>
  <c r="M44" i="19"/>
  <c r="L44" i="19"/>
  <c r="Q44" i="19" s="1"/>
  <c r="J44" i="19"/>
  <c r="P43" i="19"/>
  <c r="L43" i="19"/>
  <c r="M43" i="19" s="1"/>
  <c r="J43" i="19"/>
  <c r="P42" i="19"/>
  <c r="M42" i="19"/>
  <c r="L42" i="19"/>
  <c r="J42" i="19"/>
  <c r="L41" i="19"/>
  <c r="M41" i="19" s="1"/>
  <c r="J41" i="19"/>
  <c r="P40" i="19"/>
  <c r="M40" i="19"/>
  <c r="L40" i="19"/>
  <c r="J40" i="19"/>
  <c r="L39" i="19"/>
  <c r="M39" i="19" s="1"/>
  <c r="J39" i="19"/>
  <c r="P38" i="19"/>
  <c r="L38" i="19"/>
  <c r="J38" i="19"/>
  <c r="P35" i="19"/>
  <c r="M35" i="19"/>
  <c r="L35" i="19"/>
  <c r="Q35" i="19" s="1"/>
  <c r="J35" i="19"/>
  <c r="L34" i="19"/>
  <c r="J34" i="19"/>
  <c r="P34" i="19" s="1"/>
  <c r="M33" i="19"/>
  <c r="L33" i="19"/>
  <c r="J33" i="19"/>
  <c r="B33" i="19"/>
  <c r="B34" i="19" s="1"/>
  <c r="B35" i="19" s="1"/>
  <c r="Q32" i="19"/>
  <c r="P32" i="19"/>
  <c r="L32" i="19"/>
  <c r="M32" i="19" s="1"/>
  <c r="J32" i="19"/>
  <c r="L31" i="19"/>
  <c r="J31" i="19"/>
  <c r="M31" i="19" s="1"/>
  <c r="C31" i="19"/>
  <c r="C32" i="19" s="1"/>
  <c r="C33" i="19" s="1"/>
  <c r="C34" i="19" s="1"/>
  <c r="C35" i="19" s="1"/>
  <c r="Q30" i="19"/>
  <c r="M30" i="19"/>
  <c r="L30" i="19"/>
  <c r="J30" i="19"/>
  <c r="C30" i="19"/>
  <c r="B30" i="19"/>
  <c r="B31" i="19" s="1"/>
  <c r="Q29" i="19"/>
  <c r="L29" i="19"/>
  <c r="J29" i="19"/>
  <c r="Q27" i="19"/>
  <c r="M27" i="19"/>
  <c r="L27" i="19"/>
  <c r="J27" i="19"/>
  <c r="A26" i="19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O20" i="19"/>
  <c r="O19" i="19"/>
  <c r="A15" i="19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9"/>
  <c r="A12" i="19" s="1"/>
  <c r="A13" i="19" s="1"/>
  <c r="A14" i="19" s="1"/>
  <c r="A10" i="19"/>
  <c r="G40" i="18"/>
  <c r="I40" i="18"/>
  <c r="H25" i="18"/>
  <c r="I25" i="18" s="1"/>
  <c r="J25" i="18" s="1"/>
  <c r="F21" i="18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10" i="18"/>
  <c r="A11" i="18" s="1"/>
  <c r="A12" i="18" s="1"/>
  <c r="A22" i="17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12" i="17"/>
  <c r="A13" i="17" s="1"/>
  <c r="A14" i="17" s="1"/>
  <c r="A15" i="17" s="1"/>
  <c r="A16" i="17" s="1"/>
  <c r="A17" i="17" s="1"/>
  <c r="A18" i="17" s="1"/>
  <c r="A20" i="17" s="1"/>
  <c r="A21" i="17" s="1"/>
  <c r="A11" i="17"/>
  <c r="H24" i="16"/>
  <c r="A23" i="16"/>
  <c r="A24" i="16" s="1"/>
  <c r="A25" i="16" s="1"/>
  <c r="A26" i="16" s="1"/>
  <c r="F21" i="16"/>
  <c r="F19" i="16"/>
  <c r="E19" i="16"/>
  <c r="A19" i="16"/>
  <c r="A20" i="16" s="1"/>
  <c r="A21" i="16" s="1"/>
  <c r="A22" i="16" s="1"/>
  <c r="D16" i="16"/>
  <c r="F16" i="16" s="1"/>
  <c r="G16" i="16" s="1"/>
  <c r="D15" i="16"/>
  <c r="F15" i="16" s="1"/>
  <c r="G15" i="16" s="1"/>
  <c r="E15" i="16"/>
  <c r="A15" i="16"/>
  <c r="A16" i="16" s="1"/>
  <c r="A17" i="16" s="1"/>
  <c r="A18" i="16" s="1"/>
  <c r="F14" i="16"/>
  <c r="E14" i="16"/>
  <c r="G14" i="16"/>
  <c r="F8" i="16"/>
  <c r="D8" i="16"/>
  <c r="C8" i="16"/>
  <c r="A2" i="16"/>
  <c r="A1" i="16"/>
  <c r="A19" i="15"/>
  <c r="A20" i="15" s="1"/>
  <c r="A21" i="15" s="1"/>
  <c r="A22" i="15" s="1"/>
  <c r="A23" i="15" s="1"/>
  <c r="A24" i="15" s="1"/>
  <c r="A25" i="15" s="1"/>
  <c r="A26" i="15" s="1"/>
  <c r="K18" i="15"/>
  <c r="M16" i="15"/>
  <c r="L16" i="15"/>
  <c r="K16" i="15"/>
  <c r="J16" i="15"/>
  <c r="J18" i="15" s="1"/>
  <c r="E14" i="15"/>
  <c r="N12" i="15"/>
  <c r="A11" i="15"/>
  <c r="A12" i="15" s="1"/>
  <c r="A13" i="15" s="1"/>
  <c r="A14" i="15" s="1"/>
  <c r="A15" i="15" s="1"/>
  <c r="A16" i="15" s="1"/>
  <c r="A17" i="15" s="1"/>
  <c r="A18" i="15" s="1"/>
  <c r="A10" i="15"/>
  <c r="A9" i="15"/>
  <c r="L5" i="15"/>
  <c r="C5" i="15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10" i="14"/>
  <c r="A9" i="14"/>
  <c r="O5" i="14"/>
  <c r="F5" i="14"/>
  <c r="A14" i="13"/>
  <c r="A15" i="13" s="1"/>
  <c r="A16" i="13" s="1"/>
  <c r="A17" i="13" s="1"/>
  <c r="A18" i="13" s="1"/>
  <c r="A19" i="13" s="1"/>
  <c r="J12" i="13"/>
  <c r="A11" i="13"/>
  <c r="A12" i="13" s="1"/>
  <c r="A13" i="13" s="1"/>
  <c r="A10" i="13"/>
  <c r="A9" i="13"/>
  <c r="O5" i="13"/>
  <c r="F5" i="13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8" i="12"/>
  <c r="A9" i="12" s="1"/>
  <c r="A10" i="12" s="1"/>
  <c r="A11" i="12" s="1"/>
  <c r="A12" i="12" s="1"/>
  <c r="A13" i="12" s="1"/>
  <c r="L5" i="12"/>
  <c r="G5" i="12"/>
  <c r="F5" i="12"/>
  <c r="B5" i="12"/>
  <c r="I26" i="11"/>
  <c r="I24" i="12" s="1"/>
  <c r="M21" i="11"/>
  <c r="J14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O5" i="11"/>
  <c r="L5" i="11"/>
  <c r="K5" i="11"/>
  <c r="F5" i="11"/>
  <c r="J15" i="10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9" i="10"/>
  <c r="A10" i="10" s="1"/>
  <c r="O5" i="10"/>
  <c r="L5" i="10"/>
  <c r="K5" i="10"/>
  <c r="F5" i="10"/>
  <c r="I30" i="9"/>
  <c r="I27" i="10" s="1"/>
  <c r="A20" i="9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K11" i="9"/>
  <c r="J11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O5" i="9"/>
  <c r="L5" i="9"/>
  <c r="K5" i="9"/>
  <c r="G5" i="9"/>
  <c r="F5" i="9"/>
  <c r="C5" i="9"/>
  <c r="B5" i="9"/>
  <c r="B35" i="8"/>
  <c r="B34" i="8"/>
  <c r="I28" i="8"/>
  <c r="A27" i="8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L5" i="8"/>
  <c r="B44" i="7"/>
  <c r="B43" i="7"/>
  <c r="O32" i="7"/>
  <c r="O31" i="7"/>
  <c r="O29" i="8" s="1"/>
  <c r="O28" i="10" s="1"/>
  <c r="O25" i="12" s="1"/>
  <c r="O20" i="14" s="1"/>
  <c r="O20" i="15" s="1"/>
  <c r="J18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8" i="7"/>
  <c r="A9" i="7" s="1"/>
  <c r="A10" i="7" s="1"/>
  <c r="O5" i="7"/>
  <c r="O5" i="8" s="1"/>
  <c r="N5" i="7"/>
  <c r="N5" i="8" s="1"/>
  <c r="K5" i="7"/>
  <c r="K5" i="8" s="1"/>
  <c r="G5" i="7"/>
  <c r="G5" i="8" s="1"/>
  <c r="F5" i="7"/>
  <c r="F5" i="8" s="1"/>
  <c r="C5" i="7"/>
  <c r="C5" i="8" s="1"/>
  <c r="B5" i="7"/>
  <c r="B5" i="8" s="1"/>
  <c r="B32" i="6"/>
  <c r="B31" i="6"/>
  <c r="B30" i="6"/>
  <c r="B29" i="6"/>
  <c r="B27" i="6"/>
  <c r="B26" i="6"/>
  <c r="B25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9" i="6"/>
  <c r="A10" i="6" s="1"/>
  <c r="A11" i="6" s="1"/>
  <c r="A12" i="6" s="1"/>
  <c r="A13" i="6" s="1"/>
  <c r="A8" i="6"/>
  <c r="N5" i="6"/>
  <c r="O5" i="15" s="1"/>
  <c r="M5" i="6"/>
  <c r="L5" i="6"/>
  <c r="K5" i="6"/>
  <c r="L5" i="7" s="1"/>
  <c r="J5" i="6"/>
  <c r="K5" i="15" s="1"/>
  <c r="I5" i="6"/>
  <c r="J5" i="7" s="1"/>
  <c r="J5" i="8" s="1"/>
  <c r="H5" i="6"/>
  <c r="G5" i="6"/>
  <c r="G5" i="15" s="1"/>
  <c r="F5" i="6"/>
  <c r="F5" i="15" s="1"/>
  <c r="E5" i="6"/>
  <c r="D5" i="6"/>
  <c r="C5" i="6"/>
  <c r="C5" i="12" s="1"/>
  <c r="B5" i="6"/>
  <c r="B5" i="15" s="1"/>
  <c r="A5" i="6"/>
  <c r="A5" i="12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" i="5"/>
  <c r="A3" i="16" s="1"/>
  <c r="D32" i="4"/>
  <c r="B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D27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E5" i="3"/>
  <c r="D5" i="3"/>
  <c r="A2" i="3"/>
  <c r="B184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6" i="2"/>
  <c r="B165" i="2"/>
  <c r="B163" i="2"/>
  <c r="B162" i="2"/>
  <c r="B161" i="2"/>
  <c r="B160" i="2"/>
  <c r="B159" i="2"/>
  <c r="B157" i="2"/>
  <c r="B156" i="2"/>
  <c r="B155" i="2"/>
  <c r="B154" i="2"/>
  <c r="B152" i="2"/>
  <c r="B151" i="2"/>
  <c r="B150" i="2"/>
  <c r="B149" i="2"/>
  <c r="B148" i="2"/>
  <c r="B143" i="2"/>
  <c r="B142" i="2"/>
  <c r="B140" i="2"/>
  <c r="B139" i="2"/>
  <c r="B138" i="2"/>
  <c r="B137" i="2"/>
  <c r="B136" i="2"/>
  <c r="B135" i="2"/>
  <c r="B134" i="2"/>
  <c r="B133" i="2"/>
  <c r="B132" i="2"/>
  <c r="B130" i="2"/>
  <c r="B129" i="2"/>
  <c r="B128" i="2"/>
  <c r="B127" i="2"/>
  <c r="B126" i="2"/>
  <c r="B125" i="2"/>
  <c r="B122" i="2"/>
  <c r="B121" i="2"/>
  <c r="B120" i="2"/>
  <c r="B119" i="2"/>
  <c r="B118" i="2"/>
  <c r="B117" i="2"/>
  <c r="B116" i="2"/>
  <c r="B115" i="2"/>
  <c r="B114" i="2"/>
  <c r="B112" i="2"/>
  <c r="B111" i="2"/>
  <c r="B110" i="2"/>
  <c r="B109" i="2"/>
  <c r="B108" i="2"/>
  <c r="B107" i="2"/>
  <c r="B106" i="2"/>
  <c r="B105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5" i="2"/>
  <c r="B84" i="2"/>
  <c r="B83" i="2"/>
  <c r="B82" i="2"/>
  <c r="B81" i="2"/>
  <c r="B80" i="2"/>
  <c r="B79" i="2"/>
  <c r="B78" i="2"/>
  <c r="B77" i="2"/>
  <c r="B75" i="2"/>
  <c r="B74" i="2"/>
  <c r="B73" i="2"/>
  <c r="B72" i="2"/>
  <c r="B71" i="2"/>
  <c r="B70" i="2"/>
  <c r="B69" i="2"/>
  <c r="B68" i="2"/>
  <c r="B67" i="2"/>
  <c r="B65" i="2"/>
  <c r="C64" i="2"/>
  <c r="C65" i="2" s="1"/>
  <c r="B64" i="2"/>
  <c r="B63" i="2"/>
  <c r="C62" i="2"/>
  <c r="C63" i="2" s="1"/>
  <c r="B62" i="2"/>
  <c r="B61" i="2"/>
  <c r="B59" i="2"/>
  <c r="B58" i="2"/>
  <c r="B57" i="2"/>
  <c r="B56" i="2"/>
  <c r="B55" i="2"/>
  <c r="B54" i="2"/>
  <c r="B53" i="2"/>
  <c r="B52" i="2"/>
  <c r="B49" i="2"/>
  <c r="B48" i="2"/>
  <c r="B47" i="2"/>
  <c r="B46" i="2"/>
  <c r="B45" i="2"/>
  <c r="B44" i="2"/>
  <c r="B43" i="2"/>
  <c r="B41" i="2"/>
  <c r="B40" i="2"/>
  <c r="B39" i="2"/>
  <c r="B38" i="2"/>
  <c r="B37" i="2"/>
  <c r="B36" i="2"/>
  <c r="B35" i="2"/>
  <c r="B34" i="2"/>
  <c r="B32" i="2"/>
  <c r="B29" i="2"/>
  <c r="B28" i="2"/>
  <c r="B27" i="2"/>
  <c r="B26" i="2"/>
  <c r="B25" i="2"/>
  <c r="B24" i="2"/>
  <c r="B23" i="2"/>
  <c r="B22" i="2"/>
  <c r="B21" i="2"/>
  <c r="B19" i="2"/>
  <c r="B16" i="2"/>
  <c r="B15" i="2"/>
  <c r="B14" i="2"/>
  <c r="B13" i="2"/>
  <c r="B11" i="2"/>
  <c r="B10" i="2"/>
  <c r="B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H5" i="2"/>
  <c r="G5" i="2"/>
  <c r="F160" i="1"/>
  <c r="F155" i="1"/>
  <c r="F163" i="1" s="1"/>
  <c r="G152" i="1"/>
  <c r="D10" i="15"/>
  <c r="D16" i="14"/>
  <c r="E16" i="14" s="1"/>
  <c r="F147" i="1" s="1"/>
  <c r="G147" i="1" s="1"/>
  <c r="D10" i="14"/>
  <c r="D16" i="13"/>
  <c r="D142" i="1"/>
  <c r="C45" i="18"/>
  <c r="G45" i="18" s="1"/>
  <c r="C44" i="18"/>
  <c r="C43" i="18"/>
  <c r="G43" i="18" s="1"/>
  <c r="C42" i="18"/>
  <c r="G42" i="18" s="1"/>
  <c r="H42" i="18" s="1"/>
  <c r="C41" i="18"/>
  <c r="G41" i="18" s="1"/>
  <c r="H41" i="18" s="1"/>
  <c r="C39" i="18"/>
  <c r="G39" i="18" s="1"/>
  <c r="C38" i="18"/>
  <c r="C37" i="18"/>
  <c r="C36" i="18"/>
  <c r="G36" i="18" s="1"/>
  <c r="C35" i="18"/>
  <c r="C34" i="18"/>
  <c r="G34" i="18" s="1"/>
  <c r="G29" i="18"/>
  <c r="G30" i="18"/>
  <c r="C18" i="17"/>
  <c r="G23" i="18"/>
  <c r="G9" i="18"/>
  <c r="H9" i="18" s="1"/>
  <c r="G10" i="18"/>
  <c r="G11" i="18"/>
  <c r="D21" i="12"/>
  <c r="D19" i="12"/>
  <c r="D11" i="12"/>
  <c r="D12" i="12" s="1"/>
  <c r="D8" i="12"/>
  <c r="D23" i="11"/>
  <c r="E23" i="11" s="1"/>
  <c r="F87" i="1" s="1"/>
  <c r="G87" i="1" s="1"/>
  <c r="D20" i="11"/>
  <c r="D19" i="11"/>
  <c r="D12" i="11"/>
  <c r="D9" i="11"/>
  <c r="D24" i="10"/>
  <c r="D21" i="10"/>
  <c r="D20" i="10"/>
  <c r="D11" i="10"/>
  <c r="D12" i="10" s="1"/>
  <c r="D9" i="10"/>
  <c r="D31" i="9"/>
  <c r="D28" i="9"/>
  <c r="D27" i="9"/>
  <c r="G63" i="1"/>
  <c r="D17" i="9"/>
  <c r="D19" i="9" s="1"/>
  <c r="D15" i="9"/>
  <c r="D16" i="9"/>
  <c r="D18" i="9" s="1"/>
  <c r="F18" i="9" s="1"/>
  <c r="D14" i="9"/>
  <c r="D10" i="9"/>
  <c r="D9" i="9"/>
  <c r="C40" i="8"/>
  <c r="C41" i="8" s="1"/>
  <c r="D25" i="8"/>
  <c r="D22" i="8"/>
  <c r="D21" i="8"/>
  <c r="D12" i="8"/>
  <c r="D13" i="8" s="1"/>
  <c r="D9" i="8"/>
  <c r="D27" i="7"/>
  <c r="D24" i="7"/>
  <c r="D23" i="7"/>
  <c r="G28" i="1"/>
  <c r="D14" i="7"/>
  <c r="D15" i="7" s="1"/>
  <c r="D13" i="7"/>
  <c r="D12" i="7"/>
  <c r="D8" i="7"/>
  <c r="D15" i="6"/>
  <c r="D14" i="6"/>
  <c r="D16" i="6" s="1"/>
  <c r="D10" i="6"/>
  <c r="D9" i="6"/>
  <c r="F9" i="6" s="1"/>
  <c r="B15" i="1"/>
  <c r="B16" i="1" s="1"/>
  <c r="B17" i="1" s="1"/>
  <c r="B18" i="1" s="1"/>
  <c r="B19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D17" i="5"/>
  <c r="D18" i="5" s="1"/>
  <c r="D16" i="5"/>
  <c r="D13" i="5"/>
  <c r="D12" i="5"/>
  <c r="A8" i="1"/>
  <c r="A9" i="1" s="1"/>
  <c r="A10" i="1" s="1"/>
  <c r="A11" i="1" s="1"/>
  <c r="A12" i="1" s="1"/>
  <c r="A13" i="1" s="1"/>
  <c r="A14" i="1" s="1"/>
  <c r="F9" i="11" l="1"/>
  <c r="L9" i="11" s="1"/>
  <c r="Q187" i="19"/>
  <c r="D16" i="8"/>
  <c r="C11" i="9"/>
  <c r="F28" i="9"/>
  <c r="J28" i="9" s="1"/>
  <c r="H30" i="18"/>
  <c r="D20" i="6"/>
  <c r="I41" i="18"/>
  <c r="J41" i="18" s="1"/>
  <c r="F9" i="10"/>
  <c r="I20" i="6"/>
  <c r="P178" i="19"/>
  <c r="P181" i="19"/>
  <c r="Q212" i="19"/>
  <c r="Q20" i="19" s="1"/>
  <c r="H29" i="18"/>
  <c r="H43" i="18"/>
  <c r="P55" i="19"/>
  <c r="P91" i="19"/>
  <c r="P93" i="19"/>
  <c r="P96" i="19"/>
  <c r="D18" i="7"/>
  <c r="C22" i="10"/>
  <c r="P113" i="19"/>
  <c r="F47" i="1"/>
  <c r="G47" i="1" s="1"/>
  <c r="G160" i="1"/>
  <c r="F12" i="7"/>
  <c r="C25" i="7"/>
  <c r="F9" i="8"/>
  <c r="L9" i="8" s="1"/>
  <c r="F21" i="12"/>
  <c r="J21" i="12" s="1"/>
  <c r="F46" i="18"/>
  <c r="P27" i="19"/>
  <c r="P46" i="19"/>
  <c r="P88" i="19"/>
  <c r="P99" i="19"/>
  <c r="P100" i="19"/>
  <c r="Q113" i="19"/>
  <c r="P202" i="19"/>
  <c r="P16" i="19" s="1"/>
  <c r="F27" i="7"/>
  <c r="J27" i="7" s="1"/>
  <c r="F16" i="14"/>
  <c r="J16" i="14" s="1"/>
  <c r="K16" i="14" s="1"/>
  <c r="L16" i="14" s="1"/>
  <c r="G19" i="16"/>
  <c r="F12" i="18"/>
  <c r="H40" i="18"/>
  <c r="P97" i="19"/>
  <c r="P167" i="19"/>
  <c r="Q186" i="19"/>
  <c r="H10" i="18"/>
  <c r="I44" i="18"/>
  <c r="F16" i="13"/>
  <c r="N16" i="13" s="1"/>
  <c r="F16" i="9"/>
  <c r="J16" i="9" s="1"/>
  <c r="Q147" i="19"/>
  <c r="Q148" i="19"/>
  <c r="O18" i="19"/>
  <c r="Q205" i="19"/>
  <c r="F19" i="12"/>
  <c r="J19" i="12" s="1"/>
  <c r="H34" i="18"/>
  <c r="F24" i="7"/>
  <c r="J24" i="7" s="1"/>
  <c r="P128" i="19"/>
  <c r="P150" i="19"/>
  <c r="Q163" i="19"/>
  <c r="P163" i="19"/>
  <c r="D15" i="15"/>
  <c r="E15" i="15" s="1"/>
  <c r="N15" i="15" s="1"/>
  <c r="P30" i="19"/>
  <c r="P45" i="19"/>
  <c r="Q106" i="19"/>
  <c r="P106" i="19"/>
  <c r="Q174" i="19"/>
  <c r="P182" i="19"/>
  <c r="F13" i="5"/>
  <c r="I13" i="5" s="1"/>
  <c r="J16" i="8"/>
  <c r="Q135" i="19"/>
  <c r="P135" i="19"/>
  <c r="Q154" i="19"/>
  <c r="P192" i="19"/>
  <c r="Q192" i="19"/>
  <c r="F12" i="10"/>
  <c r="J12" i="10" s="1"/>
  <c r="H45" i="18"/>
  <c r="C14" i="5"/>
  <c r="C23" i="8"/>
  <c r="F21" i="8"/>
  <c r="J21" i="8" s="1"/>
  <c r="F10" i="6"/>
  <c r="I10" i="6" s="1"/>
  <c r="F25" i="8"/>
  <c r="J25" i="8" s="1"/>
  <c r="F20" i="10"/>
  <c r="J20" i="10" s="1"/>
  <c r="F8" i="12"/>
  <c r="L8" i="12" s="1"/>
  <c r="F16" i="6"/>
  <c r="I16" i="6" s="1"/>
  <c r="C14" i="8"/>
  <c r="C18" i="8" s="1"/>
  <c r="D15" i="4" s="1"/>
  <c r="D13" i="3" s="1"/>
  <c r="C29" i="9"/>
  <c r="D12" i="13"/>
  <c r="E12" i="13" s="1"/>
  <c r="N12" i="13" s="1"/>
  <c r="D12" i="14"/>
  <c r="E12" i="14" s="1"/>
  <c r="N12" i="14" s="1"/>
  <c r="J12" i="14"/>
  <c r="P95" i="19"/>
  <c r="P165" i="19"/>
  <c r="P208" i="19"/>
  <c r="H39" i="18"/>
  <c r="J40" i="18"/>
  <c r="P33" i="19"/>
  <c r="Q42" i="19"/>
  <c r="Q45" i="19"/>
  <c r="P50" i="19"/>
  <c r="P51" i="19"/>
  <c r="P69" i="19"/>
  <c r="P73" i="19"/>
  <c r="P84" i="19"/>
  <c r="P86" i="19"/>
  <c r="P87" i="19"/>
  <c r="P122" i="19"/>
  <c r="P124" i="19"/>
  <c r="P125" i="19"/>
  <c r="P126" i="19"/>
  <c r="P152" i="19"/>
  <c r="P173" i="19"/>
  <c r="P176" i="19"/>
  <c r="F12" i="5"/>
  <c r="F14" i="5" s="1"/>
  <c r="F14" i="6"/>
  <c r="F19" i="11"/>
  <c r="J19" i="11" s="1"/>
  <c r="F12" i="12"/>
  <c r="J12" i="12" s="1"/>
  <c r="H11" i="18"/>
  <c r="H36" i="18"/>
  <c r="F10" i="15"/>
  <c r="L10" i="15" s="1"/>
  <c r="N23" i="15" s="1"/>
  <c r="F18" i="5"/>
  <c r="I18" i="5" s="1"/>
  <c r="F13" i="8"/>
  <c r="J13" i="8" s="1"/>
  <c r="O10" i="19"/>
  <c r="Q33" i="19"/>
  <c r="Q40" i="19"/>
  <c r="P58" i="19"/>
  <c r="P62" i="19"/>
  <c r="P63" i="19"/>
  <c r="P64" i="19"/>
  <c r="P83" i="19"/>
  <c r="P90" i="19"/>
  <c r="P136" i="19"/>
  <c r="Q173" i="19"/>
  <c r="Q176" i="19"/>
  <c r="P186" i="19"/>
  <c r="P205" i="19"/>
  <c r="A41" i="10"/>
  <c r="A38" i="10"/>
  <c r="A39" i="10" s="1"/>
  <c r="A40" i="10" s="1"/>
  <c r="G22" i="18"/>
  <c r="C17" i="17"/>
  <c r="F17" i="17" s="1"/>
  <c r="G35" i="18"/>
  <c r="H35" i="18" s="1"/>
  <c r="I35" i="18"/>
  <c r="B32" i="12"/>
  <c r="B32" i="14" s="1"/>
  <c r="B40" i="10"/>
  <c r="D22" i="9"/>
  <c r="J22" i="9"/>
  <c r="C16" i="11"/>
  <c r="D21" i="4" s="1"/>
  <c r="D14" i="11"/>
  <c r="Q60" i="19"/>
  <c r="P60" i="19"/>
  <c r="M88" i="19"/>
  <c r="Q88" i="19"/>
  <c r="M111" i="19"/>
  <c r="P111" i="19"/>
  <c r="Q140" i="19"/>
  <c r="M140" i="19"/>
  <c r="F15" i="6"/>
  <c r="D17" i="6"/>
  <c r="F17" i="6" s="1"/>
  <c r="C16" i="17"/>
  <c r="G21" i="18"/>
  <c r="H21" i="18" s="1"/>
  <c r="G163" i="1"/>
  <c r="D21" i="5"/>
  <c r="I21" i="5"/>
  <c r="C20" i="9"/>
  <c r="C24" i="9" s="1"/>
  <c r="D16" i="4" s="1"/>
  <c r="F14" i="9"/>
  <c r="G26" i="18"/>
  <c r="J26" i="18"/>
  <c r="F17" i="5"/>
  <c r="I9" i="6"/>
  <c r="C19" i="5"/>
  <c r="C23" i="5" s="1"/>
  <c r="D9" i="4" s="1"/>
  <c r="D5" i="14"/>
  <c r="D5" i="13"/>
  <c r="D5" i="12"/>
  <c r="D5" i="11"/>
  <c r="D5" i="10"/>
  <c r="D5" i="9"/>
  <c r="D5" i="7"/>
  <c r="D5" i="8" s="1"/>
  <c r="D5" i="15"/>
  <c r="H5" i="14"/>
  <c r="H5" i="13"/>
  <c r="H5" i="12"/>
  <c r="H5" i="11"/>
  <c r="H5" i="10"/>
  <c r="H5" i="15"/>
  <c r="H5" i="9"/>
  <c r="H5" i="7"/>
  <c r="H5" i="8" s="1"/>
  <c r="M5" i="14"/>
  <c r="M5" i="13"/>
  <c r="M5" i="12"/>
  <c r="M5" i="11"/>
  <c r="M5" i="10"/>
  <c r="M5" i="7"/>
  <c r="M5" i="8" s="1"/>
  <c r="M5" i="9"/>
  <c r="C42" i="8"/>
  <c r="J18" i="9"/>
  <c r="M5" i="15"/>
  <c r="C16" i="15"/>
  <c r="F14" i="15"/>
  <c r="F16" i="15" s="1"/>
  <c r="Q31" i="19"/>
  <c r="P31" i="19"/>
  <c r="Q144" i="19"/>
  <c r="P144" i="19"/>
  <c r="G37" i="18"/>
  <c r="H37" i="18" s="1"/>
  <c r="I37" i="18"/>
  <c r="F12" i="11"/>
  <c r="D10" i="13"/>
  <c r="F10" i="13" s="1"/>
  <c r="A31" i="14"/>
  <c r="A32" i="14"/>
  <c r="A33" i="14" s="1"/>
  <c r="Q134" i="19"/>
  <c r="M134" i="19"/>
  <c r="M170" i="19"/>
  <c r="Q170" i="19"/>
  <c r="F16" i="5"/>
  <c r="E5" i="15"/>
  <c r="E5" i="12"/>
  <c r="E5" i="9"/>
  <c r="E5" i="7"/>
  <c r="E5" i="8" s="1"/>
  <c r="N5" i="15"/>
  <c r="N5" i="9"/>
  <c r="N5" i="11"/>
  <c r="N5" i="10"/>
  <c r="B36" i="8"/>
  <c r="B45" i="7"/>
  <c r="F23" i="7"/>
  <c r="F10" i="9"/>
  <c r="F11" i="10"/>
  <c r="C13" i="10"/>
  <c r="C17" i="10" s="1"/>
  <c r="D20" i="4" s="1"/>
  <c r="A5" i="11"/>
  <c r="F20" i="11"/>
  <c r="E20" i="11"/>
  <c r="F85" i="1" s="1"/>
  <c r="G85" i="1" s="1"/>
  <c r="I21" i="17"/>
  <c r="I19" i="14"/>
  <c r="I19" i="13"/>
  <c r="F11" i="12"/>
  <c r="C13" i="12"/>
  <c r="C17" i="12" s="1"/>
  <c r="D22" i="4" s="1"/>
  <c r="D18" i="3" s="1"/>
  <c r="E5" i="13"/>
  <c r="E16" i="13"/>
  <c r="F139" i="1" s="1"/>
  <c r="N5" i="14"/>
  <c r="F10" i="14"/>
  <c r="C14" i="14"/>
  <c r="D29" i="4" s="1"/>
  <c r="N14" i="15"/>
  <c r="G21" i="16"/>
  <c r="E21" i="16"/>
  <c r="F23" i="18"/>
  <c r="H23" i="18" s="1"/>
  <c r="F18" i="17"/>
  <c r="F19" i="18"/>
  <c r="G44" i="18"/>
  <c r="H44" i="18" s="1"/>
  <c r="Q34" i="19"/>
  <c r="M34" i="19"/>
  <c r="Q38" i="19"/>
  <c r="M38" i="19"/>
  <c r="M51" i="19"/>
  <c r="Q51" i="19"/>
  <c r="M55" i="19"/>
  <c r="Q55" i="19"/>
  <c r="M87" i="19"/>
  <c r="Q87" i="19"/>
  <c r="P123" i="19"/>
  <c r="Q123" i="19"/>
  <c r="O14" i="19"/>
  <c r="P127" i="19"/>
  <c r="Q127" i="19"/>
  <c r="G18" i="18"/>
  <c r="H18" i="18" s="1"/>
  <c r="C13" i="17"/>
  <c r="F13" i="17" s="1"/>
  <c r="C12" i="17"/>
  <c r="G17" i="18"/>
  <c r="H17" i="18" s="1"/>
  <c r="C11" i="17"/>
  <c r="G16" i="18"/>
  <c r="H16" i="18" s="1"/>
  <c r="G38" i="18"/>
  <c r="H38" i="18" s="1"/>
  <c r="I38" i="18"/>
  <c r="D141" i="1"/>
  <c r="G155" i="1"/>
  <c r="B33" i="8"/>
  <c r="B42" i="7"/>
  <c r="C16" i="7"/>
  <c r="C20" i="7" s="1"/>
  <c r="D14" i="4" s="1"/>
  <c r="F15" i="7"/>
  <c r="A5" i="10"/>
  <c r="F21" i="10"/>
  <c r="E5" i="11"/>
  <c r="F22" i="18"/>
  <c r="F24" i="18" s="1"/>
  <c r="F27" i="18" s="1"/>
  <c r="D25" i="4" s="1"/>
  <c r="D21" i="3" s="1"/>
  <c r="I45" i="18"/>
  <c r="M29" i="19"/>
  <c r="P29" i="19"/>
  <c r="M58" i="19"/>
  <c r="Q58" i="19"/>
  <c r="M75" i="19"/>
  <c r="P75" i="19"/>
  <c r="M114" i="19"/>
  <c r="Q114" i="19"/>
  <c r="Q188" i="19"/>
  <c r="P188" i="19"/>
  <c r="A5" i="15"/>
  <c r="A5" i="9"/>
  <c r="A5" i="7"/>
  <c r="A5" i="8" s="1"/>
  <c r="A5" i="14"/>
  <c r="A5" i="13"/>
  <c r="J5" i="15"/>
  <c r="J5" i="11"/>
  <c r="J5" i="10"/>
  <c r="J5" i="9"/>
  <c r="I5" i="7"/>
  <c r="I5" i="8" s="1"/>
  <c r="J5" i="14"/>
  <c r="J5" i="13"/>
  <c r="J5" i="12"/>
  <c r="C11" i="6"/>
  <c r="C18" i="6"/>
  <c r="C21" i="6" s="1"/>
  <c r="D13" i="4" s="1"/>
  <c r="F8" i="7"/>
  <c r="F13" i="7"/>
  <c r="F14" i="7"/>
  <c r="B39" i="10"/>
  <c r="B31" i="12"/>
  <c r="F31" i="9"/>
  <c r="E5" i="10"/>
  <c r="N5" i="12"/>
  <c r="D15" i="12"/>
  <c r="J15" i="12"/>
  <c r="N5" i="13"/>
  <c r="C14" i="13"/>
  <c r="D28" i="4" s="1"/>
  <c r="E5" i="14"/>
  <c r="I43" i="18"/>
  <c r="Q39" i="19"/>
  <c r="P39" i="19"/>
  <c r="O11" i="19"/>
  <c r="O12" i="19"/>
  <c r="Q53" i="19"/>
  <c r="P53" i="19"/>
  <c r="Q67" i="19"/>
  <c r="O13" i="19"/>
  <c r="P67" i="19"/>
  <c r="M71" i="19"/>
  <c r="P71" i="19"/>
  <c r="M96" i="19"/>
  <c r="Q96" i="19"/>
  <c r="Q112" i="19"/>
  <c r="P112" i="19"/>
  <c r="M126" i="19"/>
  <c r="Q126" i="19"/>
  <c r="P143" i="19"/>
  <c r="Q143" i="19"/>
  <c r="O15" i="19"/>
  <c r="Q145" i="19"/>
  <c r="P145" i="19"/>
  <c r="M171" i="19"/>
  <c r="P171" i="19"/>
  <c r="F12" i="8"/>
  <c r="F22" i="8"/>
  <c r="F9" i="9"/>
  <c r="F15" i="9"/>
  <c r="F17" i="9"/>
  <c r="F19" i="9"/>
  <c r="F27" i="9"/>
  <c r="B5" i="10"/>
  <c r="G5" i="10"/>
  <c r="D15" i="10"/>
  <c r="F24" i="10"/>
  <c r="B5" i="11"/>
  <c r="G5" i="11"/>
  <c r="C21" i="11"/>
  <c r="E19" i="11"/>
  <c r="N23" i="11"/>
  <c r="F23" i="11"/>
  <c r="O5" i="12"/>
  <c r="G17" i="16"/>
  <c r="C17" i="16"/>
  <c r="D38" i="4" s="1"/>
  <c r="D31" i="3" s="1"/>
  <c r="F31" i="18"/>
  <c r="I42" i="18"/>
  <c r="J42" i="18" s="1"/>
  <c r="B54" i="19"/>
  <c r="B58" i="19"/>
  <c r="M63" i="19"/>
  <c r="Q70" i="19"/>
  <c r="P70" i="19"/>
  <c r="M84" i="19"/>
  <c r="P105" i="19"/>
  <c r="M105" i="19"/>
  <c r="M110" i="19"/>
  <c r="Q110" i="19"/>
  <c r="P115" i="19"/>
  <c r="M122" i="19"/>
  <c r="Q122" i="19"/>
  <c r="M133" i="19"/>
  <c r="Q133" i="19"/>
  <c r="M166" i="19"/>
  <c r="Q166" i="19"/>
  <c r="P194" i="19"/>
  <c r="M194" i="19"/>
  <c r="Q195" i="19"/>
  <c r="M195" i="19"/>
  <c r="M202" i="19"/>
  <c r="C5" i="14"/>
  <c r="C5" i="13"/>
  <c r="G5" i="14"/>
  <c r="G5" i="13"/>
  <c r="L5" i="14"/>
  <c r="L5" i="13"/>
  <c r="C5" i="10"/>
  <c r="C5" i="11"/>
  <c r="K5" i="12"/>
  <c r="B5" i="13"/>
  <c r="K5" i="13"/>
  <c r="B5" i="14"/>
  <c r="K5" i="14"/>
  <c r="N16" i="14"/>
  <c r="E17" i="16"/>
  <c r="I34" i="18"/>
  <c r="I39" i="18"/>
  <c r="Q41" i="19"/>
  <c r="P41" i="19"/>
  <c r="M64" i="19"/>
  <c r="Q64" i="19"/>
  <c r="Q74" i="19"/>
  <c r="P74" i="19"/>
  <c r="M83" i="19"/>
  <c r="Q83" i="19"/>
  <c r="M100" i="19"/>
  <c r="Q100" i="19"/>
  <c r="Q132" i="19"/>
  <c r="P132" i="19"/>
  <c r="Q138" i="19"/>
  <c r="M138" i="19"/>
  <c r="M156" i="19"/>
  <c r="P156" i="19"/>
  <c r="Q43" i="19"/>
  <c r="M50" i="19"/>
  <c r="M54" i="19"/>
  <c r="M61" i="19"/>
  <c r="M62" i="19"/>
  <c r="Q68" i="19"/>
  <c r="Q72" i="19"/>
  <c r="P85" i="19"/>
  <c r="Q85" i="19"/>
  <c r="M93" i="19"/>
  <c r="M97" i="19"/>
  <c r="Q101" i="19"/>
  <c r="M101" i="19"/>
  <c r="P103" i="19"/>
  <c r="M103" i="19"/>
  <c r="P153" i="19"/>
  <c r="M153" i="19"/>
  <c r="Q159" i="19"/>
  <c r="M159" i="19"/>
  <c r="Q179" i="19"/>
  <c r="P179" i="19"/>
  <c r="Q190" i="19"/>
  <c r="M190" i="19"/>
  <c r="I36" i="18"/>
  <c r="Q52" i="19"/>
  <c r="P52" i="19"/>
  <c r="Q56" i="19"/>
  <c r="P56" i="19"/>
  <c r="Q59" i="19"/>
  <c r="P59" i="19"/>
  <c r="M81" i="19"/>
  <c r="Q81" i="19"/>
  <c r="P94" i="19"/>
  <c r="Q94" i="19"/>
  <c r="P98" i="19"/>
  <c r="Q98" i="19"/>
  <c r="Q121" i="19"/>
  <c r="P121" i="19"/>
  <c r="M139" i="19"/>
  <c r="Q139" i="19"/>
  <c r="P168" i="19"/>
  <c r="Q168" i="19"/>
  <c r="O17" i="19"/>
  <c r="Q172" i="19"/>
  <c r="P172" i="19"/>
  <c r="P198" i="19"/>
  <c r="M198" i="19"/>
  <c r="Q199" i="19"/>
  <c r="M199" i="19"/>
  <c r="M136" i="19"/>
  <c r="M152" i="19"/>
  <c r="M177" i="19"/>
  <c r="Q177" i="19"/>
  <c r="Q185" i="19"/>
  <c r="P185" i="19"/>
  <c r="Q189" i="19"/>
  <c r="P189" i="19"/>
  <c r="Q157" i="19"/>
  <c r="M157" i="19"/>
  <c r="Q160" i="19"/>
  <c r="M160" i="19"/>
  <c r="B176" i="19"/>
  <c r="B177" i="19" s="1"/>
  <c r="B178" i="19" s="1"/>
  <c r="B179" i="19" s="1"/>
  <c r="B165" i="19"/>
  <c r="B166" i="19" s="1"/>
  <c r="B167" i="19" s="1"/>
  <c r="B168" i="19" s="1"/>
  <c r="P164" i="19"/>
  <c r="Q164" i="19"/>
  <c r="Q193" i="19"/>
  <c r="M193" i="19"/>
  <c r="P196" i="19"/>
  <c r="M196" i="19"/>
  <c r="Q197" i="19"/>
  <c r="M197" i="19"/>
  <c r="M206" i="19"/>
  <c r="Q206" i="19"/>
  <c r="M155" i="19"/>
  <c r="M163" i="19"/>
  <c r="M167" i="19"/>
  <c r="M182" i="19"/>
  <c r="Q202" i="19"/>
  <c r="P191" i="19"/>
  <c r="P211" i="19"/>
  <c r="P19" i="19" s="1"/>
  <c r="H31" i="18" l="1"/>
  <c r="J44" i="18"/>
  <c r="I14" i="6"/>
  <c r="J12" i="7"/>
  <c r="N16" i="15"/>
  <c r="J43" i="18"/>
  <c r="J45" i="18"/>
  <c r="J16" i="13"/>
  <c r="I12" i="5"/>
  <c r="I14" i="5" s="1"/>
  <c r="F11" i="6"/>
  <c r="H12" i="18"/>
  <c r="J37" i="18"/>
  <c r="F16" i="7"/>
  <c r="F20" i="7" s="1"/>
  <c r="Q18" i="19"/>
  <c r="L18" i="15"/>
  <c r="J36" i="18"/>
  <c r="J39" i="18"/>
  <c r="D30" i="4"/>
  <c r="D23" i="3" s="1"/>
  <c r="J38" i="18"/>
  <c r="E24" i="16"/>
  <c r="I24" i="16" s="1"/>
  <c r="H46" i="18"/>
  <c r="F18" i="15"/>
  <c r="E25" i="3" s="1"/>
  <c r="D12" i="3"/>
  <c r="J35" i="18"/>
  <c r="P18" i="19"/>
  <c r="J11" i="12"/>
  <c r="F13" i="12"/>
  <c r="F17" i="12" s="1"/>
  <c r="F23" i="12" s="1"/>
  <c r="E22" i="4" s="1"/>
  <c r="E18" i="3" s="1"/>
  <c r="J10" i="13"/>
  <c r="F14" i="13"/>
  <c r="F18" i="13" s="1"/>
  <c r="E28" i="4" s="1"/>
  <c r="F13" i="10"/>
  <c r="F17" i="10" s="1"/>
  <c r="J11" i="10"/>
  <c r="J20" i="11"/>
  <c r="F21" i="11"/>
  <c r="L10" i="9"/>
  <c r="Q12" i="19"/>
  <c r="P214" i="19"/>
  <c r="P10" i="19"/>
  <c r="F11" i="17"/>
  <c r="J23" i="7"/>
  <c r="F25" i="7"/>
  <c r="Q16" i="19"/>
  <c r="I46" i="18"/>
  <c r="J34" i="18"/>
  <c r="B55" i="19"/>
  <c r="B59" i="19"/>
  <c r="N19" i="11"/>
  <c r="F84" i="1"/>
  <c r="G84" i="1" s="1"/>
  <c r="J24" i="10"/>
  <c r="J27" i="9"/>
  <c r="F29" i="9"/>
  <c r="L9" i="9"/>
  <c r="F11" i="9"/>
  <c r="P13" i="19"/>
  <c r="P12" i="19"/>
  <c r="J31" i="9"/>
  <c r="D23" i="4"/>
  <c r="D17" i="3"/>
  <c r="D19" i="3" s="1"/>
  <c r="Q17" i="19"/>
  <c r="P14" i="19"/>
  <c r="J22" i="8"/>
  <c r="J23" i="8" s="1"/>
  <c r="Q15" i="19"/>
  <c r="J10" i="14"/>
  <c r="F16" i="17"/>
  <c r="P17" i="19"/>
  <c r="J13" i="17"/>
  <c r="J23" i="11"/>
  <c r="Q13" i="19"/>
  <c r="J13" i="7"/>
  <c r="F12" i="17"/>
  <c r="F20" i="9"/>
  <c r="F24" i="9" s="1"/>
  <c r="J14" i="9"/>
  <c r="D10" i="4"/>
  <c r="D8" i="3"/>
  <c r="I11" i="6"/>
  <c r="J17" i="17"/>
  <c r="J19" i="9"/>
  <c r="D17" i="4"/>
  <c r="D11" i="3"/>
  <c r="Q11" i="19"/>
  <c r="F19" i="5"/>
  <c r="F23" i="5" s="1"/>
  <c r="E9" i="4" s="1"/>
  <c r="I16" i="5"/>
  <c r="D25" i="3"/>
  <c r="D34" i="4"/>
  <c r="H22" i="18"/>
  <c r="H24" i="18" s="1"/>
  <c r="H27" i="18" s="1"/>
  <c r="Q14" i="19"/>
  <c r="Q214" i="19"/>
  <c r="G24" i="16"/>
  <c r="F38" i="4" s="1"/>
  <c r="J17" i="9"/>
  <c r="P15" i="19"/>
  <c r="P11" i="19"/>
  <c r="B30" i="12"/>
  <c r="B38" i="10"/>
  <c r="J18" i="17"/>
  <c r="Q10" i="19"/>
  <c r="I17" i="5"/>
  <c r="I17" i="6"/>
  <c r="J15" i="9"/>
  <c r="J12" i="8"/>
  <c r="F14" i="8"/>
  <c r="F18" i="8" s="1"/>
  <c r="J14" i="7"/>
  <c r="L8" i="7"/>
  <c r="J21" i="10"/>
  <c r="J22" i="10" s="1"/>
  <c r="J15" i="7"/>
  <c r="H19" i="18"/>
  <c r="F141" i="1"/>
  <c r="G141" i="1" s="1"/>
  <c r="G139" i="1"/>
  <c r="N20" i="11"/>
  <c r="B33" i="12"/>
  <c r="B33" i="14" s="1"/>
  <c r="B41" i="10"/>
  <c r="F14" i="14"/>
  <c r="F18" i="14" s="1"/>
  <c r="E29" i="4" s="1"/>
  <c r="F16" i="11"/>
  <c r="J12" i="11"/>
  <c r="F18" i="6"/>
  <c r="F23" i="8"/>
  <c r="I15" i="6"/>
  <c r="F22" i="10"/>
  <c r="F23" i="6" l="1"/>
  <c r="D14" i="3"/>
  <c r="D29" i="3" s="1"/>
  <c r="D33" i="3" s="1"/>
  <c r="E38" i="4"/>
  <c r="E31" i="3" s="1"/>
  <c r="F25" i="11"/>
  <c r="E21" i="4" s="1"/>
  <c r="F29" i="7"/>
  <c r="E14" i="4" s="1"/>
  <c r="J46" i="18"/>
  <c r="G38" i="4"/>
  <c r="J38" i="4" s="1"/>
  <c r="D36" i="4"/>
  <c r="D40" i="4" s="1"/>
  <c r="Q22" i="19"/>
  <c r="F33" i="9"/>
  <c r="E16" i="4" s="1"/>
  <c r="E34" i="4"/>
  <c r="H48" i="18"/>
  <c r="E25" i="4" s="1"/>
  <c r="E30" i="4"/>
  <c r="E23" i="3" s="1"/>
  <c r="E8" i="3"/>
  <c r="E10" i="4"/>
  <c r="J16" i="11"/>
  <c r="J13" i="12"/>
  <c r="J17" i="12" s="1"/>
  <c r="J20" i="9"/>
  <c r="J24" i="9" s="1"/>
  <c r="J12" i="17"/>
  <c r="B56" i="19"/>
  <c r="B61" i="19" s="1"/>
  <c r="B62" i="19" s="1"/>
  <c r="B63" i="19" s="1"/>
  <c r="B64" i="19" s="1"/>
  <c r="B60" i="19"/>
  <c r="J25" i="7"/>
  <c r="P22" i="19"/>
  <c r="J13" i="10"/>
  <c r="J17" i="10" s="1"/>
  <c r="J26" i="10" s="1"/>
  <c r="F27" i="8"/>
  <c r="J16" i="7"/>
  <c r="J20" i="7" s="1"/>
  <c r="F25" i="17"/>
  <c r="J16" i="17"/>
  <c r="J14" i="14"/>
  <c r="L11" i="9"/>
  <c r="J29" i="9"/>
  <c r="J21" i="11"/>
  <c r="F26" i="10"/>
  <c r="J14" i="13"/>
  <c r="E13" i="4"/>
  <c r="J14" i="8"/>
  <c r="J18" i="8" s="1"/>
  <c r="I18" i="6"/>
  <c r="I23" i="6" s="1"/>
  <c r="I19" i="5"/>
  <c r="I23" i="5" s="1"/>
  <c r="N21" i="11"/>
  <c r="F29" i="17"/>
  <c r="J11" i="17"/>
  <c r="H50" i="18" l="1"/>
  <c r="E12" i="3"/>
  <c r="N32" i="7"/>
  <c r="E11" i="3"/>
  <c r="J18" i="13"/>
  <c r="F25" i="14" s="1"/>
  <c r="J29" i="7"/>
  <c r="F37" i="7" s="1"/>
  <c r="E32" i="4"/>
  <c r="E27" i="3"/>
  <c r="C32" i="17"/>
  <c r="E21" i="3"/>
  <c r="J18" i="14"/>
  <c r="F26" i="14" s="1"/>
  <c r="J33" i="9"/>
  <c r="F38" i="7" s="1"/>
  <c r="J25" i="11"/>
  <c r="N29" i="10"/>
  <c r="E20" i="4"/>
  <c r="J23" i="12"/>
  <c r="J27" i="8"/>
  <c r="J20" i="17"/>
  <c r="E15" i="4"/>
  <c r="E13" i="3" s="1"/>
  <c r="E17" i="3" l="1"/>
  <c r="E23" i="4"/>
  <c r="E14" i="3"/>
  <c r="E17" i="4"/>
  <c r="F27" i="14"/>
  <c r="F39" i="7"/>
  <c r="E36" i="4" l="1"/>
  <c r="E40" i="4" s="1"/>
  <c r="E19" i="3"/>
  <c r="E29" i="3" l="1"/>
  <c r="E33" i="3" l="1"/>
  <c r="F35" i="3" s="1"/>
  <c r="N24" i="15" l="1"/>
  <c r="M10" i="15" s="1"/>
  <c r="I25" i="3"/>
  <c r="N20" i="15" l="1"/>
  <c r="N21" i="15" s="1"/>
  <c r="J25" i="3"/>
  <c r="H34" i="4"/>
  <c r="K25" i="3"/>
  <c r="E10" i="15"/>
  <c r="N10" i="15" l="1"/>
  <c r="N18" i="15" s="1"/>
  <c r="F151" i="1"/>
  <c r="F154" i="1" l="1"/>
  <c r="G151" i="1"/>
  <c r="F159" i="1"/>
  <c r="G159" i="1" s="1"/>
  <c r="N26" i="15"/>
  <c r="M12" i="15" s="1"/>
  <c r="M18" i="15" s="1"/>
  <c r="F34" i="4"/>
  <c r="G34" i="4" s="1"/>
  <c r="J34" i="4" l="1"/>
  <c r="I34" i="4"/>
  <c r="G154" i="1"/>
  <c r="F162" i="1"/>
  <c r="G162" i="1" s="1"/>
  <c r="C31" i="20" l="1"/>
  <c r="Q30" i="20"/>
  <c r="Q16" i="20" l="1"/>
  <c r="Q12" i="20"/>
  <c r="Q21" i="20"/>
  <c r="Q29" i="20" l="1"/>
  <c r="L31" i="20"/>
  <c r="Q23" i="20"/>
  <c r="Q35" i="20" l="1"/>
  <c r="Q33" i="20"/>
  <c r="Q31" i="20"/>
  <c r="Q14" i="20"/>
  <c r="Q9" i="20" l="1"/>
  <c r="N31" i="20" l="1"/>
  <c r="J31" i="20" l="1"/>
  <c r="F31" i="20" l="1"/>
  <c r="I31" i="20"/>
  <c r="H31" i="20" l="1"/>
  <c r="E31" i="20" l="1"/>
  <c r="M31" i="20" l="1"/>
  <c r="G31" i="20" l="1"/>
  <c r="K31" i="20"/>
  <c r="C10" i="20" l="1"/>
  <c r="C19" i="20"/>
  <c r="C25" i="20"/>
  <c r="Q18" i="20" l="1"/>
  <c r="Q15" i="20"/>
  <c r="Q24" i="20"/>
  <c r="Q17" i="20"/>
  <c r="C37" i="20"/>
  <c r="Q27" i="20" l="1"/>
  <c r="N19" i="20"/>
  <c r="M19" i="20"/>
  <c r="N25" i="20"/>
  <c r="N10" i="20"/>
  <c r="M10" i="20"/>
  <c r="M25" i="20"/>
  <c r="J25" i="20" l="1"/>
  <c r="N37" i="20"/>
  <c r="M37" i="20"/>
  <c r="G10" i="20"/>
  <c r="E25" i="20"/>
  <c r="G25" i="20"/>
  <c r="J19" i="20"/>
  <c r="E19" i="20"/>
  <c r="I25" i="20"/>
  <c r="F10" i="20"/>
  <c r="J10" i="20"/>
  <c r="H19" i="20"/>
  <c r="H10" i="20"/>
  <c r="F19" i="20"/>
  <c r="I19" i="20"/>
  <c r="H25" i="20"/>
  <c r="K10" i="20"/>
  <c r="K19" i="20"/>
  <c r="G19" i="20"/>
  <c r="F25" i="20"/>
  <c r="I10" i="20"/>
  <c r="E10" i="20"/>
  <c r="K25" i="20"/>
  <c r="Q13" i="20" l="1"/>
  <c r="L19" i="20"/>
  <c r="G37" i="20"/>
  <c r="E37" i="20"/>
  <c r="F37" i="20"/>
  <c r="Q22" i="20"/>
  <c r="L25" i="20"/>
  <c r="Q8" i="20"/>
  <c r="L10" i="20"/>
  <c r="I37" i="20"/>
  <c r="K37" i="20"/>
  <c r="H37" i="20"/>
  <c r="J37" i="20"/>
  <c r="L37" i="20" l="1"/>
  <c r="Q10" i="20"/>
  <c r="Q25" i="20"/>
  <c r="Q19" i="20"/>
  <c r="Q37" i="20" l="1"/>
  <c r="O35" i="20"/>
  <c r="O30" i="20"/>
  <c r="O23" i="20" l="1"/>
  <c r="O15" i="20"/>
  <c r="O17" i="20"/>
  <c r="O27" i="20"/>
  <c r="O24" i="20"/>
  <c r="O14" i="20"/>
  <c r="O16" i="20"/>
  <c r="O9" i="20" l="1"/>
  <c r="O22" i="20"/>
  <c r="D10" i="20" l="1"/>
  <c r="O8" i="20"/>
  <c r="O10" i="20" s="1"/>
  <c r="O29" i="20"/>
  <c r="O31" i="20" s="1"/>
  <c r="D31" i="20"/>
  <c r="D25" i="20"/>
  <c r="O21" i="20"/>
  <c r="O25" i="20" s="1"/>
  <c r="O13" i="20"/>
  <c r="O18" i="20"/>
  <c r="O12" i="20" l="1"/>
  <c r="O19" i="20" s="1"/>
  <c r="D19" i="20"/>
  <c r="O33" i="20" l="1"/>
  <c r="O37" i="20" s="1"/>
  <c r="D37" i="20"/>
  <c r="H18" i="15" l="1"/>
  <c r="I20" i="17"/>
  <c r="I23" i="12"/>
  <c r="G25" i="11"/>
  <c r="I25" i="11" s="1"/>
  <c r="I27" i="8"/>
  <c r="J10" i="6" l="1"/>
  <c r="K10" i="6" s="1"/>
  <c r="J9" i="6"/>
  <c r="J16" i="6"/>
  <c r="K16" i="6" s="1"/>
  <c r="J17" i="6"/>
  <c r="K17" i="6" s="1"/>
  <c r="J15" i="6"/>
  <c r="K15" i="6" s="1"/>
  <c r="J20" i="6"/>
  <c r="J14" i="6"/>
  <c r="H25" i="11"/>
  <c r="K23" i="11"/>
  <c r="L23" i="11" s="1"/>
  <c r="K19" i="11"/>
  <c r="K20" i="11"/>
  <c r="L20" i="11" s="1"/>
  <c r="I27" i="11"/>
  <c r="G38" i="7"/>
  <c r="G29" i="9" s="1"/>
  <c r="I29" i="9" s="1"/>
  <c r="G37" i="7"/>
  <c r="G29" i="7" s="1"/>
  <c r="I29" i="7" s="1"/>
  <c r="H23" i="12"/>
  <c r="K21" i="12"/>
  <c r="L21" i="12" s="1"/>
  <c r="I25" i="12"/>
  <c r="K19" i="12"/>
  <c r="L19" i="12" s="1"/>
  <c r="G33" i="3"/>
  <c r="H27" i="8"/>
  <c r="K25" i="8"/>
  <c r="L25" i="8" s="1"/>
  <c r="I29" i="8"/>
  <c r="K21" i="8"/>
  <c r="K22" i="8"/>
  <c r="L22" i="8" s="1"/>
  <c r="H20" i="17"/>
  <c r="K13" i="17"/>
  <c r="L13" i="17" s="1"/>
  <c r="K12" i="17"/>
  <c r="L12" i="17" s="1"/>
  <c r="I22" i="17"/>
  <c r="K11" i="17"/>
  <c r="L11" i="17" s="1"/>
  <c r="J18" i="5"/>
  <c r="K18" i="5" s="1"/>
  <c r="J13" i="5"/>
  <c r="K13" i="5" s="1"/>
  <c r="J17" i="5"/>
  <c r="K17" i="5" s="1"/>
  <c r="J12" i="5"/>
  <c r="J16" i="5"/>
  <c r="J21" i="5"/>
  <c r="K21" i="5" s="1"/>
  <c r="G26" i="10"/>
  <c r="G36" i="10"/>
  <c r="G26" i="14"/>
  <c r="G18" i="14" s="1"/>
  <c r="G25" i="14"/>
  <c r="G18" i="13" s="1"/>
  <c r="I18" i="13" s="1"/>
  <c r="H31" i="3" l="1"/>
  <c r="I31" i="3" s="1"/>
  <c r="H38" i="4" s="1"/>
  <c r="I38" i="4" s="1"/>
  <c r="H27" i="3"/>
  <c r="I27" i="3" s="1"/>
  <c r="K27" i="3" s="1"/>
  <c r="H21" i="3"/>
  <c r="I21" i="3" s="1"/>
  <c r="H8" i="3"/>
  <c r="H18" i="13"/>
  <c r="I20" i="13"/>
  <c r="K16" i="13"/>
  <c r="L16" i="13" s="1"/>
  <c r="K18" i="17"/>
  <c r="L18" i="17" s="1"/>
  <c r="K16" i="17"/>
  <c r="K17" i="17"/>
  <c r="L17" i="17" s="1"/>
  <c r="I8" i="3"/>
  <c r="C21" i="17"/>
  <c r="H25" i="4"/>
  <c r="J21" i="3"/>
  <c r="C36" i="17" s="1"/>
  <c r="K21" i="3"/>
  <c r="L19" i="11"/>
  <c r="L21" i="11" s="1"/>
  <c r="K21" i="11"/>
  <c r="K20" i="6"/>
  <c r="K9" i="6"/>
  <c r="J11" i="6"/>
  <c r="I18" i="14"/>
  <c r="I20" i="14" s="1"/>
  <c r="J19" i="5"/>
  <c r="K16" i="5"/>
  <c r="K12" i="8"/>
  <c r="K13" i="8"/>
  <c r="L13" i="8" s="1"/>
  <c r="K16" i="8"/>
  <c r="L16" i="8" s="1"/>
  <c r="J31" i="3"/>
  <c r="K31" i="3"/>
  <c r="K12" i="12"/>
  <c r="L12" i="12" s="1"/>
  <c r="K11" i="12"/>
  <c r="K15" i="12"/>
  <c r="L15" i="12" s="1"/>
  <c r="H13" i="3"/>
  <c r="I13" i="3" s="1"/>
  <c r="H18" i="3"/>
  <c r="I18" i="3" s="1"/>
  <c r="K12" i="5"/>
  <c r="J14" i="5"/>
  <c r="H25" i="3"/>
  <c r="L21" i="8"/>
  <c r="K23" i="8"/>
  <c r="H23" i="3"/>
  <c r="I23" i="3" s="1"/>
  <c r="H29" i="7"/>
  <c r="K27" i="7"/>
  <c r="L27" i="7" s="1"/>
  <c r="K24" i="7"/>
  <c r="L24" i="7" s="1"/>
  <c r="K23" i="7"/>
  <c r="I31" i="7"/>
  <c r="K14" i="11"/>
  <c r="K12" i="11"/>
  <c r="L12" i="11" s="1"/>
  <c r="H12" i="3"/>
  <c r="I12" i="3" s="1"/>
  <c r="I26" i="10"/>
  <c r="H26" i="10"/>
  <c r="H11" i="3"/>
  <c r="I11" i="3" s="1"/>
  <c r="H17" i="3"/>
  <c r="I17" i="3" s="1"/>
  <c r="H29" i="9"/>
  <c r="I31" i="9"/>
  <c r="K28" i="9"/>
  <c r="L28" i="9" s="1"/>
  <c r="K27" i="9"/>
  <c r="K31" i="9"/>
  <c r="L31" i="9" s="1"/>
  <c r="K14" i="6"/>
  <c r="J18" i="6"/>
  <c r="J23" i="6" s="1"/>
  <c r="H32" i="4" l="1"/>
  <c r="J27" i="3"/>
  <c r="R22" i="19"/>
  <c r="S52" i="19" s="1"/>
  <c r="H18" i="14"/>
  <c r="K19" i="9"/>
  <c r="L19" i="9" s="1"/>
  <c r="K18" i="9"/>
  <c r="L18" i="9" s="1"/>
  <c r="K15" i="9"/>
  <c r="L15" i="9" s="1"/>
  <c r="K14" i="9"/>
  <c r="K17" i="9"/>
  <c r="L17" i="9" s="1"/>
  <c r="K16" i="9"/>
  <c r="L16" i="9" s="1"/>
  <c r="K22" i="9"/>
  <c r="L22" i="9" s="1"/>
  <c r="L23" i="7"/>
  <c r="K25" i="7"/>
  <c r="K18" i="3"/>
  <c r="N25" i="12"/>
  <c r="J18" i="3"/>
  <c r="L12" i="8"/>
  <c r="K14" i="8"/>
  <c r="K18" i="8" s="1"/>
  <c r="K27" i="8" s="1"/>
  <c r="K11" i="6"/>
  <c r="K29" i="9"/>
  <c r="L27" i="9"/>
  <c r="H23" i="4"/>
  <c r="J17" i="3"/>
  <c r="J19" i="3" s="1"/>
  <c r="N28" i="10"/>
  <c r="K19" i="3"/>
  <c r="K17" i="3"/>
  <c r="K11" i="10"/>
  <c r="K12" i="10"/>
  <c r="L12" i="10" s="1"/>
  <c r="K15" i="10"/>
  <c r="L15" i="10" s="1"/>
  <c r="K23" i="3"/>
  <c r="N20" i="14"/>
  <c r="J23" i="3"/>
  <c r="H30" i="4"/>
  <c r="K13" i="12"/>
  <c r="K17" i="12" s="1"/>
  <c r="K23" i="12" s="1"/>
  <c r="L11" i="12"/>
  <c r="K10" i="14"/>
  <c r="L10" i="14" s="1"/>
  <c r="K12" i="14"/>
  <c r="K12" i="13"/>
  <c r="K10" i="13"/>
  <c r="L10" i="13" s="1"/>
  <c r="K9" i="10"/>
  <c r="L9" i="10" s="1"/>
  <c r="K21" i="10"/>
  <c r="L21" i="10" s="1"/>
  <c r="K24" i="10"/>
  <c r="L24" i="10" s="1"/>
  <c r="I28" i="10"/>
  <c r="K20" i="10"/>
  <c r="K16" i="11"/>
  <c r="K25" i="11" s="1"/>
  <c r="L14" i="11"/>
  <c r="J23" i="5"/>
  <c r="M25" i="5"/>
  <c r="H10" i="4"/>
  <c r="J8" i="3"/>
  <c r="I33" i="3"/>
  <c r="K8" i="3"/>
  <c r="K29" i="3"/>
  <c r="K20" i="17"/>
  <c r="L16" i="17"/>
  <c r="K18" i="6"/>
  <c r="M25" i="6"/>
  <c r="K14" i="3"/>
  <c r="H17" i="4"/>
  <c r="J11" i="3"/>
  <c r="K11" i="3"/>
  <c r="N31" i="7"/>
  <c r="K12" i="3"/>
  <c r="J12" i="3"/>
  <c r="K13" i="7"/>
  <c r="L13" i="7" s="1"/>
  <c r="K18" i="7"/>
  <c r="L18" i="7" s="1"/>
  <c r="K15" i="7"/>
  <c r="L15" i="7" s="1"/>
  <c r="K14" i="7"/>
  <c r="L14" i="7" s="1"/>
  <c r="K12" i="7"/>
  <c r="L23" i="8"/>
  <c r="K14" i="5"/>
  <c r="J13" i="3"/>
  <c r="K13" i="3"/>
  <c r="N29" i="8"/>
  <c r="K19" i="5"/>
  <c r="S172" i="19"/>
  <c r="S129" i="19"/>
  <c r="S112" i="19"/>
  <c r="S126" i="19"/>
  <c r="S137" i="19"/>
  <c r="S125" i="19"/>
  <c r="S122" i="19"/>
  <c r="S114" i="19"/>
  <c r="S205" i="19"/>
  <c r="H33" i="3"/>
  <c r="K23" i="6" l="1"/>
  <c r="M29" i="6" s="1"/>
  <c r="S79" i="19"/>
  <c r="S87" i="19"/>
  <c r="S60" i="19"/>
  <c r="S80" i="19"/>
  <c r="S90" i="19"/>
  <c r="S168" i="19"/>
  <c r="S191" i="19"/>
  <c r="S101" i="19"/>
  <c r="S189" i="19"/>
  <c r="S110" i="19"/>
  <c r="S54" i="19"/>
  <c r="S145" i="19"/>
  <c r="S58" i="19"/>
  <c r="S88" i="19"/>
  <c r="S179" i="19"/>
  <c r="S195" i="19"/>
  <c r="S152" i="19"/>
  <c r="S173" i="19"/>
  <c r="S166" i="19"/>
  <c r="S62" i="19"/>
  <c r="S34" i="19"/>
  <c r="S10" i="19" s="1"/>
  <c r="S69" i="19"/>
  <c r="S153" i="19"/>
  <c r="S86" i="19"/>
  <c r="S190" i="19"/>
  <c r="S95" i="19"/>
  <c r="S139" i="19"/>
  <c r="S164" i="19"/>
  <c r="S135" i="19"/>
  <c r="S123" i="19"/>
  <c r="S104" i="19"/>
  <c r="S93" i="19"/>
  <c r="S55" i="19"/>
  <c r="S127" i="19"/>
  <c r="S70" i="19"/>
  <c r="S192" i="19"/>
  <c r="S154" i="19"/>
  <c r="S208" i="19"/>
  <c r="S177" i="19"/>
  <c r="S53" i="19"/>
  <c r="S61" i="19"/>
  <c r="S194" i="19"/>
  <c r="S155" i="19"/>
  <c r="S32" i="19"/>
  <c r="S89" i="19"/>
  <c r="S45" i="19"/>
  <c r="S150" i="19"/>
  <c r="T151" i="19" s="1"/>
  <c r="U150" i="19" s="1"/>
  <c r="V150" i="19" s="1"/>
  <c r="S202" i="19"/>
  <c r="S42" i="19"/>
  <c r="S174" i="19"/>
  <c r="S31" i="19"/>
  <c r="S121" i="19"/>
  <c r="S147" i="19"/>
  <c r="S211" i="19"/>
  <c r="S19" i="19" s="1"/>
  <c r="T19" i="19" s="1"/>
  <c r="S115" i="19"/>
  <c r="S198" i="19"/>
  <c r="S46" i="19"/>
  <c r="S96" i="19"/>
  <c r="S157" i="19"/>
  <c r="S33" i="19"/>
  <c r="S72" i="19"/>
  <c r="S63" i="19"/>
  <c r="S77" i="19"/>
  <c r="S206" i="19"/>
  <c r="S159" i="19"/>
  <c r="S67" i="19"/>
  <c r="S27" i="19"/>
  <c r="T27" i="19" s="1"/>
  <c r="U27" i="19" s="1"/>
  <c r="S75" i="19"/>
  <c r="S140" i="19"/>
  <c r="S181" i="19"/>
  <c r="S188" i="19"/>
  <c r="S143" i="19"/>
  <c r="S138" i="19"/>
  <c r="S118" i="19"/>
  <c r="S144" i="19"/>
  <c r="S43" i="19"/>
  <c r="S85" i="19"/>
  <c r="S59" i="19"/>
  <c r="S193" i="19"/>
  <c r="S74" i="19"/>
  <c r="S50" i="19"/>
  <c r="S146" i="19"/>
  <c r="S30" i="19"/>
  <c r="S84" i="19"/>
  <c r="S132" i="19"/>
  <c r="S182" i="19"/>
  <c r="S38" i="19"/>
  <c r="S176" i="19"/>
  <c r="S68" i="19"/>
  <c r="S163" i="19"/>
  <c r="S199" i="19"/>
  <c r="S103" i="19"/>
  <c r="S106" i="19"/>
  <c r="S133" i="19"/>
  <c r="S167" i="19"/>
  <c r="S197" i="19"/>
  <c r="S186" i="19"/>
  <c r="S148" i="19"/>
  <c r="S136" i="19"/>
  <c r="S51" i="19"/>
  <c r="S108" i="19"/>
  <c r="S49" i="19"/>
  <c r="S39" i="19"/>
  <c r="S196" i="19"/>
  <c r="S99" i="19"/>
  <c r="S156" i="19"/>
  <c r="S73" i="19"/>
  <c r="S94" i="19"/>
  <c r="S78" i="19"/>
  <c r="S83" i="19"/>
  <c r="S185" i="19"/>
  <c r="S128" i="19"/>
  <c r="S187" i="19"/>
  <c r="S170" i="19"/>
  <c r="S111" i="19"/>
  <c r="T119" i="19" s="1"/>
  <c r="S40" i="19"/>
  <c r="S81" i="19"/>
  <c r="S41" i="19"/>
  <c r="S105" i="19"/>
  <c r="S29" i="19"/>
  <c r="S100" i="19"/>
  <c r="S35" i="19"/>
  <c r="S91" i="19"/>
  <c r="S56" i="19"/>
  <c r="S64" i="19"/>
  <c r="S113" i="19"/>
  <c r="S71" i="19"/>
  <c r="S117" i="19"/>
  <c r="S134" i="19"/>
  <c r="S116" i="19"/>
  <c r="S178" i="19"/>
  <c r="S107" i="19"/>
  <c r="S44" i="19"/>
  <c r="S160" i="19"/>
  <c r="S212" i="19"/>
  <c r="T212" i="19" s="1"/>
  <c r="U212" i="19" s="1"/>
  <c r="S124" i="19"/>
  <c r="S158" i="19"/>
  <c r="S98" i="19"/>
  <c r="S165" i="19"/>
  <c r="S171" i="19"/>
  <c r="S97" i="19"/>
  <c r="N30" i="8"/>
  <c r="N31" i="8"/>
  <c r="K23" i="5"/>
  <c r="M29" i="5" s="1"/>
  <c r="M30" i="5" s="1"/>
  <c r="J14" i="3"/>
  <c r="J29" i="3" s="1"/>
  <c r="J33" i="3" s="1"/>
  <c r="H36" i="4"/>
  <c r="H40" i="4" s="1"/>
  <c r="L16" i="11"/>
  <c r="L25" i="11" s="1"/>
  <c r="N29" i="14"/>
  <c r="N30" i="14" s="1"/>
  <c r="N27" i="12"/>
  <c r="N28" i="12"/>
  <c r="T209" i="19"/>
  <c r="M26" i="5"/>
  <c r="M27" i="5" s="1"/>
  <c r="L12" i="13"/>
  <c r="L14" i="13" s="1"/>
  <c r="L18" i="13" s="1"/>
  <c r="K14" i="13"/>
  <c r="K18" i="13" s="1"/>
  <c r="L13" i="12"/>
  <c r="L17" i="12" s="1"/>
  <c r="L23" i="12" s="1"/>
  <c r="N30" i="12" s="1"/>
  <c r="N31" i="12" s="1"/>
  <c r="N23" i="14"/>
  <c r="N21" i="14"/>
  <c r="L29" i="9"/>
  <c r="L14" i="8"/>
  <c r="L18" i="8" s="1"/>
  <c r="L27" i="8" s="1"/>
  <c r="N33" i="8" s="1"/>
  <c r="N34" i="8" s="1"/>
  <c r="N34" i="7"/>
  <c r="N33" i="7"/>
  <c r="L20" i="17"/>
  <c r="C26" i="17" s="1"/>
  <c r="I36" i="3"/>
  <c r="K33" i="3"/>
  <c r="L20" i="10"/>
  <c r="K22" i="10"/>
  <c r="N30" i="10"/>
  <c r="N31" i="10"/>
  <c r="S16" i="19"/>
  <c r="T16" i="19" s="1"/>
  <c r="T203" i="19"/>
  <c r="U202" i="19" s="1"/>
  <c r="K16" i="7"/>
  <c r="K20" i="7" s="1"/>
  <c r="K29" i="7" s="1"/>
  <c r="L12" i="7"/>
  <c r="M30" i="6"/>
  <c r="M26" i="6"/>
  <c r="M27" i="6"/>
  <c r="K14" i="14"/>
  <c r="K18" i="14" s="1"/>
  <c r="L12" i="14"/>
  <c r="L14" i="14" s="1"/>
  <c r="L18" i="14" s="1"/>
  <c r="L11" i="10"/>
  <c r="K13" i="10"/>
  <c r="K17" i="10" s="1"/>
  <c r="L25" i="7"/>
  <c r="L14" i="9"/>
  <c r="K20" i="9"/>
  <c r="K24" i="9" s="1"/>
  <c r="K33" i="9" s="1"/>
  <c r="T92" i="19" l="1"/>
  <c r="S14" i="19"/>
  <c r="T14" i="19" s="1"/>
  <c r="T47" i="19"/>
  <c r="S13" i="19"/>
  <c r="T13" i="19" s="1"/>
  <c r="T109" i="19"/>
  <c r="H130" i="2"/>
  <c r="G130" i="2" s="1"/>
  <c r="S20" i="19"/>
  <c r="T20" i="19" s="1"/>
  <c r="S214" i="19"/>
  <c r="S11" i="19"/>
  <c r="T11" i="19" s="1"/>
  <c r="T175" i="19"/>
  <c r="U174" i="19" s="1"/>
  <c r="T161" i="19"/>
  <c r="S12" i="19"/>
  <c r="T12" i="19" s="1"/>
  <c r="S17" i="19"/>
  <c r="T17" i="19" s="1"/>
  <c r="S15" i="19"/>
  <c r="T15" i="19" s="1"/>
  <c r="T65" i="19"/>
  <c r="T183" i="19"/>
  <c r="U181" i="19" s="1"/>
  <c r="T76" i="19"/>
  <c r="S18" i="19"/>
  <c r="T18" i="19" s="1"/>
  <c r="T130" i="19"/>
  <c r="T200" i="19"/>
  <c r="U197" i="19" s="1"/>
  <c r="T141" i="19"/>
  <c r="M16" i="14"/>
  <c r="M10" i="14"/>
  <c r="E10" i="14" s="1"/>
  <c r="T36" i="19"/>
  <c r="U32" i="19" s="1"/>
  <c r="T211" i="19"/>
  <c r="U211" i="19" s="1"/>
  <c r="T57" i="19"/>
  <c r="U50" i="19" s="1"/>
  <c r="T169" i="19"/>
  <c r="U165" i="19" s="1"/>
  <c r="T180" i="19"/>
  <c r="T102" i="19"/>
  <c r="T149" i="19"/>
  <c r="U144" i="19" s="1"/>
  <c r="M8" i="12"/>
  <c r="E8" i="12" s="1"/>
  <c r="M21" i="12"/>
  <c r="E21" i="12" s="1"/>
  <c r="M19" i="12"/>
  <c r="E19" i="12" s="1"/>
  <c r="M15" i="12"/>
  <c r="E15" i="12" s="1"/>
  <c r="N15" i="12" s="1"/>
  <c r="M12" i="12"/>
  <c r="M11" i="12"/>
  <c r="E11" i="12" s="1"/>
  <c r="L21" i="5"/>
  <c r="E21" i="5" s="1"/>
  <c r="M21" i="5" s="1"/>
  <c r="L18" i="5"/>
  <c r="E18" i="5" s="1"/>
  <c r="M18" i="5" s="1"/>
  <c r="L13" i="5"/>
  <c r="E13" i="5" s="1"/>
  <c r="L17" i="5"/>
  <c r="E17" i="5" s="1"/>
  <c r="L12" i="5"/>
  <c r="L16" i="5"/>
  <c r="M9" i="8"/>
  <c r="E16" i="8"/>
  <c r="N16" i="8" s="1"/>
  <c r="M22" i="8"/>
  <c r="E22" i="8" s="1"/>
  <c r="M25" i="8"/>
  <c r="E25" i="8" s="1"/>
  <c r="M13" i="8"/>
  <c r="M21" i="8"/>
  <c r="M16" i="8"/>
  <c r="M12" i="8"/>
  <c r="E12" i="8" s="1"/>
  <c r="L15" i="6"/>
  <c r="E15" i="6" s="1"/>
  <c r="L10" i="6"/>
  <c r="E10" i="6" s="1"/>
  <c r="L16" i="6"/>
  <c r="E16" i="6" s="1"/>
  <c r="M16" i="6" s="1"/>
  <c r="L17" i="6"/>
  <c r="E17" i="6" s="1"/>
  <c r="M17" i="6" s="1"/>
  <c r="L20" i="6"/>
  <c r="L9" i="6"/>
  <c r="L14" i="6"/>
  <c r="E14" i="6" s="1"/>
  <c r="U145" i="19"/>
  <c r="V202" i="19"/>
  <c r="V16" i="19" s="1"/>
  <c r="H145" i="2"/>
  <c r="G145" i="2" s="1"/>
  <c r="L22" i="10"/>
  <c r="K26" i="10"/>
  <c r="H7" i="2"/>
  <c r="G7" i="2" s="1"/>
  <c r="V27" i="19"/>
  <c r="H19" i="2"/>
  <c r="V211" i="19"/>
  <c r="V19" i="19" s="1"/>
  <c r="U55" i="19"/>
  <c r="U164" i="19"/>
  <c r="U132" i="19"/>
  <c r="U140" i="19"/>
  <c r="U133" i="19"/>
  <c r="U139" i="19"/>
  <c r="U137" i="19"/>
  <c r="U134" i="19"/>
  <c r="U138" i="19"/>
  <c r="U135" i="19"/>
  <c r="U136" i="19"/>
  <c r="U115" i="19"/>
  <c r="U113" i="19"/>
  <c r="U117" i="19"/>
  <c r="U110" i="19"/>
  <c r="U111" i="19"/>
  <c r="U114" i="19"/>
  <c r="U116" i="19"/>
  <c r="U118" i="19"/>
  <c r="U112" i="19"/>
  <c r="U205" i="19"/>
  <c r="U208" i="19"/>
  <c r="U206" i="19"/>
  <c r="H32" i="2"/>
  <c r="V212" i="19"/>
  <c r="V20" i="19" s="1"/>
  <c r="U193" i="19"/>
  <c r="U194" i="19"/>
  <c r="U198" i="19"/>
  <c r="U196" i="19"/>
  <c r="L20" i="9"/>
  <c r="L24" i="9" s="1"/>
  <c r="L33" i="9" s="1"/>
  <c r="L13" i="10"/>
  <c r="L17" i="10" s="1"/>
  <c r="L26" i="10" s="1"/>
  <c r="N38" i="10" s="1"/>
  <c r="N39" i="10" s="1"/>
  <c r="L16" i="7"/>
  <c r="L20" i="7" s="1"/>
  <c r="L29" i="7" s="1"/>
  <c r="U182" i="19"/>
  <c r="U75" i="19"/>
  <c r="U71" i="19"/>
  <c r="U68" i="19"/>
  <c r="U73" i="19"/>
  <c r="U69" i="19"/>
  <c r="U74" i="19"/>
  <c r="U70" i="19"/>
  <c r="U72" i="19"/>
  <c r="T82" i="19"/>
  <c r="U67" i="19"/>
  <c r="U126" i="19"/>
  <c r="U123" i="19"/>
  <c r="U127" i="19"/>
  <c r="U125" i="19"/>
  <c r="U129" i="19"/>
  <c r="U121" i="19"/>
  <c r="U124" i="19"/>
  <c r="U122" i="19"/>
  <c r="U128" i="19"/>
  <c r="U153" i="19"/>
  <c r="U155" i="19"/>
  <c r="U154" i="19"/>
  <c r="U157" i="19"/>
  <c r="U152" i="19"/>
  <c r="U158" i="19"/>
  <c r="U156" i="19"/>
  <c r="U159" i="19"/>
  <c r="U160" i="19"/>
  <c r="U83" i="19"/>
  <c r="U88" i="19"/>
  <c r="U91" i="19"/>
  <c r="U87" i="19"/>
  <c r="U89" i="19"/>
  <c r="U85" i="19"/>
  <c r="U90" i="19"/>
  <c r="U86" i="19"/>
  <c r="U84" i="19"/>
  <c r="T10" i="19"/>
  <c r="U108" i="19"/>
  <c r="U105" i="19"/>
  <c r="U103" i="19"/>
  <c r="U107" i="19"/>
  <c r="U106" i="19"/>
  <c r="U104" i="19"/>
  <c r="U46" i="19"/>
  <c r="U40" i="19"/>
  <c r="U38" i="19"/>
  <c r="U44" i="19"/>
  <c r="U45" i="19"/>
  <c r="U41" i="19"/>
  <c r="U39" i="19"/>
  <c r="U43" i="19"/>
  <c r="U42" i="19"/>
  <c r="U61" i="19"/>
  <c r="U59" i="19"/>
  <c r="U64" i="19"/>
  <c r="U62" i="19"/>
  <c r="U60" i="19"/>
  <c r="U58" i="19"/>
  <c r="U63" i="19"/>
  <c r="U29" i="19"/>
  <c r="U34" i="19"/>
  <c r="U33" i="19"/>
  <c r="M14" i="14" l="1"/>
  <c r="M18" i="14" s="1"/>
  <c r="V174" i="19"/>
  <c r="H163" i="2"/>
  <c r="G163" i="2" s="1"/>
  <c r="U49" i="19"/>
  <c r="U172" i="19"/>
  <c r="U51" i="19"/>
  <c r="U54" i="19"/>
  <c r="U173" i="19"/>
  <c r="U191" i="19"/>
  <c r="U186" i="19"/>
  <c r="U185" i="19"/>
  <c r="H168" i="2" s="1"/>
  <c r="G168" i="2" s="1"/>
  <c r="U146" i="19"/>
  <c r="U143" i="19"/>
  <c r="N42" i="7"/>
  <c r="N43" i="7" s="1"/>
  <c r="M12" i="7" s="1"/>
  <c r="E12" i="7" s="1"/>
  <c r="U188" i="19"/>
  <c r="V188" i="19" s="1"/>
  <c r="U190" i="19"/>
  <c r="U199" i="19"/>
  <c r="U195" i="19"/>
  <c r="U147" i="19"/>
  <c r="V147" i="19" s="1"/>
  <c r="U30" i="19"/>
  <c r="U35" i="19"/>
  <c r="U31" i="19"/>
  <c r="S22" i="19"/>
  <c r="T22" i="19" s="1"/>
  <c r="T21" i="19" s="1"/>
  <c r="V21" i="19" s="1"/>
  <c r="U189" i="19"/>
  <c r="U192" i="19"/>
  <c r="U187" i="19"/>
  <c r="U148" i="19"/>
  <c r="H129" i="2" s="1"/>
  <c r="G129" i="2" s="1"/>
  <c r="U170" i="19"/>
  <c r="U171" i="19"/>
  <c r="U176" i="19"/>
  <c r="U179" i="19"/>
  <c r="U177" i="19"/>
  <c r="U178" i="19"/>
  <c r="U167" i="19"/>
  <c r="U163" i="19"/>
  <c r="V163" i="19" s="1"/>
  <c r="U52" i="19"/>
  <c r="U53" i="19"/>
  <c r="U97" i="19"/>
  <c r="U99" i="19"/>
  <c r="U93" i="19"/>
  <c r="U98" i="19"/>
  <c r="U101" i="19"/>
  <c r="U95" i="19"/>
  <c r="U96" i="19"/>
  <c r="U100" i="19"/>
  <c r="U94" i="19"/>
  <c r="U166" i="19"/>
  <c r="V166" i="19" s="1"/>
  <c r="U168" i="19"/>
  <c r="U56" i="19"/>
  <c r="H15" i="2"/>
  <c r="G15" i="2" s="1"/>
  <c r="V34" i="19"/>
  <c r="H27" i="2"/>
  <c r="G27" i="2" s="1"/>
  <c r="V44" i="19"/>
  <c r="H75" i="2"/>
  <c r="G75" i="2" s="1"/>
  <c r="V91" i="19"/>
  <c r="V158" i="19"/>
  <c r="H138" i="2"/>
  <c r="G138" i="2" s="1"/>
  <c r="H135" i="2"/>
  <c r="G135" i="2" s="1"/>
  <c r="V155" i="19"/>
  <c r="V128" i="19"/>
  <c r="H111" i="2"/>
  <c r="G111" i="2" s="1"/>
  <c r="V126" i="19"/>
  <c r="H109" i="2"/>
  <c r="G109" i="2" s="1"/>
  <c r="H54" i="2"/>
  <c r="G54" i="2" s="1"/>
  <c r="V70" i="19"/>
  <c r="V68" i="19"/>
  <c r="H52" i="2"/>
  <c r="G52" i="2" s="1"/>
  <c r="V182" i="19"/>
  <c r="H166" i="2"/>
  <c r="G166" i="2" s="1"/>
  <c r="H171" i="2"/>
  <c r="G171" i="2" s="1"/>
  <c r="V199" i="19"/>
  <c r="H182" i="2"/>
  <c r="G182" i="2" s="1"/>
  <c r="V114" i="19"/>
  <c r="H98" i="2"/>
  <c r="G98" i="2" s="1"/>
  <c r="H120" i="2"/>
  <c r="G120" i="2" s="1"/>
  <c r="V138" i="19"/>
  <c r="H148" i="2"/>
  <c r="G148" i="2" s="1"/>
  <c r="V164" i="19"/>
  <c r="M14" i="8"/>
  <c r="M18" i="8" s="1"/>
  <c r="E16" i="5"/>
  <c r="L19" i="5"/>
  <c r="V30" i="19"/>
  <c r="H10" i="2"/>
  <c r="G10" i="2" s="1"/>
  <c r="H43" i="2"/>
  <c r="G43" i="2" s="1"/>
  <c r="V58" i="19"/>
  <c r="H22" i="2"/>
  <c r="G22" i="2" s="1"/>
  <c r="V39" i="19"/>
  <c r="H72" i="2"/>
  <c r="G72" i="2" s="1"/>
  <c r="V88" i="19"/>
  <c r="H132" i="2"/>
  <c r="G132" i="2" s="1"/>
  <c r="V152" i="19"/>
  <c r="H105" i="2"/>
  <c r="G105" i="2" s="1"/>
  <c r="V122" i="19"/>
  <c r="H51" i="2"/>
  <c r="G51" i="2" s="1"/>
  <c r="V67" i="19"/>
  <c r="V71" i="19"/>
  <c r="H55" i="2"/>
  <c r="G55" i="2" s="1"/>
  <c r="V192" i="19"/>
  <c r="H175" i="2"/>
  <c r="G175" i="2" s="1"/>
  <c r="H180" i="2"/>
  <c r="G180" i="2" s="1"/>
  <c r="V197" i="19"/>
  <c r="V112" i="19"/>
  <c r="H96" i="2"/>
  <c r="G96" i="2" s="1"/>
  <c r="H99" i="2"/>
  <c r="G99" i="2" s="1"/>
  <c r="V115" i="19"/>
  <c r="V140" i="19"/>
  <c r="H122" i="2"/>
  <c r="G122" i="2" s="1"/>
  <c r="V49" i="19"/>
  <c r="H34" i="2"/>
  <c r="G34" i="2" s="1"/>
  <c r="V145" i="19"/>
  <c r="H126" i="2"/>
  <c r="G126" i="2" s="1"/>
  <c r="L18" i="6"/>
  <c r="F40" i="1"/>
  <c r="G40" i="1" s="1"/>
  <c r="N22" i="8"/>
  <c r="L14" i="5"/>
  <c r="E12" i="5"/>
  <c r="N19" i="12"/>
  <c r="F94" i="1"/>
  <c r="G94" i="1" s="1"/>
  <c r="H11" i="2"/>
  <c r="G11" i="2" s="1"/>
  <c r="V31" i="19"/>
  <c r="H13" i="2"/>
  <c r="G13" i="2" s="1"/>
  <c r="V32" i="19"/>
  <c r="V60" i="19"/>
  <c r="H45" i="2"/>
  <c r="G45" i="2" s="1"/>
  <c r="V61" i="19"/>
  <c r="H46" i="2"/>
  <c r="G46" i="2" s="1"/>
  <c r="V41" i="19"/>
  <c r="H24" i="2"/>
  <c r="G24" i="2" s="1"/>
  <c r="V40" i="19"/>
  <c r="H23" i="2"/>
  <c r="G23" i="2" s="1"/>
  <c r="H88" i="2"/>
  <c r="G88" i="2" s="1"/>
  <c r="V104" i="19"/>
  <c r="H89" i="2"/>
  <c r="G89" i="2" s="1"/>
  <c r="V105" i="19"/>
  <c r="V84" i="19"/>
  <c r="H68" i="2"/>
  <c r="G68" i="2" s="1"/>
  <c r="V89" i="19"/>
  <c r="H73" i="2"/>
  <c r="G73" i="2" s="1"/>
  <c r="H67" i="2"/>
  <c r="G67" i="2" s="1"/>
  <c r="V83" i="19"/>
  <c r="V159" i="19"/>
  <c r="H139" i="2"/>
  <c r="G139" i="2" s="1"/>
  <c r="H137" i="2"/>
  <c r="G137" i="2" s="1"/>
  <c r="V157" i="19"/>
  <c r="H107" i="2"/>
  <c r="G107" i="2" s="1"/>
  <c r="V124" i="19"/>
  <c r="V127" i="19"/>
  <c r="H110" i="2"/>
  <c r="G110" i="2" s="1"/>
  <c r="U81" i="19"/>
  <c r="U80" i="19"/>
  <c r="U79" i="19"/>
  <c r="U78" i="19"/>
  <c r="U77" i="19"/>
  <c r="H53" i="2"/>
  <c r="G53" i="2" s="1"/>
  <c r="V69" i="19"/>
  <c r="H59" i="2"/>
  <c r="G59" i="2" s="1"/>
  <c r="V75" i="19"/>
  <c r="N35" i="9"/>
  <c r="M8" i="7"/>
  <c r="M24" i="7"/>
  <c r="E24" i="7" s="1"/>
  <c r="M27" i="7"/>
  <c r="E27" i="7" s="1"/>
  <c r="M13" i="7"/>
  <c r="E13" i="7" s="1"/>
  <c r="M14" i="7"/>
  <c r="E14" i="7" s="1"/>
  <c r="M15" i="7"/>
  <c r="E15" i="7" s="1"/>
  <c r="N15" i="7" s="1"/>
  <c r="M18" i="7"/>
  <c r="E18" i="7" s="1"/>
  <c r="N18" i="7" s="1"/>
  <c r="M23" i="7"/>
  <c r="V191" i="19"/>
  <c r="H174" i="2"/>
  <c r="G174" i="2" s="1"/>
  <c r="H169" i="2"/>
  <c r="G169" i="2" s="1"/>
  <c r="V186" i="19"/>
  <c r="V206" i="19"/>
  <c r="H143" i="2"/>
  <c r="G143" i="2" s="1"/>
  <c r="H102" i="2"/>
  <c r="G102" i="2" s="1"/>
  <c r="V118" i="19"/>
  <c r="V110" i="19"/>
  <c r="H94" i="2"/>
  <c r="G94" i="2" s="1"/>
  <c r="H118" i="2"/>
  <c r="G118" i="2" s="1"/>
  <c r="V136" i="19"/>
  <c r="V137" i="19"/>
  <c r="H119" i="2"/>
  <c r="G119" i="2" s="1"/>
  <c r="V132" i="19"/>
  <c r="H114" i="2"/>
  <c r="G114" i="2" s="1"/>
  <c r="V167" i="19"/>
  <c r="H151" i="2"/>
  <c r="G151" i="2" s="1"/>
  <c r="V52" i="19"/>
  <c r="H37" i="2"/>
  <c r="G37" i="2" s="1"/>
  <c r="V53" i="19"/>
  <c r="H38" i="2"/>
  <c r="G38" i="2" s="1"/>
  <c r="F145" i="1"/>
  <c r="G145" i="1" s="1"/>
  <c r="N10" i="14"/>
  <c r="N14" i="14" s="1"/>
  <c r="N18" i="14" s="1"/>
  <c r="E10" i="13"/>
  <c r="E9" i="6"/>
  <c r="L11" i="6"/>
  <c r="L23" i="6" s="1"/>
  <c r="M10" i="6"/>
  <c r="O10" i="6" s="1"/>
  <c r="F16" i="1"/>
  <c r="G16" i="1" s="1"/>
  <c r="M23" i="8"/>
  <c r="E21" i="8"/>
  <c r="F12" i="1"/>
  <c r="G12" i="1" s="1"/>
  <c r="M17" i="5"/>
  <c r="M13" i="12"/>
  <c r="M17" i="12" s="1"/>
  <c r="M23" i="12" s="1"/>
  <c r="F98" i="1"/>
  <c r="G98" i="1" s="1"/>
  <c r="N21" i="12"/>
  <c r="V63" i="19"/>
  <c r="H48" i="2"/>
  <c r="G48" i="2" s="1"/>
  <c r="H49" i="2"/>
  <c r="G49" i="2" s="1"/>
  <c r="V64" i="19"/>
  <c r="H26" i="2"/>
  <c r="G26" i="2" s="1"/>
  <c r="V43" i="19"/>
  <c r="V107" i="19"/>
  <c r="H91" i="2"/>
  <c r="G91" i="2" s="1"/>
  <c r="H74" i="2"/>
  <c r="G74" i="2" s="1"/>
  <c r="V90" i="19"/>
  <c r="H112" i="2"/>
  <c r="G112" i="2" s="1"/>
  <c r="V129" i="19"/>
  <c r="N27" i="11"/>
  <c r="M24" i="10"/>
  <c r="E24" i="10" s="1"/>
  <c r="M9" i="10"/>
  <c r="M12" i="10"/>
  <c r="M21" i="10"/>
  <c r="E21" i="10" s="1"/>
  <c r="M15" i="10"/>
  <c r="E15" i="10" s="1"/>
  <c r="N15" i="10" s="1"/>
  <c r="V190" i="19"/>
  <c r="H173" i="2"/>
  <c r="G173" i="2" s="1"/>
  <c r="V195" i="19"/>
  <c r="H178" i="2"/>
  <c r="G178" i="2" s="1"/>
  <c r="V205" i="19"/>
  <c r="H142" i="2"/>
  <c r="G142" i="2" s="1"/>
  <c r="H97" i="2"/>
  <c r="G97" i="2" s="1"/>
  <c r="V113" i="19"/>
  <c r="V133" i="19"/>
  <c r="H115" i="2"/>
  <c r="G115" i="2" s="1"/>
  <c r="H39" i="2"/>
  <c r="G39" i="2" s="1"/>
  <c r="V54" i="19"/>
  <c r="V51" i="19"/>
  <c r="H36" i="2"/>
  <c r="G36" i="2" s="1"/>
  <c r="V146" i="19"/>
  <c r="H127" i="2"/>
  <c r="G127" i="2" s="1"/>
  <c r="V143" i="19"/>
  <c r="H124" i="2"/>
  <c r="G124" i="2" s="1"/>
  <c r="C30" i="18"/>
  <c r="F42" i="1"/>
  <c r="G42" i="1" s="1"/>
  <c r="N25" i="8"/>
  <c r="E42" i="8"/>
  <c r="F42" i="8" s="1"/>
  <c r="F52" i="1" s="1"/>
  <c r="G52" i="1" s="1"/>
  <c r="V35" i="19"/>
  <c r="H16" i="2"/>
  <c r="G16" i="2" s="1"/>
  <c r="H44" i="2"/>
  <c r="G44" i="2" s="1"/>
  <c r="V59" i="19"/>
  <c r="H21" i="2"/>
  <c r="G21" i="2" s="1"/>
  <c r="V38" i="19"/>
  <c r="V103" i="19"/>
  <c r="H87" i="2"/>
  <c r="G87" i="2" s="1"/>
  <c r="V85" i="19"/>
  <c r="H69" i="2"/>
  <c r="G69" i="2" s="1"/>
  <c r="V160" i="19"/>
  <c r="H140" i="2"/>
  <c r="G140" i="2" s="1"/>
  <c r="H133" i="2"/>
  <c r="G133" i="2" s="1"/>
  <c r="V153" i="19"/>
  <c r="H108" i="2"/>
  <c r="G108" i="2" s="1"/>
  <c r="V125" i="19"/>
  <c r="H58" i="2"/>
  <c r="G58" i="2" s="1"/>
  <c r="V74" i="19"/>
  <c r="V189" i="19"/>
  <c r="H172" i="2"/>
  <c r="G172" i="2" s="1"/>
  <c r="H170" i="2"/>
  <c r="G170" i="2" s="1"/>
  <c r="V187" i="19"/>
  <c r="G32" i="2"/>
  <c r="H31" i="2"/>
  <c r="G31" i="2" s="1"/>
  <c r="H95" i="2"/>
  <c r="G95" i="2" s="1"/>
  <c r="V111" i="19"/>
  <c r="V134" i="19"/>
  <c r="H116" i="2"/>
  <c r="G116" i="2" s="1"/>
  <c r="H152" i="2"/>
  <c r="G152" i="2" s="1"/>
  <c r="V168" i="19"/>
  <c r="V55" i="19"/>
  <c r="H40" i="2"/>
  <c r="G40" i="2" s="1"/>
  <c r="H18" i="2"/>
  <c r="G18" i="2" s="1"/>
  <c r="G19" i="2"/>
  <c r="H14" i="2"/>
  <c r="G14" i="2" s="1"/>
  <c r="V33" i="19"/>
  <c r="V29" i="19"/>
  <c r="H9" i="2"/>
  <c r="G9" i="2" s="1"/>
  <c r="V62" i="19"/>
  <c r="H47" i="2"/>
  <c r="G47" i="2" s="1"/>
  <c r="H25" i="2"/>
  <c r="G25" i="2" s="1"/>
  <c r="V42" i="19"/>
  <c r="V45" i="19"/>
  <c r="H28" i="2"/>
  <c r="G28" i="2" s="1"/>
  <c r="H29" i="2"/>
  <c r="G29" i="2" s="1"/>
  <c r="V46" i="19"/>
  <c r="H90" i="2"/>
  <c r="G90" i="2" s="1"/>
  <c r="V106" i="19"/>
  <c r="V108" i="19"/>
  <c r="H92" i="2"/>
  <c r="G92" i="2" s="1"/>
  <c r="H70" i="2"/>
  <c r="G70" i="2" s="1"/>
  <c r="V86" i="19"/>
  <c r="H71" i="2"/>
  <c r="G71" i="2" s="1"/>
  <c r="V87" i="19"/>
  <c r="H136" i="2"/>
  <c r="G136" i="2" s="1"/>
  <c r="V156" i="19"/>
  <c r="V154" i="19"/>
  <c r="H134" i="2"/>
  <c r="G134" i="2" s="1"/>
  <c r="V121" i="19"/>
  <c r="H104" i="2"/>
  <c r="G104" i="2" s="1"/>
  <c r="V123" i="19"/>
  <c r="H106" i="2"/>
  <c r="G106" i="2" s="1"/>
  <c r="V72" i="19"/>
  <c r="H56" i="2"/>
  <c r="G56" i="2" s="1"/>
  <c r="H57" i="2"/>
  <c r="G57" i="2" s="1"/>
  <c r="V73" i="19"/>
  <c r="V181" i="19"/>
  <c r="H165" i="2"/>
  <c r="G165" i="2" s="1"/>
  <c r="M11" i="10"/>
  <c r="E11" i="10" s="1"/>
  <c r="V196" i="19"/>
  <c r="H179" i="2"/>
  <c r="G179" i="2" s="1"/>
  <c r="V198" i="19"/>
  <c r="H181" i="2"/>
  <c r="G181" i="2" s="1"/>
  <c r="H177" i="2"/>
  <c r="G177" i="2" s="1"/>
  <c r="V194" i="19"/>
  <c r="H176" i="2"/>
  <c r="G176" i="2" s="1"/>
  <c r="V193" i="19"/>
  <c r="V208" i="19"/>
  <c r="H184" i="2"/>
  <c r="G184" i="2" s="1"/>
  <c r="H100" i="2"/>
  <c r="G100" i="2" s="1"/>
  <c r="V116" i="19"/>
  <c r="H101" i="2"/>
  <c r="G101" i="2" s="1"/>
  <c r="V117" i="19"/>
  <c r="H117" i="2"/>
  <c r="G117" i="2" s="1"/>
  <c r="V135" i="19"/>
  <c r="V139" i="19"/>
  <c r="H121" i="2"/>
  <c r="G121" i="2" s="1"/>
  <c r="V165" i="19"/>
  <c r="H149" i="2"/>
  <c r="G149" i="2" s="1"/>
  <c r="V56" i="19"/>
  <c r="H41" i="2"/>
  <c r="G41" i="2" s="1"/>
  <c r="V50" i="19"/>
  <c r="H35" i="2"/>
  <c r="G35" i="2" s="1"/>
  <c r="M20" i="10"/>
  <c r="V148" i="19"/>
  <c r="V144" i="19"/>
  <c r="H125" i="2"/>
  <c r="G125" i="2" s="1"/>
  <c r="E20" i="6"/>
  <c r="M20" i="6" s="1"/>
  <c r="M15" i="6"/>
  <c r="O15" i="6" s="1"/>
  <c r="F19" i="1"/>
  <c r="G19" i="1" s="1"/>
  <c r="E9" i="8"/>
  <c r="M27" i="8"/>
  <c r="F9" i="1"/>
  <c r="G9" i="1" s="1"/>
  <c r="M13" i="5"/>
  <c r="F90" i="1"/>
  <c r="G90" i="1" s="1"/>
  <c r="N8" i="12"/>
  <c r="H162" i="2" l="1"/>
  <c r="G162" i="2" s="1"/>
  <c r="V173" i="19"/>
  <c r="H161" i="2"/>
  <c r="G161" i="2" s="1"/>
  <c r="V172" i="19"/>
  <c r="H128" i="2"/>
  <c r="G128" i="2" s="1"/>
  <c r="V170" i="19"/>
  <c r="H159" i="2"/>
  <c r="G159" i="2" s="1"/>
  <c r="V185" i="19"/>
  <c r="H150" i="2"/>
  <c r="G150" i="2" s="1"/>
  <c r="V171" i="19"/>
  <c r="H160" i="2"/>
  <c r="G160" i="2" s="1"/>
  <c r="V94" i="19"/>
  <c r="H78" i="2"/>
  <c r="G78" i="2" s="1"/>
  <c r="H81" i="2"/>
  <c r="G81" i="2" s="1"/>
  <c r="V97" i="19"/>
  <c r="H154" i="2"/>
  <c r="G154" i="2" s="1"/>
  <c r="V176" i="19"/>
  <c r="H147" i="2"/>
  <c r="G147" i="2" s="1"/>
  <c r="H84" i="2"/>
  <c r="G84" i="2" s="1"/>
  <c r="V100" i="19"/>
  <c r="H82" i="2"/>
  <c r="G82" i="2" s="1"/>
  <c r="V98" i="19"/>
  <c r="V178" i="19"/>
  <c r="H156" i="2"/>
  <c r="G156" i="2" s="1"/>
  <c r="V10" i="19"/>
  <c r="H79" i="2"/>
  <c r="G79" i="2" s="1"/>
  <c r="V95" i="19"/>
  <c r="H83" i="2"/>
  <c r="G83" i="2" s="1"/>
  <c r="V99" i="19"/>
  <c r="V179" i="19"/>
  <c r="H157" i="2"/>
  <c r="G157" i="2" s="1"/>
  <c r="V101" i="19"/>
  <c r="H85" i="2"/>
  <c r="G85" i="2" s="1"/>
  <c r="V11" i="19"/>
  <c r="L23" i="5"/>
  <c r="H80" i="2"/>
  <c r="G80" i="2" s="1"/>
  <c r="V96" i="19"/>
  <c r="H77" i="2"/>
  <c r="G77" i="2" s="1"/>
  <c r="V93" i="19"/>
  <c r="H155" i="2"/>
  <c r="G155" i="2" s="1"/>
  <c r="V177" i="19"/>
  <c r="N24" i="10"/>
  <c r="F77" i="1"/>
  <c r="G77" i="1" s="1"/>
  <c r="C29" i="18"/>
  <c r="F39" i="1"/>
  <c r="G39" i="1" s="1"/>
  <c r="N21" i="8"/>
  <c r="N23" i="8" s="1"/>
  <c r="E40" i="8" s="1"/>
  <c r="F40" i="8"/>
  <c r="F49" i="1" s="1"/>
  <c r="G49" i="1" s="1"/>
  <c r="F25" i="1"/>
  <c r="G25" i="1" s="1"/>
  <c r="N13" i="7"/>
  <c r="V80" i="19"/>
  <c r="H64" i="2"/>
  <c r="G64" i="2" s="1"/>
  <c r="V14" i="19"/>
  <c r="F75" i="1"/>
  <c r="G75" i="1" s="1"/>
  <c r="N21" i="10"/>
  <c r="E12" i="12"/>
  <c r="N12" i="12" s="1"/>
  <c r="F92" i="1"/>
  <c r="G92" i="1" s="1"/>
  <c r="N11" i="12"/>
  <c r="F32" i="1"/>
  <c r="G32" i="1" s="1"/>
  <c r="N27" i="7"/>
  <c r="V77" i="19"/>
  <c r="H61" i="2"/>
  <c r="G61" i="2" s="1"/>
  <c r="V12" i="19"/>
  <c r="E13" i="8"/>
  <c r="E41" i="8"/>
  <c r="F41" i="8" s="1"/>
  <c r="F51" i="1" s="1"/>
  <c r="G51" i="1" s="1"/>
  <c r="N12" i="8"/>
  <c r="E20" i="10"/>
  <c r="M22" i="10"/>
  <c r="N12" i="7"/>
  <c r="F24" i="1"/>
  <c r="G24" i="1" s="1"/>
  <c r="F15" i="1"/>
  <c r="G15" i="1" s="1"/>
  <c r="M9" i="6"/>
  <c r="N26" i="14"/>
  <c r="F29" i="4"/>
  <c r="G29" i="4" s="1"/>
  <c r="J29" i="4" s="1"/>
  <c r="F30" i="1"/>
  <c r="G30" i="1" s="1"/>
  <c r="N24" i="7"/>
  <c r="H62" i="2"/>
  <c r="G62" i="2" s="1"/>
  <c r="V78" i="19"/>
  <c r="F8" i="1"/>
  <c r="G8" i="1" s="1"/>
  <c r="M12" i="5"/>
  <c r="M14" i="5" s="1"/>
  <c r="E23" i="7"/>
  <c r="M25" i="7"/>
  <c r="M10" i="9"/>
  <c r="E10" i="9" s="1"/>
  <c r="M9" i="9"/>
  <c r="M31" i="9"/>
  <c r="E31" i="9" s="1"/>
  <c r="M28" i="9"/>
  <c r="E28" i="9" s="1"/>
  <c r="M22" i="9"/>
  <c r="E22" i="9" s="1"/>
  <c r="N22" i="9" s="1"/>
  <c r="M16" i="9"/>
  <c r="E16" i="9" s="1"/>
  <c r="M15" i="9"/>
  <c r="E15" i="9" s="1"/>
  <c r="M27" i="9"/>
  <c r="M18" i="9"/>
  <c r="M17" i="9"/>
  <c r="E17" i="9" s="1"/>
  <c r="M19" i="9"/>
  <c r="M14" i="9"/>
  <c r="C10" i="18"/>
  <c r="F35" i="1"/>
  <c r="G35" i="1" s="1"/>
  <c r="N9" i="8"/>
  <c r="F119" i="1"/>
  <c r="G119" i="1" s="1"/>
  <c r="I30" i="18"/>
  <c r="J30" i="18" s="1"/>
  <c r="M9" i="11"/>
  <c r="E9" i="11" s="1"/>
  <c r="M12" i="11"/>
  <c r="E12" i="11" s="1"/>
  <c r="M14" i="11"/>
  <c r="N10" i="13"/>
  <c r="F137" i="1"/>
  <c r="V81" i="19"/>
  <c r="H65" i="2"/>
  <c r="G65" i="2" s="1"/>
  <c r="M14" i="6"/>
  <c r="F18" i="1"/>
  <c r="G18" i="1" s="1"/>
  <c r="M13" i="10"/>
  <c r="M17" i="10" s="1"/>
  <c r="M16" i="7"/>
  <c r="M20" i="7" s="1"/>
  <c r="M29" i="7" s="1"/>
  <c r="V15" i="19"/>
  <c r="V18" i="19"/>
  <c r="E9" i="10"/>
  <c r="C39" i="8" s="1"/>
  <c r="F45" i="1" s="1"/>
  <c r="G45" i="1" s="1"/>
  <c r="N14" i="7"/>
  <c r="F26" i="1"/>
  <c r="G26" i="1" s="1"/>
  <c r="E8" i="7"/>
  <c r="H63" i="2"/>
  <c r="G63" i="2" s="1"/>
  <c r="V79" i="19"/>
  <c r="F11" i="1"/>
  <c r="G11" i="1" s="1"/>
  <c r="M16" i="5"/>
  <c r="M19" i="5" s="1"/>
  <c r="M26" i="10" l="1"/>
  <c r="V13" i="19"/>
  <c r="V17" i="19"/>
  <c r="M23" i="5"/>
  <c r="F9" i="4" s="1"/>
  <c r="V214" i="19"/>
  <c r="F72" i="1"/>
  <c r="G72" i="1" s="1"/>
  <c r="N11" i="10"/>
  <c r="E12" i="10"/>
  <c r="N12" i="10" s="1"/>
  <c r="F82" i="1"/>
  <c r="G82" i="1" s="1"/>
  <c r="N12" i="11"/>
  <c r="N17" i="9"/>
  <c r="E19" i="9"/>
  <c r="N19" i="9" s="1"/>
  <c r="F61" i="1"/>
  <c r="G61" i="1" s="1"/>
  <c r="M11" i="9"/>
  <c r="E9" i="9"/>
  <c r="M11" i="6"/>
  <c r="O9" i="6"/>
  <c r="N13" i="8"/>
  <c r="N14" i="8" s="1"/>
  <c r="N18" i="8" s="1"/>
  <c r="N27" i="8" s="1"/>
  <c r="F37" i="1"/>
  <c r="G37" i="1" s="1"/>
  <c r="F120" i="1"/>
  <c r="G120" i="1" s="1"/>
  <c r="I29" i="18"/>
  <c r="G137" i="1"/>
  <c r="F142" i="1"/>
  <c r="G142" i="1" s="1"/>
  <c r="F80" i="1"/>
  <c r="G80" i="1" s="1"/>
  <c r="N9" i="11"/>
  <c r="F56" i="1"/>
  <c r="G56" i="1" s="1"/>
  <c r="N10" i="9"/>
  <c r="F74" i="1"/>
  <c r="N20" i="10"/>
  <c r="N22" i="10" s="1"/>
  <c r="F22" i="1"/>
  <c r="G22" i="1" s="1"/>
  <c r="C11" i="18"/>
  <c r="N8" i="7"/>
  <c r="M18" i="6"/>
  <c r="O14" i="6"/>
  <c r="N14" i="13"/>
  <c r="N18" i="13" s="1"/>
  <c r="M10" i="13"/>
  <c r="M14" i="13" s="1"/>
  <c r="M18" i="13" s="1"/>
  <c r="I10" i="18"/>
  <c r="J10" i="18" s="1"/>
  <c r="F104" i="1"/>
  <c r="G104" i="1" s="1"/>
  <c r="M20" i="9"/>
  <c r="M24" i="9" s="1"/>
  <c r="E14" i="9"/>
  <c r="M29" i="9"/>
  <c r="E27" i="9"/>
  <c r="F65" i="1"/>
  <c r="G65" i="1" s="1"/>
  <c r="N28" i="9"/>
  <c r="N13" i="12"/>
  <c r="N17" i="12" s="1"/>
  <c r="N23" i="12" s="1"/>
  <c r="F46" i="1"/>
  <c r="G46" i="1" s="1"/>
  <c r="G40" i="8"/>
  <c r="F50" i="1" s="1"/>
  <c r="G50" i="1" s="1"/>
  <c r="E18" i="9"/>
  <c r="N18" i="9" s="1"/>
  <c r="F59" i="1"/>
  <c r="G59" i="1" s="1"/>
  <c r="N16" i="9"/>
  <c r="C9" i="18"/>
  <c r="N9" i="10"/>
  <c r="F70" i="1"/>
  <c r="G70" i="1" s="1"/>
  <c r="E14" i="11"/>
  <c r="N14" i="11" s="1"/>
  <c r="M16" i="11"/>
  <c r="M25" i="11" s="1"/>
  <c r="F39" i="8"/>
  <c r="F48" i="1" s="1"/>
  <c r="G48" i="1" s="1"/>
  <c r="N15" i="9"/>
  <c r="F60" i="1"/>
  <c r="G60" i="1" s="1"/>
  <c r="F67" i="1"/>
  <c r="G67" i="1" s="1"/>
  <c r="N31" i="9"/>
  <c r="N23" i="7"/>
  <c r="N25" i="7" s="1"/>
  <c r="F29" i="1"/>
  <c r="G29" i="1" s="1"/>
  <c r="N16" i="7"/>
  <c r="N20" i="7" s="1"/>
  <c r="V22" i="19" l="1"/>
  <c r="V23" i="19" s="1"/>
  <c r="N13" i="10"/>
  <c r="N17" i="10" s="1"/>
  <c r="N26" i="10" s="1"/>
  <c r="M31" i="5"/>
  <c r="M32" i="5" s="1"/>
  <c r="M23" i="6"/>
  <c r="M31" i="6" s="1"/>
  <c r="M32" i="6" s="1"/>
  <c r="N32" i="12"/>
  <c r="N33" i="12" s="1"/>
  <c r="F22" i="4"/>
  <c r="G22" i="4" s="1"/>
  <c r="J22" i="4" s="1"/>
  <c r="J29" i="18"/>
  <c r="J31" i="18" s="1"/>
  <c r="C23" i="17" s="1"/>
  <c r="I31" i="18"/>
  <c r="N9" i="9"/>
  <c r="N11" i="9" s="1"/>
  <c r="F55" i="1"/>
  <c r="G55" i="1" s="1"/>
  <c r="F96" i="1"/>
  <c r="G96" i="1" s="1"/>
  <c r="G74" i="1"/>
  <c r="M33" i="9"/>
  <c r="F105" i="1"/>
  <c r="G105" i="1" s="1"/>
  <c r="I9" i="18"/>
  <c r="F28" i="4"/>
  <c r="N25" i="14"/>
  <c r="N27" i="14" s="1"/>
  <c r="N32" i="14" s="1"/>
  <c r="N33" i="14" s="1"/>
  <c r="F103" i="1"/>
  <c r="G103" i="1" s="1"/>
  <c r="I11" i="18"/>
  <c r="J11" i="18" s="1"/>
  <c r="G9" i="4"/>
  <c r="G10" i="4" s="1"/>
  <c r="F10" i="4"/>
  <c r="F58" i="1"/>
  <c r="G58" i="1" s="1"/>
  <c r="N14" i="9"/>
  <c r="N20" i="9" s="1"/>
  <c r="N24" i="9" s="1"/>
  <c r="N29" i="7"/>
  <c r="N16" i="11"/>
  <c r="N25" i="11" s="1"/>
  <c r="F64" i="1"/>
  <c r="G64" i="1" s="1"/>
  <c r="N27" i="9"/>
  <c r="N29" i="9" s="1"/>
  <c r="F15" i="4"/>
  <c r="G15" i="4" s="1"/>
  <c r="J15" i="4" s="1"/>
  <c r="N35" i="8"/>
  <c r="N36" i="8" s="1"/>
  <c r="F32" i="4" l="1"/>
  <c r="G32" i="4" s="1"/>
  <c r="F13" i="4"/>
  <c r="N37" i="7"/>
  <c r="F14" i="4"/>
  <c r="G14" i="4" s="1"/>
  <c r="J14" i="4" s="1"/>
  <c r="J9" i="18"/>
  <c r="J12" i="18" s="1"/>
  <c r="I12" i="18"/>
  <c r="G13" i="4"/>
  <c r="N33" i="9"/>
  <c r="N44" i="7" s="1"/>
  <c r="N45" i="7" s="1"/>
  <c r="F21" i="4"/>
  <c r="G21" i="4" s="1"/>
  <c r="J21" i="4" s="1"/>
  <c r="N35" i="10"/>
  <c r="N34" i="10"/>
  <c r="N36" i="10" s="1"/>
  <c r="N40" i="10"/>
  <c r="N41" i="10" s="1"/>
  <c r="F20" i="4"/>
  <c r="J10" i="4"/>
  <c r="I10" i="4"/>
  <c r="F30" i="4"/>
  <c r="G28" i="4"/>
  <c r="I32" i="4" l="1"/>
  <c r="J32" i="4"/>
  <c r="C22" i="17"/>
  <c r="G30" i="4"/>
  <c r="J28" i="4"/>
  <c r="J13" i="4"/>
  <c r="N38" i="7"/>
  <c r="N39" i="7" s="1"/>
  <c r="F16" i="4"/>
  <c r="G20" i="4"/>
  <c r="F23" i="4"/>
  <c r="G16" i="4" l="1"/>
  <c r="F17" i="4"/>
  <c r="J30" i="4"/>
  <c r="I30" i="4"/>
  <c r="J20" i="4"/>
  <c r="G23" i="4"/>
  <c r="C25" i="17"/>
  <c r="C27" i="17" s="1"/>
  <c r="J23" i="4" l="1"/>
  <c r="I23" i="4"/>
  <c r="J16" i="4"/>
  <c r="G17" i="4"/>
  <c r="M13" i="17"/>
  <c r="M11" i="17"/>
  <c r="M12" i="17"/>
  <c r="M18" i="17"/>
  <c r="D18" i="17" s="1"/>
  <c r="C23" i="18" s="1"/>
  <c r="M17" i="17"/>
  <c r="M16" i="17"/>
  <c r="F108" i="1" l="1"/>
  <c r="I23" i="18"/>
  <c r="J23" i="18" s="1"/>
  <c r="J17" i="4"/>
  <c r="I17" i="4"/>
  <c r="F30" i="17"/>
  <c r="F31" i="17" s="1"/>
  <c r="M20" i="17"/>
  <c r="C29" i="17"/>
  <c r="C28" i="17"/>
  <c r="F26" i="17"/>
  <c r="F27" i="17" s="1"/>
  <c r="D16" i="17" s="1"/>
  <c r="C21" i="18" s="1"/>
  <c r="D17" i="17"/>
  <c r="C22" i="18" s="1"/>
  <c r="F111" i="1" l="1"/>
  <c r="G111" i="1" s="1"/>
  <c r="I21" i="18"/>
  <c r="D13" i="17"/>
  <c r="C18" i="18" s="1"/>
  <c r="D12" i="17"/>
  <c r="C17" i="18" s="1"/>
  <c r="D11" i="17"/>
  <c r="C16" i="18" s="1"/>
  <c r="I22" i="18"/>
  <c r="J22" i="18" s="1"/>
  <c r="F110" i="1"/>
  <c r="G110" i="1" s="1"/>
  <c r="C30" i="17"/>
  <c r="F109" i="1"/>
  <c r="G109" i="1" s="1"/>
  <c r="G108" i="1"/>
  <c r="C33" i="17" l="1"/>
  <c r="C31" i="17"/>
  <c r="F114" i="1"/>
  <c r="G114" i="1" s="1"/>
  <c r="I18" i="18"/>
  <c r="J18" i="18" s="1"/>
  <c r="J21" i="18"/>
  <c r="J24" i="18" s="1"/>
  <c r="J27" i="18" s="1"/>
  <c r="I24" i="18"/>
  <c r="I27" i="18" s="1"/>
  <c r="I17" i="18"/>
  <c r="J17" i="18" s="1"/>
  <c r="F115" i="1"/>
  <c r="G115" i="1" s="1"/>
  <c r="F116" i="1"/>
  <c r="G116" i="1" s="1"/>
  <c r="I16" i="18"/>
  <c r="I19" i="18" l="1"/>
  <c r="I48" i="18" s="1"/>
  <c r="J16" i="18"/>
  <c r="J19" i="18" s="1"/>
  <c r="J48" i="18" s="1"/>
  <c r="C35" i="17" l="1"/>
  <c r="C37" i="17" s="1"/>
  <c r="F25" i="4"/>
  <c r="F36" i="4" l="1"/>
  <c r="F40" i="4" s="1"/>
  <c r="G25" i="4"/>
  <c r="J25" i="4" l="1"/>
  <c r="I25" i="4"/>
  <c r="I36" i="4" s="1"/>
  <c r="I40" i="4" s="1"/>
  <c r="G36" i="4"/>
  <c r="G40" i="4" l="1"/>
  <c r="J40" i="4" s="1"/>
  <c r="J36" i="4"/>
  <c r="G35" i="21" l="1"/>
  <c r="P16" i="21" l="1"/>
  <c r="Q16" i="21" s="1"/>
  <c r="G49" i="21"/>
  <c r="G63" i="21" s="1"/>
  <c r="P10" i="21"/>
  <c r="Q10" i="21" s="1"/>
  <c r="P14" i="21"/>
  <c r="Q14" i="21" s="1"/>
  <c r="P28" i="21" l="1"/>
  <c r="Q28" i="21" s="1"/>
  <c r="S28" i="21" s="1"/>
  <c r="P9" i="21"/>
  <c r="Q9" i="21" s="1"/>
  <c r="P12" i="21"/>
  <c r="Q12" i="21" s="1"/>
  <c r="R12" i="21" s="1"/>
  <c r="P11" i="21"/>
  <c r="Q11" i="21" s="1"/>
  <c r="P15" i="21"/>
  <c r="Q15" i="21" s="1"/>
  <c r="S15" i="21" s="1"/>
  <c r="P8" i="21"/>
  <c r="Q8" i="21" s="1"/>
  <c r="P18" i="21"/>
  <c r="Q18" i="21" s="1"/>
  <c r="R18" i="21" s="1"/>
  <c r="S24" i="20"/>
  <c r="G42" i="21"/>
  <c r="G62" i="21" s="1"/>
  <c r="P17" i="21"/>
  <c r="Q17" i="21" s="1"/>
  <c r="P7" i="21"/>
  <c r="Q7" i="21" s="1"/>
  <c r="R7" i="21" s="1"/>
  <c r="P13" i="21"/>
  <c r="Q13" i="21" s="1"/>
  <c r="P26" i="21"/>
  <c r="Q26" i="21" s="1"/>
  <c r="S18" i="21"/>
  <c r="R9" i="21"/>
  <c r="S9" i="21"/>
  <c r="S12" i="21"/>
  <c r="R28" i="21"/>
  <c r="S8" i="21"/>
  <c r="R8" i="21"/>
  <c r="S16" i="21"/>
  <c r="R16" i="21"/>
  <c r="R11" i="21"/>
  <c r="S11" i="21"/>
  <c r="R14" i="21"/>
  <c r="S14" i="21"/>
  <c r="R10" i="21"/>
  <c r="S10" i="21"/>
  <c r="P20" i="21" l="1"/>
  <c r="P22" i="21" s="1"/>
  <c r="R15" i="21"/>
  <c r="Q20" i="21"/>
  <c r="S20" i="21" s="1"/>
  <c r="R13" i="21"/>
  <c r="S13" i="21"/>
  <c r="V24" i="20"/>
  <c r="U24" i="20"/>
  <c r="S7" i="21"/>
  <c r="R17" i="21"/>
  <c r="S17" i="21"/>
  <c r="S26" i="21"/>
  <c r="R26" i="21"/>
  <c r="R20" i="21"/>
  <c r="P24" i="21" l="1"/>
  <c r="Q22" i="21"/>
  <c r="S22" i="21" s="1"/>
  <c r="S23" i="20"/>
  <c r="S16" i="20"/>
  <c r="Q24" i="21"/>
  <c r="S17" i="20"/>
  <c r="R22" i="21"/>
  <c r="R24" i="21"/>
  <c r="S30" i="20" l="1"/>
  <c r="S8" i="20"/>
  <c r="V23" i="20"/>
  <c r="U23" i="20"/>
  <c r="V17" i="20"/>
  <c r="U17" i="20"/>
  <c r="V16" i="20"/>
  <c r="U16" i="20"/>
  <c r="S13" i="20" l="1"/>
  <c r="U8" i="20"/>
  <c r="V8" i="20"/>
  <c r="V30" i="20"/>
  <c r="U30" i="20"/>
  <c r="V13" i="20" l="1"/>
  <c r="U13" i="20"/>
  <c r="S12" i="20"/>
  <c r="S22" i="20"/>
  <c r="V22" i="20" l="1"/>
  <c r="U22" i="20"/>
  <c r="S35" i="20"/>
  <c r="S21" i="20"/>
  <c r="R25" i="20"/>
  <c r="V12" i="20"/>
  <c r="U12" i="20"/>
  <c r="S18" i="20" l="1"/>
  <c r="V21" i="20"/>
  <c r="U21" i="20"/>
  <c r="U25" i="20" s="1"/>
  <c r="S25" i="20"/>
  <c r="V25" i="20" s="1"/>
  <c r="U35" i="20"/>
  <c r="V35" i="20"/>
  <c r="R31" i="20" l="1"/>
  <c r="S29" i="20"/>
  <c r="V18" i="20"/>
  <c r="U18" i="20"/>
  <c r="S31" i="20" l="1"/>
  <c r="V31" i="20" s="1"/>
  <c r="V29" i="20"/>
  <c r="U29" i="20"/>
  <c r="U31" i="20" s="1"/>
  <c r="S33" i="20"/>
  <c r="S15" i="20" l="1"/>
  <c r="S9" i="20"/>
  <c r="R10" i="20"/>
  <c r="V33" i="20"/>
  <c r="U33" i="20"/>
  <c r="S14" i="20" l="1"/>
  <c r="R19" i="20"/>
  <c r="V9" i="20"/>
  <c r="U9" i="20"/>
  <c r="U10" i="20" s="1"/>
  <c r="S10" i="20"/>
  <c r="V15" i="20"/>
  <c r="U15" i="20"/>
  <c r="V10" i="20" l="1"/>
  <c r="U14" i="20"/>
  <c r="U19" i="20" s="1"/>
  <c r="V14" i="20"/>
  <c r="S19" i="20"/>
  <c r="V19" i="20" s="1"/>
  <c r="S27" i="20" l="1"/>
  <c r="R37" i="20"/>
  <c r="V27" i="20" l="1"/>
  <c r="U27" i="20"/>
  <c r="U37" i="20" s="1"/>
  <c r="S37" i="20"/>
  <c r="V37" i="20" s="1"/>
</calcChain>
</file>

<file path=xl/sharedStrings.xml><?xml version="1.0" encoding="utf-8"?>
<sst xmlns="http://schemas.openxmlformats.org/spreadsheetml/2006/main" count="1716" uniqueCount="656">
  <si>
    <t>Puget Sound Energy</t>
  </si>
  <si>
    <t>Tariffed Rate Components</t>
  </si>
  <si>
    <t>A</t>
  </si>
  <si>
    <t>B</t>
  </si>
  <si>
    <t>C = B - A</t>
  </si>
  <si>
    <t>Line No.</t>
  </si>
  <si>
    <t>Tariff
Rate
Schedule</t>
  </si>
  <si>
    <t>Charge</t>
  </si>
  <si>
    <t>Proposed
Base
Rates
Including ERF
Effective
2018</t>
  </si>
  <si>
    <t>Proposed
Schedule 141
Rates
Effective
2018</t>
  </si>
  <si>
    <t>Residential Service</t>
  </si>
  <si>
    <t>Basic Charge ($ / Month) - One Phase</t>
  </si>
  <si>
    <t>Basic Charge ($ / Month) - Three Phase</t>
  </si>
  <si>
    <t>Energy Charge ($ / kWh) - First 600 kWh</t>
  </si>
  <si>
    <t>Energy Charge ($ / kWh) - Over 600 kWh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</si>
  <si>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</si>
  <si>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</si>
  <si>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</si>
  <si>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</si>
  <si>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</si>
  <si>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</si>
  <si>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</si>
  <si>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</si>
  <si>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</si>
  <si>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</si>
  <si>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</si>
  <si>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</si>
  <si>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</si>
  <si>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</si>
  <si>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 (26P)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</si>
  <si>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</si>
  <si>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</si>
  <si>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</si>
  <si>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</si>
  <si>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</si>
  <si>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</si>
  <si>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</si>
  <si>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Charge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</si>
  <si>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</si>
  <si>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</si>
  <si>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</si>
  <si>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</si>
  <si>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</si>
  <si>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</si>
  <si>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</si>
  <si>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</si>
  <si>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</si>
  <si>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</si>
  <si>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</si>
  <si>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</si>
  <si>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</si>
  <si>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</si>
  <si>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</si>
  <si>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</si>
  <si>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</si>
  <si>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</si>
  <si>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</si>
  <si>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</si>
  <si>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Primary Voltage</t>
  </si>
  <si>
    <t>High Voltage</t>
  </si>
  <si>
    <t>Secondary Voltage</t>
  </si>
  <si>
    <t>Distribution Charge - Adjusted for Coincident Factor if appropriate</t>
  </si>
  <si>
    <t>Pri Volt</t>
  </si>
  <si>
    <t>Sec Volt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</si>
  <si>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</si>
  <si>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</si>
  <si>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</si>
  <si>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</si>
  <si>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</si>
  <si>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</si>
  <si>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</si>
  <si>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</si>
  <si>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</si>
  <si>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</si>
  <si>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</si>
  <si>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</si>
  <si>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</si>
  <si>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</si>
  <si>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</si>
  <si>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</si>
  <si>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</si>
  <si>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</si>
  <si>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</si>
  <si>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</si>
  <si>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</si>
  <si>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Distribution Charge ($ / kVa Month)</t>
  </si>
  <si>
    <t>449 / 459</t>
  </si>
  <si>
    <t>Retail Wheeling Service &amp; Back Up Distribution Service</t>
  </si>
  <si>
    <t>B = A + C</t>
  </si>
  <si>
    <t>C</t>
  </si>
  <si>
    <t>Schedule</t>
  </si>
  <si>
    <t>Lamp Size</t>
  </si>
  <si>
    <t>Approved Rates Docket No. UE-180382 Effective June 1, 2018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</si>
  <si>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</si>
  <si>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</si>
  <si>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</si>
  <si>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</si>
  <si>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</si>
  <si>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</si>
  <si>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</si>
  <si>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</si>
  <si>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</si>
  <si>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Facilities &amp; O&amp;M Option A</t>
  </si>
  <si>
    <t>O&amp;M Rate - Option B</t>
  </si>
  <si>
    <t>Company Owned LED Charge</t>
  </si>
  <si>
    <t>30-60</t>
  </si>
  <si>
    <t>60.01-90</t>
  </si>
  <si>
    <t>90.01-120</t>
  </si>
  <si>
    <t>120.01-150</t>
  </si>
  <si>
    <t>150.01-180</t>
  </si>
  <si>
    <t>180.01-210</t>
  </si>
  <si>
    <t>210.01-240</t>
  </si>
  <si>
    <t>240.01-270</t>
  </si>
  <si>
    <t>270.01-300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</si>
  <si>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</si>
  <si>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</si>
  <si>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</si>
  <si>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</si>
  <si>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</si>
  <si>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</si>
  <si>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</si>
  <si>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</si>
  <si>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</si>
  <si>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</si>
  <si>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</si>
  <si>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 xml:space="preserve">Company Owned LED </t>
  </si>
  <si>
    <t>Sodium Vapor Lighting - Customer Owned</t>
  </si>
  <si>
    <t>Metal Halide Lighting - Customer Owned</t>
  </si>
  <si>
    <t xml:space="preserve">Customer Owned LED </t>
  </si>
  <si>
    <t>Sodium Vapor Lighting - Energy Only</t>
  </si>
  <si>
    <t>Customer Owned LED Energy Service</t>
  </si>
  <si>
    <t>55 (56)</t>
  </si>
  <si>
    <t>Sodium Vapor Area Lighting</t>
  </si>
  <si>
    <t>Metal Halide Area Lighting</t>
  </si>
  <si>
    <t>LED Area Lighting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</si>
  <si>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</si>
  <si>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</si>
  <si>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</si>
  <si>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</si>
  <si>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</si>
  <si>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</si>
  <si>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</si>
  <si>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</si>
  <si>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</si>
  <si>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</si>
  <si>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</si>
  <si>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300.01-400</t>
  </si>
  <si>
    <t>400.01-500</t>
  </si>
  <si>
    <t>500.01-600</t>
  </si>
  <si>
    <t>600.01-700</t>
  </si>
  <si>
    <t>700.01-800</t>
  </si>
  <si>
    <t>800.01-900</t>
  </si>
  <si>
    <t>Area Lighting</t>
  </si>
  <si>
    <t>Twelve Months ended December 2008</t>
  </si>
  <si>
    <t>Summary - Rate Spread</t>
  </si>
  <si>
    <t>Voltage Level</t>
  </si>
  <si>
    <t>Proposed
Change</t>
  </si>
  <si>
    <t>ERF Cost Allocation</t>
  </si>
  <si>
    <t>Percent of Total</t>
  </si>
  <si>
    <t>Total Revenue Change (Note 1)</t>
  </si>
  <si>
    <t>Proposed
Revenue</t>
  </si>
  <si>
    <t>Proposed Rate Change</t>
  </si>
  <si>
    <t>D</t>
  </si>
  <si>
    <t>E</t>
  </si>
  <si>
    <t>F = AA * E</t>
  </si>
  <si>
    <t>G = B + F</t>
  </si>
  <si>
    <t>H = F / B</t>
  </si>
  <si>
    <t>Residential</t>
  </si>
  <si>
    <t>Demand &lt;= 50 kW</t>
  </si>
  <si>
    <t>Demand &gt; 50 kW but &lt;= 350 kW</t>
  </si>
  <si>
    <t>25 / 29</t>
  </si>
  <si>
    <t>Demand &gt; 350 kW</t>
  </si>
  <si>
    <t>26 / 26P</t>
  </si>
  <si>
    <t>Total Secondary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</si>
  <si>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</si>
  <si>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</si>
  <si>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</si>
  <si>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</si>
  <si>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</si>
  <si>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</si>
  <si>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</si>
  <si>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Choice / Retail Wheeling</t>
  </si>
  <si>
    <t>448 / 449</t>
  </si>
  <si>
    <t>Lighting</t>
  </si>
  <si>
    <t>50-59</t>
  </si>
  <si>
    <t>Total Jurisdictional Retail Sales</t>
  </si>
  <si>
    <t>Firm Resale / Special Contract</t>
  </si>
  <si>
    <t>Total Sales</t>
  </si>
  <si>
    <t>Average % Change</t>
  </si>
  <si>
    <t>Revenue Deficiency Not Spread</t>
  </si>
  <si>
    <t>Note 1:  PSE proposes to limit retail wheeling customers to the average % change based on the Schedule 449 and 459 annual customer charges.  Additionally, PSE proposes to cap the rate change to 2.9% for the lighing class.  Other customer classes will not be responsible for the difference in the revenue deficiency.</t>
  </si>
  <si>
    <t>Proforma and Proposed Revenue</t>
  </si>
  <si>
    <t xml:space="preserve">Expedited Rate Filing "ERF" - Schedule 141 </t>
  </si>
  <si>
    <t>kWh Sales
YE 3-31-2018</t>
  </si>
  <si>
    <t>Proforma Revenue Base Rates</t>
  </si>
  <si>
    <t>Proposed Base + ERF
Revenue Effective 2018</t>
  </si>
  <si>
    <t>$ Revenue Increase (Decrease)</t>
  </si>
  <si>
    <t>Change
as Allocated
by Rate Spread</t>
  </si>
  <si>
    <t>Rounding Differences</t>
  </si>
  <si>
    <t>% Change</t>
  </si>
  <si>
    <t>(a)</t>
  </si>
  <si>
    <t>(b)</t>
  </si>
  <si>
    <t>(c)</t>
  </si>
  <si>
    <t>(d)</t>
  </si>
  <si>
    <t>(e)</t>
  </si>
  <si>
    <t>(f) = (e) - (d)</t>
  </si>
  <si>
    <t>(g)</t>
  </si>
  <si>
    <t>(h)</t>
  </si>
  <si>
    <t>(i)</t>
  </si>
  <si>
    <t>Total Residential</t>
  </si>
  <si>
    <t>8 / 24</t>
  </si>
  <si>
    <t>7A / 11/ 25</t>
  </si>
  <si>
    <t>12 / 26 / 26P</t>
  </si>
  <si>
    <t>Seasonal Irrigation &amp; Drainage Pumping</t>
  </si>
  <si>
    <t>General Service</t>
  </si>
  <si>
    <t>10 / 31</t>
  </si>
  <si>
    <t>Interruptible</t>
  </si>
  <si>
    <t>Total Choice /Retail Wheeling</t>
  </si>
  <si>
    <t xml:space="preserve">Total Firm Resale </t>
  </si>
  <si>
    <t>Total Sales to Customers</t>
  </si>
  <si>
    <t>Schedule 7</t>
  </si>
  <si>
    <t>Description</t>
  </si>
  <si>
    <t>Bill Determinants
Year End
March 31, 2018</t>
  </si>
  <si>
    <t>Base Rates 
Effective June 1, 2018</t>
  </si>
  <si>
    <t>Proposed
Rates, Including Sch 141
Effective 2018</t>
  </si>
  <si>
    <t>Proforma Base
Revenue Effective June 2018</t>
  </si>
  <si>
    <t>PCA Related Cost Allocation from Cost of Service</t>
  </si>
  <si>
    <t>% Energy Related</t>
  </si>
  <si>
    <t>PCA Eligible Revenue Requirement</t>
  </si>
  <si>
    <t>PCA Related Revenue Requirement</t>
  </si>
  <si>
    <t>Current ERF Related Revenue Requirement</t>
  </si>
  <si>
    <t>Proposed ERF Related Revenue Change</t>
  </si>
  <si>
    <t>Proposed
Revenue, Including Sch 141
Effective 2018</t>
  </si>
  <si>
    <t>Notes</t>
  </si>
  <si>
    <t>a</t>
  </si>
  <si>
    <t>b</t>
  </si>
  <si>
    <t>c</t>
  </si>
  <si>
    <t>d</t>
  </si>
  <si>
    <t>e =
 (f + l) / c</t>
  </si>
  <si>
    <t>f =
c * d</t>
  </si>
  <si>
    <t>g</t>
  </si>
  <si>
    <t>h</t>
  </si>
  <si>
    <t>i = f</t>
  </si>
  <si>
    <t>j = 
g allocated on i</t>
  </si>
  <si>
    <t>k = 
f - j</t>
  </si>
  <si>
    <t>l = 
k * % ERF Change</t>
  </si>
  <si>
    <t>m = 
c * e</t>
  </si>
  <si>
    <t>(o)</t>
  </si>
  <si>
    <t>Basic Charge - 1 Phase</t>
  </si>
  <si>
    <t>% ERF Change</t>
  </si>
  <si>
    <t>Basic Charge - 3 Phase</t>
  </si>
  <si>
    <t>Total Basic Charge</t>
  </si>
  <si>
    <t xml:space="preserve">First 600 kWh </t>
  </si>
  <si>
    <t>% ERF Change, adjusted for residual</t>
  </si>
  <si>
    <t>All Over 600 kWh</t>
  </si>
  <si>
    <t>Temperature Adjustment</t>
  </si>
  <si>
    <t>Total kWh</t>
  </si>
  <si>
    <t>Total  Unbilled Energy</t>
  </si>
  <si>
    <t>Target Proposed Rate Change from Rate Spread</t>
  </si>
  <si>
    <t>Rate Spread Workpapers, Column F</t>
  </si>
  <si>
    <t>Target Proposed Revenue</t>
  </si>
  <si>
    <t>Proforma Rev + ERF Rev Change</t>
  </si>
  <si>
    <t>Target Proposed Revenue % Change</t>
  </si>
  <si>
    <t>Average Class Rate Change</t>
  </si>
  <si>
    <t>ERF Related Revenue Requirement</t>
  </si>
  <si>
    <t>ERF Rate Change</t>
  </si>
  <si>
    <t>Over (Under) Recover Target Rate Spread</t>
  </si>
  <si>
    <t>Rounding Adj</t>
  </si>
  <si>
    <t>Rounding Adjustment</t>
  </si>
  <si>
    <t>Rate Design</t>
  </si>
  <si>
    <t>Secondary Voltage, Schedule 24, Demand &lt; 50 kW</t>
  </si>
  <si>
    <t>Basic Charges</t>
  </si>
  <si>
    <t>One Phase</t>
  </si>
  <si>
    <t>Three Phase</t>
  </si>
  <si>
    <t>Energy Charges</t>
  </si>
  <si>
    <t>Winter kWh (Oct - Mar)</t>
  </si>
  <si>
    <t>Summer kWh (Apr - Sep)</t>
  </si>
  <si>
    <t>Winter Temp Adj</t>
  </si>
  <si>
    <t>Summer Temp Adj</t>
  </si>
  <si>
    <t>Total Billed kWh</t>
  </si>
  <si>
    <t>Total Unbilled</t>
  </si>
  <si>
    <t>Total Revenue</t>
  </si>
  <si>
    <t>Secondary Voltage, Schedule 7A, 11 &amp;25, Demand &gt;50 kW and &lt; 350 kW</t>
  </si>
  <si>
    <t>e =
 (f + m) / c</t>
  </si>
  <si>
    <t>(j) = PCA eligible from (f)</t>
  </si>
  <si>
    <t>(k) = (g) allocated on (j)</t>
  </si>
  <si>
    <t>(l) = (f) - (k)</t>
  </si>
  <si>
    <t>(m) = (l) * ERF Rate Change</t>
  </si>
  <si>
    <t>(n) = (b) * ((e)</t>
  </si>
  <si>
    <t>First 20,000 kWh</t>
  </si>
  <si>
    <t>Over 20,000 kWh</t>
  </si>
  <si>
    <t>Total Billed kWh Energy</t>
  </si>
  <si>
    <t>Demand Charges</t>
  </si>
  <si>
    <t>Winter Over 50 kW</t>
  </si>
  <si>
    <t>Summer Over 50 kW</t>
  </si>
  <si>
    <t>Total Demand</t>
  </si>
  <si>
    <t>Reactive Power Charge (kVarh)</t>
  </si>
  <si>
    <t>Peak Credit Demand %</t>
  </si>
  <si>
    <t>Proposed Increase Sch 25 &amp; Sch 29</t>
  </si>
  <si>
    <t>Actual Demand %</t>
  </si>
  <si>
    <t>Total Proforma Revenue Sch 25 &amp; 29</t>
  </si>
  <si>
    <t>Total Proposed Revenue Sch 25 &amp; 29</t>
  </si>
  <si>
    <t>Target Proposed % Increase</t>
  </si>
  <si>
    <t>Proforma</t>
  </si>
  <si>
    <t>Check</t>
  </si>
  <si>
    <t>PCA Related Revenue</t>
  </si>
  <si>
    <t>PCA Costs</t>
  </si>
  <si>
    <t>Sch 25 Proposed Revenue</t>
  </si>
  <si>
    <t>Sch 29 Proposed Revenue</t>
  </si>
  <si>
    <t>Total Sch 25 &amp; 29 Revenue</t>
  </si>
  <si>
    <t>Target Sch 25 &amp; 29</t>
  </si>
  <si>
    <t>Secondary Voltage, Schedule 26, Demand &gt;350 kW</t>
  </si>
  <si>
    <t>All kWh</t>
  </si>
  <si>
    <t>Winter (Oct to Mar)</t>
  </si>
  <si>
    <t>Summer (Apr to Sep)</t>
  </si>
  <si>
    <t>Target Proposed Increase Sch 26</t>
  </si>
  <si>
    <t>Target Proposed Revenue 26</t>
  </si>
  <si>
    <t>Adjustments to Secondary Voltage Rates for Delivery at Primary Voltage</t>
  </si>
  <si>
    <t>Effective Charge</t>
  </si>
  <si>
    <t>Basic Charge Addition Sec Voltage Rate:</t>
  </si>
  <si>
    <t>Demand Credit per kW to all Demand:</t>
  </si>
  <si>
    <t>Energy Charge Reduction to Base Rates:</t>
  </si>
  <si>
    <t>Reactive Credit</t>
  </si>
  <si>
    <t>Secondary Voltage, Schedule 29, Irrigation</t>
  </si>
  <si>
    <t>% Demand Related</t>
  </si>
  <si>
    <t>Winter - First 20,000 kWh</t>
  </si>
  <si>
    <t>Summer - First 20,000 kWh</t>
  </si>
  <si>
    <t>Winter - Over 20,000 kWh</t>
  </si>
  <si>
    <t>Summer - Over 20,000 kWh</t>
  </si>
  <si>
    <t>Winter Temperature Adjustment</t>
  </si>
  <si>
    <t>Summer Temperature Adjustment</t>
  </si>
  <si>
    <t>No Change</t>
  </si>
  <si>
    <t>Primary Voltage, Schedule 31</t>
  </si>
  <si>
    <t>Unbilled</t>
  </si>
  <si>
    <t>Total kWh Sales</t>
  </si>
  <si>
    <t>Proposed Revenue Increase 31, 35</t>
  </si>
  <si>
    <t>Proforma Revenue 31, 35</t>
  </si>
  <si>
    <t>Target Sch 31 &amp; 35</t>
  </si>
  <si>
    <t>Sch 31 Proposed Revenue</t>
  </si>
  <si>
    <t>Sch 35 Proposed Revenue</t>
  </si>
  <si>
    <t>Total Sch 31 &amp; 35 Revenue</t>
  </si>
  <si>
    <t>Primary Voltage, Schedule 35, Irrigation</t>
  </si>
  <si>
    <t>Primary Voltage, Schedule 43, Interruptible</t>
  </si>
  <si>
    <t>Same as Sch 31</t>
  </si>
  <si>
    <t>Billed kWh</t>
  </si>
  <si>
    <t>Demand Charges - All kW</t>
  </si>
  <si>
    <t>Proposed Revenue Increase Sch 43</t>
  </si>
  <si>
    <t>Target Proposed Revenue $ Sch 43</t>
  </si>
  <si>
    <t>Proposed Revenue % Increase Sch 43</t>
  </si>
  <si>
    <t>High Voltage, Schedule 46, Interruptible</t>
  </si>
  <si>
    <t>Same as Sch 49</t>
  </si>
  <si>
    <t>No Rate Change</t>
  </si>
  <si>
    <t>Total Energy</t>
  </si>
  <si>
    <t>Demand Charges - All kVa</t>
  </si>
  <si>
    <t>High Voltage, Schedule 49</t>
  </si>
  <si>
    <t>Target Proposed $ Increase Sch 46 &amp; 49</t>
  </si>
  <si>
    <t>Target Proposed Revenue 46 &amp; 49</t>
  </si>
  <si>
    <t>Target Proposed % Increase Sch 46 &amp; 49</t>
  </si>
  <si>
    <t>Sch 46 Proposed</t>
  </si>
  <si>
    <t>Sch 49 Proposed</t>
  </si>
  <si>
    <t>Total HV Proposed</t>
  </si>
  <si>
    <t>Energy Related Revenue Requirement</t>
  </si>
  <si>
    <t>ERF Rate Change (Energy Only)</t>
  </si>
  <si>
    <t>Choice / Retail Wheeling Schedules 448 and 449</t>
  </si>
  <si>
    <t xml:space="preserve"> 449 Primary Voltage</t>
  </si>
  <si>
    <t>OATT Revenue</t>
  </si>
  <si>
    <t>Change in Unbilled kWh</t>
  </si>
  <si>
    <t>Target Proposed $ Increase Sch 449 &amp; 459</t>
  </si>
  <si>
    <t>Basic Charge Revenue</t>
  </si>
  <si>
    <t>ERF Rate Change (Basic Charge Only)</t>
  </si>
  <si>
    <t>ERF Rate Change to Basic Charge</t>
  </si>
  <si>
    <t>Firm Resale</t>
  </si>
  <si>
    <t>Proposed</t>
  </si>
  <si>
    <t>Line</t>
  </si>
  <si>
    <t>Differences</t>
  </si>
  <si>
    <t>No.</t>
  </si>
  <si>
    <t>Revenue</t>
  </si>
  <si>
    <t>$</t>
  </si>
  <si>
    <t>%</t>
  </si>
  <si>
    <t>(f)</t>
  </si>
  <si>
    <t>(j)</t>
  </si>
  <si>
    <t>FIRM RESALE</t>
  </si>
  <si>
    <t>Total kWh Energy</t>
  </si>
  <si>
    <t>Change in Unbilled</t>
  </si>
  <si>
    <t>Total kW Demand</t>
  </si>
  <si>
    <t>Total kVarh Reactive Power</t>
  </si>
  <si>
    <t>Schedule 40</t>
  </si>
  <si>
    <t>Campus Rate, Demand &gt;3aMW</t>
  </si>
  <si>
    <t>Calculation of Production &amp; Transmission Charges</t>
  </si>
  <si>
    <t>Schedule 40 Production &amp; Transmission Charge Calculation</t>
  </si>
  <si>
    <t>Sch 40 Rates Effective 
5-1-2018</t>
  </si>
  <si>
    <t>Proposed
Schedule 40
Rate</t>
  </si>
  <si>
    <t>Bill Determinants</t>
  </si>
  <si>
    <t>Proforma
Revenue
Effective 
5-1-18</t>
  </si>
  <si>
    <t>(b) = (a) * ERF Rate Change</t>
  </si>
  <si>
    <t>d = a * c</t>
  </si>
  <si>
    <t>e</t>
  </si>
  <si>
    <t>f</t>
  </si>
  <si>
    <t>(g) = PCA eligible from (f)</t>
  </si>
  <si>
    <t>(h) = (e) allocated on (g)</t>
  </si>
  <si>
    <t>(i) = (d) - (h)</t>
  </si>
  <si>
    <t>(j) = (i) * ERF Rate Change</t>
  </si>
  <si>
    <t>Demand Charge Calculation</t>
  </si>
  <si>
    <t>High Voltage Metering Point</t>
  </si>
  <si>
    <t>Primary Voltage Metering Point</t>
  </si>
  <si>
    <t>Secondary Voltage Metering Point</t>
  </si>
  <si>
    <t>Energy Charge Calculation (Billed + Unbilled)</t>
  </si>
  <si>
    <t>Proposed Revenue Change</t>
  </si>
  <si>
    <t>Proposed Basic Charge Revenue Change</t>
  </si>
  <si>
    <t>Proposed Reactive Charge Revenue Change</t>
  </si>
  <si>
    <t>Proposed Distribution Charge Revenue Change</t>
  </si>
  <si>
    <t>Left to Spread</t>
  </si>
  <si>
    <t>Energy Proforma Revenue</t>
  </si>
  <si>
    <t>Remaining ERF Related Revenue Requirement</t>
  </si>
  <si>
    <t>ERF Increase</t>
  </si>
  <si>
    <t>Apply Increase to Energy Rates</t>
  </si>
  <si>
    <t>Proposed Prod &amp; Trans Demand Revenue Change</t>
  </si>
  <si>
    <t>Proposed Prod &amp; Trans Energy Revenue Change</t>
  </si>
  <si>
    <t>Demand Proforma Revenue</t>
  </si>
  <si>
    <t>Subtotal</t>
  </si>
  <si>
    <t>Apply Increase to Demand Rates</t>
  </si>
  <si>
    <t>Proforma Charges</t>
  </si>
  <si>
    <t>Total Proposed Revenue</t>
  </si>
  <si>
    <t>Total Proposed Revenue from Summary</t>
  </si>
  <si>
    <t>Difference</t>
  </si>
  <si>
    <t>Rounding</t>
  </si>
  <si>
    <t>Calculation of Schedule 40 Tariff Charges</t>
  </si>
  <si>
    <t>Test Year Twelve Months ended June 2012</t>
  </si>
  <si>
    <t>Proposed Rates</t>
  </si>
  <si>
    <t>Current Rates</t>
  </si>
  <si>
    <t>Rev Eff 5-1-18</t>
  </si>
  <si>
    <t>Proposed Revenue</t>
  </si>
  <si>
    <t>Revenue Change</t>
  </si>
  <si>
    <t>Basic Charge</t>
  </si>
  <si>
    <t>Primary Voltage Metering Points</t>
  </si>
  <si>
    <t>Sch 31 Basic</t>
  </si>
  <si>
    <t>Secondary Voltage &gt;- 350 kW</t>
  </si>
  <si>
    <t>Sch 26 Basic</t>
  </si>
  <si>
    <t>Secondary Voltage&lt; 350 kW</t>
  </si>
  <si>
    <t>Sch 25 Basic</t>
  </si>
  <si>
    <t>Production &amp; Transmission Charges</t>
  </si>
  <si>
    <t>Demand ($/kW of Coincident Billing Demand)</t>
  </si>
  <si>
    <t>Energy Charge ($ / kWh)</t>
  </si>
  <si>
    <t>Remainder of ERF Increase</t>
  </si>
  <si>
    <t>Total Billed</t>
  </si>
  <si>
    <t>Temperature Adj</t>
  </si>
  <si>
    <t>Reactive Power Charge - ($ / kVARh)</t>
  </si>
  <si>
    <t>Sch 31 Reactive</t>
  </si>
  <si>
    <t>Sch 26 Reactive</t>
  </si>
  <si>
    <t>Customer Specific Distribution Charge</t>
  </si>
  <si>
    <t>Total Distribution</t>
  </si>
  <si>
    <t xml:space="preserve">Customer 1 </t>
  </si>
  <si>
    <t xml:space="preserve">Customer 2 </t>
  </si>
  <si>
    <t xml:space="preserve">Customer 4 </t>
  </si>
  <si>
    <t xml:space="preserve">Customer 5 </t>
  </si>
  <si>
    <t xml:space="preserve">Customer 6 </t>
  </si>
  <si>
    <t xml:space="preserve">Customer 7 </t>
  </si>
  <si>
    <t>Total</t>
  </si>
  <si>
    <t>Summary of Allocated Costs</t>
  </si>
  <si>
    <t>2017 General Rate Case - Adjusted for Tax Reform</t>
  </si>
  <si>
    <t>Test Year Ending September 30, 2016</t>
  </si>
  <si>
    <t>Lamp Type</t>
  </si>
  <si>
    <t>Wattage (W)</t>
  </si>
  <si>
    <t>Capital</t>
  </si>
  <si>
    <t>O&amp;M</t>
  </si>
  <si>
    <t>Customer</t>
  </si>
  <si>
    <t>Demand-Related</t>
  </si>
  <si>
    <t>Energy-Related</t>
  </si>
  <si>
    <t>Total Charge 
Effective 
6-1-18</t>
  </si>
  <si>
    <t>Total Capital, O&amp;M &amp; Customer Component</t>
  </si>
  <si>
    <t>% to Total</t>
  </si>
  <si>
    <t>Annual Inventory 
3-31-2018</t>
  </si>
  <si>
    <t>Annual Light Revenue</t>
  </si>
  <si>
    <t>Annual Light Revenue - Dist Related</t>
  </si>
  <si>
    <t>Annual ERF Lighting Change $</t>
  </si>
  <si>
    <t>Annual ERF Lighting Revenue Change based on Inventory</t>
  </si>
  <si>
    <t>ERF Lighting Change for Lamp Type/Schedule</t>
  </si>
  <si>
    <t>Monthly ERF Lamp Change</t>
  </si>
  <si>
    <t>Annual ERF Lighting Revenue Change</t>
  </si>
  <si>
    <t xml:space="preserve">(e) </t>
  </si>
  <si>
    <t>(k)</t>
  </si>
  <si>
    <t>(l)</t>
  </si>
  <si>
    <t>(m)</t>
  </si>
  <si>
    <t>(n)</t>
  </si>
  <si>
    <t>(p)</t>
  </si>
  <si>
    <t>(q)</t>
  </si>
  <si>
    <t>(r)</t>
  </si>
  <si>
    <t>(s)</t>
  </si>
  <si>
    <t>Source</t>
  </si>
  <si>
    <t>= (d) + (e) + (f) + (g) + (h)</t>
  </si>
  <si>
    <t>= (d) + (e) + (f)</t>
  </si>
  <si>
    <t xml:space="preserve"> = (j) / (i)</t>
  </si>
  <si>
    <t xml:space="preserve"> = (i) * (l)</t>
  </si>
  <si>
    <t xml:space="preserve"> = (j) * (l)</t>
  </si>
  <si>
    <t xml:space="preserve"> = (n) / ∑(n) 
* (o)</t>
  </si>
  <si>
    <t xml:space="preserve"> = (p) / (m)</t>
  </si>
  <si>
    <t xml:space="preserve"> = (i) * (q)</t>
  </si>
  <si>
    <t xml:space="preserve"> = (l) * (r)</t>
  </si>
  <si>
    <t>Sch 50</t>
  </si>
  <si>
    <t>Sch 51</t>
  </si>
  <si>
    <t>Sch 52</t>
  </si>
  <si>
    <t>Sch 53</t>
  </si>
  <si>
    <t>Sch 54</t>
  </si>
  <si>
    <t>Sch 55-56</t>
  </si>
  <si>
    <t>Sch 57</t>
  </si>
  <si>
    <t>Sch 58-59</t>
  </si>
  <si>
    <t>Poles</t>
  </si>
  <si>
    <t>Sch 51 Facilities</t>
  </si>
  <si>
    <t>Sch 52 Facilities</t>
  </si>
  <si>
    <t>Unbilled Revenue Change</t>
  </si>
  <si>
    <t>All Lighting Schedules</t>
  </si>
  <si>
    <t>Delivered kWh</t>
  </si>
  <si>
    <t>Sch 50E</t>
  </si>
  <si>
    <t>003</t>
  </si>
  <si>
    <t>Compact Flourescent</t>
  </si>
  <si>
    <t>50E-A</t>
  </si>
  <si>
    <t>Mercury Vapor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</si>
  <si>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</si>
  <si>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</si>
  <si>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</si>
  <si>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</si>
  <si>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</si>
  <si>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</si>
  <si>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</si>
  <si>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</si>
  <si>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</si>
  <si>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</si>
  <si>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</si>
  <si>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</si>
  <si>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</si>
  <si>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</si>
  <si>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</si>
  <si>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Sodium Vapor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</si>
  <si>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</si>
  <si>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</si>
  <si>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</si>
  <si>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</si>
  <si>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</si>
  <si>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</si>
  <si>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</si>
  <si>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</si>
  <si>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</si>
  <si>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</si>
  <si>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</si>
  <si>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</si>
  <si>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</si>
  <si>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</si>
  <si>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</si>
  <si>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</si>
  <si>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</si>
  <si>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</si>
  <si>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</si>
  <si>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</si>
  <si>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</si>
  <si>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</si>
  <si>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</si>
  <si>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</si>
  <si>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</si>
  <si>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Sch 51 O&amp;M</t>
  </si>
  <si>
    <t>Option B</t>
  </si>
  <si>
    <t>Sch 52 O&amp;M</t>
  </si>
  <si>
    <t>Remove:</t>
  </si>
  <si>
    <t>Add:</t>
  </si>
  <si>
    <t>Tariff</t>
  </si>
  <si>
    <t>Annual kWh Delivered Sales (Normalized)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</si>
  <si>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</si>
  <si>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</si>
  <si>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</si>
  <si>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</si>
  <si>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</si>
  <si>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</si>
  <si>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RECS</t>
  </si>
  <si>
    <t>Schedule 140
Property Tax</t>
  </si>
  <si>
    <t>Schedule 141
ERF</t>
  </si>
  <si>
    <t>Schedule 142
Decoupling</t>
  </si>
  <si>
    <t>Schedule 194
BPA Res &amp; Farm Credit</t>
  </si>
  <si>
    <t>Annual Estimated Revenue @ Rates Effective 2018</t>
  </si>
  <si>
    <t>7A (Note 1)</t>
  </si>
  <si>
    <t>26 &amp; 26P</t>
  </si>
  <si>
    <t>449-459</t>
  </si>
  <si>
    <t>Residential Customer Impacts</t>
  </si>
  <si>
    <t>Customer Bill</t>
  </si>
  <si>
    <t>Month</t>
  </si>
  <si>
    <t>kWh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</si>
  <si>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</si>
  <si>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</si>
  <si>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</si>
  <si>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</si>
  <si>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</si>
  <si>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</si>
  <si>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</si>
  <si>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</si>
  <si>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</si>
  <si>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142</t>
  </si>
  <si>
    <t>Sch 194</t>
  </si>
  <si>
    <t>Current Residential Bill</t>
  </si>
  <si>
    <t>Remove:  Schedule 141</t>
  </si>
  <si>
    <t>Add:  Schedule 141</t>
  </si>
  <si>
    <t>$ Difference</t>
  </si>
  <si>
    <t>Proposed Residential Bill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</si>
  <si>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</si>
  <si>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</si>
  <si>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</si>
  <si>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</si>
  <si>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</si>
  <si>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</si>
  <si>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</si>
  <si>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</si>
  <si>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</si>
  <si>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</si>
  <si>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</si>
  <si>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</si>
  <si>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</si>
  <si>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</si>
  <si>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</si>
  <si>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Cents-per-kWh</t>
  </si>
  <si>
    <t>Summary Page Residential</t>
  </si>
  <si>
    <t>Typical</t>
  </si>
  <si>
    <t>Residential Schedule 7 Rates</t>
  </si>
  <si>
    <t>Present Rates Effective 
6-1-18</t>
  </si>
  <si>
    <t>Proposed Rates Effective 
2018</t>
  </si>
  <si>
    <t>Customer Monthly Charge:</t>
  </si>
  <si>
    <t>One Phase Basic Charge</t>
  </si>
  <si>
    <t>per Month</t>
  </si>
  <si>
    <t>Schedule 141 - ERF Rider - 1 Phase Basic Charge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</si>
  <si>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</si>
  <si>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</si>
  <si>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</si>
  <si>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</si>
  <si>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</si>
  <si>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</si>
  <si>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141 - ERF Rider - First 600 kWh</t>
  </si>
  <si>
    <t>Schedule 142 - Decoupling Rider</t>
  </si>
  <si>
    <t>Subtotal Base First 600 kWh Charge</t>
  </si>
  <si>
    <t>Schedule 7 over 600 kWh</t>
  </si>
  <si>
    <t>Schedule 141 - ERF Rider - Over 600 kWh</t>
  </si>
  <si>
    <t>Subtotal Base Over 600 kWh Charge</t>
  </si>
  <si>
    <t>Schedule 194 - BPA Exchange Credit</t>
  </si>
  <si>
    <t>Schedule 133 - Regulatory Asset Tracker</t>
  </si>
  <si>
    <t>Other Electric Charges and Credits</t>
  </si>
  <si>
    <t>Schedule 95 - Power Cost Adjustment Clause</t>
  </si>
  <si>
    <t>Schedule 95A - Wind Power Production Credit</t>
  </si>
  <si>
    <t>Schedule 120 - Conservation Rider</t>
  </si>
  <si>
    <t>Schedule 132 - Merger Credit</t>
  </si>
  <si>
    <t>Schedule 137 - Renewable Energy Credit</t>
  </si>
  <si>
    <t>Subtotal Other Charges</t>
  </si>
  <si>
    <t>Total Block 1 Energy Charge</t>
  </si>
  <si>
    <t>Total Block 2 Energy Charge</t>
  </si>
  <si>
    <t>Average Residential Usage YE March 2018</t>
  </si>
  <si>
    <t>Customer Count</t>
  </si>
  <si>
    <t>Average Use per Customer</t>
  </si>
  <si>
    <t>Average</t>
  </si>
  <si>
    <t>Annual Estimated Revenue @ Rates Effective
June 1, 2018</t>
  </si>
  <si>
    <t>Approved Rates Docket No. UE-180282 Effective June 1, 2018</t>
  </si>
  <si>
    <t>Estimated Electric Revenue</t>
  </si>
  <si>
    <t>Test Year ended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</si>
</sst>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&quot;$&quot;* #,##0.00000_);_(&quot;$&quot;* \(#,##0.00000\);_(&quot;$&quot;* &quot;-&quot;??_);_(@_)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0.000%"/>
    <numFmt numFmtId="169" formatCode="_(&quot;$&quot;* #,##0_);_(&quot;$&quot;* \(#,##0\);_(&quot;$&quot;* &quot;-&quot;??_);_(@_)"/>
    <numFmt numFmtId="170" formatCode="_(&quot;$&quot;* #,##0.0_);_(&quot;$&quot;* \(#,##0.0\);_(&quot;$&quot;* &quot;-&quot;??_);_(@_)"/>
    <numFmt numFmtId="171" formatCode="0.0%"/>
    <numFmt numFmtId="172" formatCode="_(* #,##0.0000_);_(* \(#,##0.0000\);_(* &quot;-&quot;??_);_(@_)"/>
    <numFmt numFmtId="173" formatCode="&quot;$&quot;#,##0.00"/>
    <numFmt numFmtId="174" formatCode="&quot;$&quot;#,##0.000000"/>
    <numFmt numFmtId="175" formatCode="#,##0.000000"/>
    <numFmt numFmtId="176" formatCode="0.0000%"/>
    <numFmt numFmtId="177" formatCode="0.000000"/>
    <numFmt numFmtId="178" formatCode="_(* #,##0.00000_);_(* \(#,##0.00000\);_(* &quot;-&quot;??_);_(@_)"/>
    <numFmt numFmtId="179" formatCode="0.0000000"/>
    <numFmt numFmtId="180" formatCode="\£\ #,##0_);[Red]\(\£\ #,##0\)"/>
    <numFmt numFmtId="181" formatCode="\¥\ #,##0_);[Red]\(\¥\ #,##0\)"/>
    <numFmt numFmtId="182" formatCode="0000"/>
    <numFmt numFmtId="183" formatCode="000000"/>
    <numFmt numFmtId="184" formatCode="\£#,##0_);\(\£#,##0\)"/>
    <numFmt numFmtId="185" formatCode="\•\ \ @"/>
    <numFmt numFmtId="186" formatCode="d\.mmm\.yy"/>
    <numFmt numFmtId="187" formatCode="_-* #,##0_)_-;* \(#,##0\)_-;_-* &quot;-&quot;??_-;_-@_-"/>
    <numFmt numFmtId="188" formatCode="&quot;$&quot;#,\);\(&quot;$&quot;#,##0\)"/>
    <numFmt numFmtId="189" formatCode="_-* #,##0.00\ _D_M_-;\-* #,##0.00\ _D_M_-;_-* &quot;-&quot;??\ _D_M_-;_-@_-"/>
    <numFmt numFmtId="190" formatCode="_(* #,##0.000_);_(* \(#,##0.000\);_(* &quot;-&quot;??_);_(@_)"/>
    <numFmt numFmtId="191" formatCode="[$-409]mmm\-yy;@"/>
    <numFmt numFmtId="192" formatCode="#."/>
    <numFmt numFmtId="193" formatCode="00000"/>
    <numFmt numFmtId="194" formatCode="_-* #,##0.00\ &quot;DM&quot;_-;\-* #,##0.00\ &quot;DM&quot;_-;_-* &quot;-&quot;??\ &quot;DM&quot;_-;_-@_-"/>
    <numFmt numFmtId="195" formatCode="&quot;€&quot;_-0.00"/>
    <numFmt numFmtId="196" formatCode="&quot;£&quot;_-0.00"/>
    <numFmt numFmtId="197" formatCode="_(* ###0_);_(* \(###0\);_(* &quot;-&quot;_);_(@_)"/>
    <numFmt numFmtId="198" formatCode="&quot;$&quot;#,##0\ ;\(&quot;$&quot;#,##0\)"/>
    <numFmt numFmtId="199" formatCode="\ \ _•\–\ \ \ \ @"/>
    <numFmt numFmtId="200" formatCode="mmmm\ d\,\ yyyy"/>
    <numFmt numFmtId="201" formatCode="#,##0.00_);\(#,##0.00\);\-_)"/>
    <numFmt numFmtId="202" formatCode="_-* #,##0\ _D_M_-;\-* #,##0\ _D_M_-;_-* &quot;-&quot;\ _D_M_-;_-@_-"/>
    <numFmt numFmtId="203" formatCode="[Blue]#,##0_);[Magenta]\(#,##0\)"/>
    <numFmt numFmtId="204" formatCode="_([$€-2]* #,##0.00_);_([$€-2]* \(#,##0.00\);_([$€-2]* &quot;-&quot;??_)"/>
    <numFmt numFmtId="205" formatCode="_-[$€-2]* #,##0.00_-;\-[$€-2]* #,##0.00_-;_-[$€-2]* &quot;-&quot;??_-"/>
    <numFmt numFmtId="206" formatCode="yyyy"/>
    <numFmt numFmtId="207" formatCode="_(* #,##0_);_(* \(#,##0\);_(* &quot;&quot;_);_(@_)"/>
    <numFmt numFmtId="208" formatCode="#,##0.0_);\(#,##0.0\)"/>
    <numFmt numFmtId="209" formatCode="\ ;\ ;"/>
    <numFmt numFmtId="210" formatCode="########\-###\-###"/>
    <numFmt numFmtId="211" formatCode="0.0000_);\(0.0000\)"/>
    <numFmt numFmtId="212" formatCode="_-* #,##0_-;\-* #,##0_-;_-* &quot;-&quot;_-;_-@_-"/>
    <numFmt numFmtId="213" formatCode="#,##0\x_);\(#,##0\x\)"/>
    <numFmt numFmtId="214" formatCode="#,##0.0\x_);\(#,##0.0\x\);&quot;-&quot;_)"/>
    <numFmt numFmtId="215" formatCode="#,##0.00\ ;\(#,##0.00\)"/>
    <numFmt numFmtId="216" formatCode="&quot;$&quot;#,##0;\-&quot;$&quot;#,##0"/>
    <numFmt numFmtId="217" formatCode="_(&quot;$&quot;* #,##0.000000_);_(&quot;$&quot;* \(#,##0.000000\);_(&quot;$&quot;* &quot;-&quot;??????_);_(@_)"/>
    <numFmt numFmtId="218" formatCode="0.00_)"/>
    <numFmt numFmtId="219" formatCode="0\ &quot; HR&quot;"/>
    <numFmt numFmtId="220" formatCode="0000000"/>
    <numFmt numFmtId="221" formatCode="0.00000%"/>
    <numFmt numFmtId="222" formatCode="mmm\-yyyy"/>
    <numFmt numFmtId="223" formatCode="m/yy"/>
    <numFmt numFmtId="224" formatCode="_(&quot;$&quot;* #,##0.0000_);_(&quot;$&quot;* \(#,##0.0000\);_(&quot;$&quot;* &quot;-&quot;????_);_(@_)"/>
    <numFmt numFmtId="225" formatCode="#,##0\ \ \ ;[Red]\(#,##0\)\ \ ;\—\ \ \ \ "/>
    <numFmt numFmtId="226" formatCode="&quot;On&quot;_);;&quot;Off&quot;_)"/>
    <numFmt numFmtId="227" formatCode="0.00\x_);\(0.00\x\);\-\x_)"/>
    <numFmt numFmtId="228" formatCode="_(* #,##0.0_);_(* \(#,##0.0\);_(* &quot;-&quot;_);_(@_)"/>
    <numFmt numFmtId="229" formatCode="#,##0_*;\(#,##0\);0_*;@_)"/>
    <numFmt numFmtId="230" formatCode="0.0000"/>
    <numFmt numFmtId="231" formatCode="0.0"/>
    <numFmt numFmtId="232" formatCode="General_)"/>
    <numFmt numFmtId="233" formatCode="_-* #,##0\ &quot;DM&quot;_-;\-* #,##0\ &quot;DM&quot;_-;_-* &quot;-&quot;\ &quot;DM&quot;_-;_-@_-"/>
    <numFmt numFmtId="234" formatCode="\¥#,##0_);\(\¥#,##0\)"/>
    <numFmt numFmtId="235" formatCode="&quot;Yes&quot;;&quot;Yes&quot;;&quot;No&quot;"/>
  </numFmts>
  <fonts count="14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SWISS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sz val="10"/>
      <name val="Arial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198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27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8" fillId="0" borderId="0" applyFill="0" applyBorder="0" applyAlignment="0" applyProtection="0"/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182" fontId="30" fillId="0" borderId="0">
      <alignment horizontal="left"/>
    </xf>
    <xf numFmtId="183" fontId="31" fillId="0" borderId="0">
      <alignment horizontal="left"/>
    </xf>
    <xf numFmtId="0" fontId="32" fillId="0" borderId="32"/>
    <xf numFmtId="0" fontId="3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177" fontId="29" fillId="0" borderId="0">
      <alignment horizontal="left" wrapText="1"/>
    </xf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7" fontId="29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4" fillId="33" borderId="0" applyNumberFormat="0" applyBorder="0" applyAlignment="0" applyProtection="0"/>
    <xf numFmtId="177" fontId="29" fillId="0" borderId="0">
      <alignment horizontal="left" wrapText="1"/>
    </xf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77" fontId="29" fillId="0" borderId="0">
      <alignment horizontal="left" wrapText="1"/>
    </xf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29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4" fillId="35" borderId="0" applyNumberFormat="0" applyBorder="0" applyAlignment="0" applyProtection="0"/>
    <xf numFmtId="177" fontId="29" fillId="0" borderId="0">
      <alignment horizontal="left" wrapText="1"/>
    </xf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177" fontId="29" fillId="0" borderId="0">
      <alignment horizontal="left" wrapText="1"/>
    </xf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29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37" borderId="0" applyNumberFormat="0" applyBorder="0" applyAlignment="0" applyProtection="0"/>
    <xf numFmtId="177" fontId="29" fillId="0" borderId="0">
      <alignment horizontal="left" wrapText="1"/>
    </xf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77" fontId="29" fillId="0" borderId="0">
      <alignment horizontal="left" wrapText="1"/>
    </xf>
    <xf numFmtId="0" fontId="3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29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177" fontId="29" fillId="0" borderId="0">
      <alignment horizontal="left" wrapText="1"/>
    </xf>
    <xf numFmtId="0" fontId="3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177" fontId="29" fillId="0" borderId="0">
      <alignment horizontal="left" wrapText="1"/>
    </xf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177" fontId="29" fillId="0" borderId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29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40" borderId="0" applyNumberFormat="0" applyBorder="0" applyAlignment="0" applyProtection="0"/>
    <xf numFmtId="177" fontId="29" fillId="0" borderId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77" fontId="29" fillId="0" borderId="0">
      <alignment horizontal="left" wrapText="1"/>
    </xf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29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4" fillId="34" borderId="0" applyNumberFormat="0" applyBorder="0" applyAlignment="0" applyProtection="0"/>
    <xf numFmtId="177" fontId="29" fillId="0" borderId="0">
      <alignment horizontal="left" wrapText="1"/>
    </xf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77" fontId="29" fillId="0" borderId="0">
      <alignment horizontal="left" wrapText="1"/>
    </xf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177" fontId="29" fillId="0" borderId="0">
      <alignment horizontal="left" wrapText="1"/>
    </xf>
    <xf numFmtId="0" fontId="3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7" fontId="29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177" fontId="29" fillId="0" borderId="0">
      <alignment horizontal="left" wrapText="1"/>
    </xf>
    <xf numFmtId="0" fontId="3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77" fontId="29" fillId="0" borderId="0">
      <alignment horizontal="left" wrapText="1"/>
    </xf>
    <xf numFmtId="0" fontId="3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29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39" borderId="0" applyNumberFormat="0" applyBorder="0" applyAlignment="0" applyProtection="0"/>
    <xf numFmtId="177" fontId="29" fillId="0" borderId="0">
      <alignment horizontal="left" wrapText="1"/>
    </xf>
    <xf numFmtId="0" fontId="3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77" fontId="29" fillId="0" borderId="0">
      <alignment horizontal="left" wrapText="1"/>
    </xf>
    <xf numFmtId="0" fontId="3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29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4" fillId="34" borderId="0" applyNumberFormat="0" applyBorder="0" applyAlignment="0" applyProtection="0"/>
    <xf numFmtId="177" fontId="29" fillId="0" borderId="0">
      <alignment horizontal="left" wrapText="1"/>
    </xf>
    <xf numFmtId="0" fontId="3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177" fontId="29" fillId="0" borderId="0">
      <alignment horizontal="left" wrapText="1"/>
    </xf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29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44" borderId="0" applyNumberFormat="0" applyBorder="0" applyAlignment="0" applyProtection="0"/>
    <xf numFmtId="177" fontId="29" fillId="0" borderId="0">
      <alignment horizontal="left" wrapText="1"/>
    </xf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48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7" fontId="29" fillId="0" borderId="0">
      <alignment horizontal="left" wrapText="1"/>
    </xf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7" fontId="29" fillId="0" borderId="0">
      <alignment horizontal="left" wrapText="1"/>
    </xf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8" borderId="0" applyNumberFormat="0" applyBorder="0" applyAlignment="0" applyProtection="0"/>
    <xf numFmtId="0" fontId="35" fillId="53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7" fontId="29" fillId="0" borderId="0">
      <alignment horizontal="left" wrapText="1"/>
    </xf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63" borderId="0" applyNumberFormat="0" applyBorder="0" applyAlignment="0" applyProtection="0"/>
    <xf numFmtId="0" fontId="35" fillId="5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3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7" fontId="29" fillId="0" borderId="0">
      <alignment horizontal="left" wrapText="1"/>
    </xf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6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77" fontId="29" fillId="0" borderId="0">
      <alignment horizontal="left" wrapText="1"/>
    </xf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44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7" fontId="29" fillId="0" borderId="0">
      <alignment horizontal="left" wrapText="1"/>
    </xf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3" fillId="0" borderId="32"/>
    <xf numFmtId="9" fontId="38" fillId="0" borderId="0">
      <alignment horizontal="center"/>
    </xf>
    <xf numFmtId="0" fontId="39" fillId="0" borderId="33" applyNumberFormat="0" applyFont="0" applyProtection="0">
      <alignment wrapText="1"/>
    </xf>
    <xf numFmtId="0" fontId="40" fillId="0" borderId="10" applyNumberFormat="0" applyFill="0" applyAlignment="0" applyProtection="0"/>
    <xf numFmtId="0" fontId="41" fillId="0" borderId="21" applyNumberFormat="0" applyFont="0" applyFill="0" applyAlignment="0" applyProtection="0"/>
    <xf numFmtId="0" fontId="41" fillId="0" borderId="34" applyNumberFormat="0" applyFont="0" applyFill="0" applyAlignment="0" applyProtection="0"/>
    <xf numFmtId="184" fontId="4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43" fillId="0" borderId="0" applyFill="0" applyBorder="0" applyAlignment="0"/>
    <xf numFmtId="186" fontId="43" fillId="0" borderId="0" applyFill="0" applyBorder="0" applyAlignment="0"/>
    <xf numFmtId="177" fontId="29" fillId="0" borderId="0">
      <alignment horizontal="left" wrapText="1"/>
    </xf>
    <xf numFmtId="186" fontId="43" fillId="0" borderId="0" applyFill="0" applyBorder="0" applyAlignment="0"/>
    <xf numFmtId="177" fontId="29" fillId="0" borderId="0">
      <alignment horizontal="left" wrapText="1"/>
    </xf>
    <xf numFmtId="186" fontId="43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0" fontId="44" fillId="79" borderId="35" applyNumberFormat="0" applyAlignment="0" applyProtection="0"/>
    <xf numFmtId="177" fontId="29" fillId="0" borderId="0">
      <alignment horizontal="left" wrapText="1"/>
    </xf>
    <xf numFmtId="0" fontId="44" fillId="79" borderId="35" applyNumberFormat="0" applyAlignment="0" applyProtection="0"/>
    <xf numFmtId="0" fontId="11" fillId="6" borderId="4" applyNumberFormat="0" applyAlignment="0" applyProtection="0"/>
    <xf numFmtId="0" fontId="45" fillId="80" borderId="4" applyNumberFormat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1" fontId="18" fillId="78" borderId="0"/>
    <xf numFmtId="177" fontId="29" fillId="0" borderId="0">
      <alignment horizontal="left" wrapText="1"/>
    </xf>
    <xf numFmtId="41" fontId="18" fillId="78" borderId="0"/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5" fillId="80" borderId="4" applyNumberFormat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177" fontId="29" fillId="0" borderId="0">
      <alignment horizontal="left" wrapText="1"/>
    </xf>
    <xf numFmtId="41" fontId="18" fillId="78" borderId="0"/>
    <xf numFmtId="41" fontId="18" fillId="78" borderId="0"/>
    <xf numFmtId="177" fontId="29" fillId="0" borderId="0">
      <alignment horizontal="left" wrapText="1"/>
    </xf>
    <xf numFmtId="41" fontId="18" fillId="78" borderId="0"/>
    <xf numFmtId="41" fontId="18" fillId="78" borderId="0"/>
    <xf numFmtId="177" fontId="29" fillId="0" borderId="0">
      <alignment horizontal="left" wrapText="1"/>
    </xf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177" fontId="29" fillId="0" borderId="0">
      <alignment horizontal="left" wrapText="1"/>
    </xf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0" fontId="46" fillId="81" borderId="3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41" fontId="18" fillId="78" borderId="0"/>
    <xf numFmtId="41" fontId="18" fillId="78" borderId="0"/>
    <xf numFmtId="0" fontId="46" fillId="81" borderId="36" applyNumberFormat="0" applyAlignment="0" applyProtection="0"/>
    <xf numFmtId="41" fontId="18" fillId="78" borderId="0"/>
    <xf numFmtId="0" fontId="45" fillId="80" borderId="4" applyNumberFormat="0" applyAlignment="0" applyProtection="0"/>
    <xf numFmtId="0" fontId="11" fillId="6" borderId="4" applyNumberFormat="0" applyAlignment="0" applyProtection="0"/>
    <xf numFmtId="187" fontId="18" fillId="0" borderId="0" applyFill="0" applyBorder="0" applyProtection="0"/>
    <xf numFmtId="187" fontId="18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7" fillId="82" borderId="37" applyNumberFormat="0" applyAlignment="0" applyProtection="0"/>
    <xf numFmtId="0" fontId="47" fillId="82" borderId="37" applyNumberFormat="0" applyAlignment="0" applyProtection="0"/>
    <xf numFmtId="177" fontId="29" fillId="0" borderId="0">
      <alignment horizontal="left" wrapText="1"/>
    </xf>
    <xf numFmtId="0" fontId="47" fillId="82" borderId="37" applyNumberFormat="0" applyAlignment="0" applyProtection="0"/>
    <xf numFmtId="177" fontId="29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7" fillId="83" borderId="3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7" fillId="82" borderId="3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84" borderId="0"/>
    <xf numFmtId="41" fontId="18" fillId="84" borderId="0"/>
    <xf numFmtId="177" fontId="29" fillId="0" borderId="0">
      <alignment horizontal="left" wrapText="1"/>
    </xf>
    <xf numFmtId="41" fontId="18" fillId="84" borderId="0"/>
    <xf numFmtId="41" fontId="18" fillId="84" borderId="0"/>
    <xf numFmtId="41" fontId="18" fillId="84" borderId="0"/>
    <xf numFmtId="177" fontId="29" fillId="0" borderId="0">
      <alignment horizontal="left" wrapText="1"/>
    </xf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19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9" fillId="0" borderId="0">
      <alignment horizontal="left" wrapText="1"/>
    </xf>
    <xf numFmtId="43" fontId="34" fillId="0" borderId="0" applyFont="0" applyFill="0" applyBorder="0" applyAlignment="0" applyProtection="0"/>
    <xf numFmtId="177" fontId="29" fillId="0" borderId="0">
      <alignment horizontal="left" wrapText="1"/>
    </xf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3" fontId="36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177" fontId="29" fillId="0" borderId="0">
      <alignment horizontal="left" wrapText="1"/>
    </xf>
    <xf numFmtId="3" fontId="36" fillId="0" borderId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92" fontId="58" fillId="0" borderId="0">
      <protection locked="0"/>
    </xf>
    <xf numFmtId="0" fontId="54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5" fillId="0" borderId="0"/>
    <xf numFmtId="0" fontId="59" fillId="0" borderId="0" applyNumberFormat="0" applyAlignment="0">
      <alignment horizontal="left"/>
    </xf>
    <xf numFmtId="0" fontId="59" fillId="0" borderId="0" applyNumberFormat="0" applyAlignment="0">
      <alignment horizontal="left"/>
    </xf>
    <xf numFmtId="177" fontId="29" fillId="0" borderId="0">
      <alignment horizontal="left" wrapText="1"/>
    </xf>
    <xf numFmtId="0" fontId="59" fillId="0" borderId="0" applyNumberFormat="0" applyAlignment="0">
      <alignment horizontal="left"/>
    </xf>
    <xf numFmtId="177" fontId="29" fillId="0" borderId="0">
      <alignment horizontal="left" wrapText="1"/>
    </xf>
    <xf numFmtId="0" fontId="59" fillId="0" borderId="0" applyNumberFormat="0" applyAlignment="0">
      <alignment horizontal="left"/>
    </xf>
    <xf numFmtId="0" fontId="60" fillId="0" borderId="0" applyNumberFormat="0" applyAlignment="0"/>
    <xf numFmtId="0" fontId="60" fillId="0" borderId="0" applyNumberFormat="0" applyAlignment="0"/>
    <xf numFmtId="177" fontId="29" fillId="0" borderId="0">
      <alignment horizontal="left" wrapText="1"/>
    </xf>
    <xf numFmtId="0" fontId="60" fillId="0" borderId="0" applyNumberFormat="0" applyAlignment="0"/>
    <xf numFmtId="177" fontId="29" fillId="0" borderId="0">
      <alignment horizontal="left" wrapText="1"/>
    </xf>
    <xf numFmtId="0" fontId="60" fillId="0" borderId="0" applyNumberFormat="0" applyAlignment="0"/>
    <xf numFmtId="0" fontId="52" fillId="0" borderId="0"/>
    <xf numFmtId="0" fontId="52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5" fillId="0" borderId="0"/>
    <xf numFmtId="0" fontId="52" fillId="0" borderId="0"/>
    <xf numFmtId="0" fontId="52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193" fontId="61" fillId="0" borderId="0" applyFont="0" applyFill="0" applyBorder="0" applyAlignment="0" applyProtection="0"/>
    <xf numFmtId="8" fontId="62" fillId="0" borderId="38">
      <protection locked="0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8" fontId="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0" fillId="0" borderId="0" applyFont="0" applyFill="0" applyBorder="0" applyAlignment="0" applyProtection="0"/>
    <xf numFmtId="177" fontId="29" fillId="0" borderId="0">
      <alignment horizontal="left" wrapText="1"/>
    </xf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7" fontId="29" fillId="0" borderId="0">
      <alignment horizontal="left" wrapText="1"/>
    </xf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7" fontId="29" fillId="0" borderId="0">
      <alignment horizontal="left" wrapText="1"/>
    </xf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7" fontId="29" fillId="0" borderId="0">
      <alignment horizontal="left" wrapText="1"/>
    </xf>
    <xf numFmtId="19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5" fontId="36" fillId="0" borderId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7" fontId="29" fillId="0" borderId="0">
      <alignment horizontal="left" wrapText="1"/>
    </xf>
    <xf numFmtId="197" fontId="18" fillId="0" borderId="0" applyFont="0" applyFill="0" applyBorder="0" applyAlignment="0" applyProtection="0"/>
    <xf numFmtId="177" fontId="29" fillId="0" borderId="0">
      <alignment horizontal="left" wrapText="1"/>
    </xf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65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7" fontId="29" fillId="0" borderId="0">
      <alignment horizontal="left" wrapText="1"/>
    </xf>
    <xf numFmtId="5" fontId="36" fillId="0" borderId="0" applyFill="0" applyBorder="0" applyAlignment="0" applyProtection="0"/>
    <xf numFmtId="197" fontId="18" fillId="0" borderId="0" applyFont="0" applyFill="0" applyBorder="0" applyAlignment="0" applyProtection="0"/>
    <xf numFmtId="198" fontId="36" fillId="0" borderId="0" applyFont="0" applyFill="0" applyBorder="0" applyAlignment="0" applyProtection="0"/>
    <xf numFmtId="5" fontId="36" fillId="0" borderId="0" applyFill="0" applyBorder="0" applyAlignment="0" applyProtection="0"/>
    <xf numFmtId="197" fontId="18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200" fontId="36" fillId="0" borderId="0" applyFill="0" applyBorder="0" applyAlignment="0" applyProtection="0"/>
    <xf numFmtId="0" fontId="52" fillId="0" borderId="0"/>
    <xf numFmtId="0" fontId="52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177" fontId="29" fillId="0" borderId="0">
      <alignment horizontal="left" wrapText="1"/>
    </xf>
    <xf numFmtId="200" fontId="36" fillId="0" borderId="0" applyFill="0" applyBorder="0" applyAlignment="0" applyProtection="0"/>
    <xf numFmtId="0" fontId="56" fillId="0" borderId="0" applyFont="0" applyFill="0" applyBorder="0" applyAlignment="0" applyProtection="0"/>
    <xf numFmtId="0" fontId="18" fillId="0" borderId="0" applyFont="0" applyFill="0" applyBorder="0" applyAlignment="0" applyProtection="0"/>
    <xf numFmtId="200" fontId="36" fillId="0" borderId="0" applyFill="0" applyBorder="0" applyAlignment="0" applyProtection="0"/>
    <xf numFmtId="0" fontId="56" fillId="0" borderId="0" applyFont="0" applyFill="0" applyBorder="0" applyAlignment="0" applyProtection="0"/>
    <xf numFmtId="15" fontId="18" fillId="0" borderId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2" fontId="66" fillId="0" borderId="0" applyFill="0" applyBorder="0" applyAlignment="0" applyProtection="0"/>
    <xf numFmtId="0" fontId="33" fillId="0" borderId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6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8" borderId="0" applyNumberFormat="0" applyBorder="0" applyAlignment="0" applyProtection="0"/>
    <xf numFmtId="0" fontId="67" fillId="89" borderId="0" applyNumberFormat="0" applyBorder="0" applyAlignment="0" applyProtection="0"/>
    <xf numFmtId="0" fontId="67" fillId="89" borderId="0" applyNumberFormat="0" applyBorder="0" applyAlignment="0" applyProtection="0"/>
    <xf numFmtId="177" fontId="18" fillId="0" borderId="0"/>
    <xf numFmtId="177" fontId="18" fillId="0" borderId="0"/>
    <xf numFmtId="177" fontId="18" fillId="0" borderId="0"/>
    <xf numFmtId="177" fontId="29" fillId="0" borderId="0">
      <alignment horizontal="left" wrapText="1"/>
    </xf>
    <xf numFmtId="177" fontId="18" fillId="0" borderId="0"/>
    <xf numFmtId="177" fontId="29" fillId="0" borderId="0">
      <alignment horizontal="left" wrapText="1"/>
    </xf>
    <xf numFmtId="177" fontId="18" fillId="0" borderId="0"/>
    <xf numFmtId="177" fontId="18" fillId="0" borderId="0"/>
    <xf numFmtId="177" fontId="18" fillId="0" borderId="0"/>
    <xf numFmtId="177" fontId="29" fillId="0" borderId="0">
      <alignment horizontal="left" wrapText="1"/>
    </xf>
    <xf numFmtId="177" fontId="18" fillId="0" borderId="0"/>
    <xf numFmtId="177" fontId="18" fillId="0" borderId="0"/>
    <xf numFmtId="177" fontId="29" fillId="0" borderId="0">
      <alignment horizontal="left" wrapText="1"/>
    </xf>
    <xf numFmtId="177" fontId="18" fillId="0" borderId="0"/>
    <xf numFmtId="177" fontId="18" fillId="0" borderId="0"/>
    <xf numFmtId="177" fontId="29" fillId="0" borderId="0">
      <alignment horizontal="left" wrapText="1"/>
    </xf>
    <xf numFmtId="177" fontId="18" fillId="0" borderId="0"/>
    <xf numFmtId="203" fontId="68" fillId="0" borderId="0"/>
    <xf numFmtId="177" fontId="29" fillId="0" borderId="0">
      <alignment horizontal="left" wrapText="1"/>
    </xf>
    <xf numFmtId="177" fontId="18" fillId="0" borderId="0"/>
    <xf numFmtId="177" fontId="29" fillId="0" borderId="0">
      <alignment horizontal="left" wrapText="1"/>
    </xf>
    <xf numFmtId="177" fontId="18" fillId="0" borderId="0"/>
    <xf numFmtId="177" fontId="29" fillId="0" borderId="0">
      <alignment horizontal="left" wrapText="1"/>
    </xf>
    <xf numFmtId="177" fontId="18" fillId="0" borderId="0"/>
    <xf numFmtId="177" fontId="18" fillId="0" borderId="0"/>
    <xf numFmtId="177" fontId="18" fillId="0" borderId="0"/>
    <xf numFmtId="204" fontId="18" fillId="0" borderId="0" applyFont="0" applyFill="0" applyBorder="0" applyAlignment="0" applyProtection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177" fontId="29" fillId="0" borderId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177" fontId="29" fillId="0" borderId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177" fontId="29" fillId="0" borderId="0">
      <alignment horizontal="left" wrapText="1"/>
    </xf>
    <xf numFmtId="205" fontId="18" fillId="0" borderId="0" applyFont="0" applyFill="0" applyBorder="0" applyAlignment="0" applyProtection="0"/>
    <xf numFmtId="204" fontId="18" fillId="0" borderId="0" applyFont="0" applyFill="0" applyBorder="0" applyAlignment="0" applyProtection="0">
      <alignment horizontal="left" wrapText="1"/>
    </xf>
    <xf numFmtId="177" fontId="29" fillId="0" borderId="0">
      <alignment horizontal="left" wrapText="1"/>
    </xf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4" fontId="18" fillId="0" borderId="0" applyFont="0" applyFill="0" applyBorder="0" applyAlignment="0" applyProtection="0">
      <alignment horizontal="left" wrapText="1"/>
    </xf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7" fontId="29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56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ill="0" applyBorder="0" applyAlignment="0" applyProtection="0"/>
    <xf numFmtId="2" fontId="56" fillId="0" borderId="0" applyFont="0" applyFill="0" applyBorder="0" applyAlignment="0" applyProtection="0"/>
    <xf numFmtId="0" fontId="52" fillId="0" borderId="0"/>
    <xf numFmtId="0" fontId="52" fillId="0" borderId="0"/>
    <xf numFmtId="167" fontId="61" fillId="0" borderId="0" applyFont="0" applyFill="0" applyBorder="0" applyAlignment="0" applyProtection="0"/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0" fontId="2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34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1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7" fontId="36" fillId="0" borderId="0"/>
    <xf numFmtId="207" fontId="36" fillId="0" borderId="0"/>
    <xf numFmtId="42" fontId="36" fillId="0" borderId="0"/>
    <xf numFmtId="42" fontId="36" fillId="0" borderId="0"/>
    <xf numFmtId="42" fontId="36" fillId="0" borderId="0"/>
    <xf numFmtId="207" fontId="36" fillId="0" borderId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177" fontId="29" fillId="0" borderId="0">
      <alignment horizontal="left" wrapText="1"/>
    </xf>
    <xf numFmtId="38" fontId="26" fillId="84" borderId="0" applyNumberFormat="0" applyBorder="0" applyAlignment="0" applyProtection="0"/>
    <xf numFmtId="0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0" fontId="72" fillId="0" borderId="32"/>
    <xf numFmtId="170" fontId="73" fillId="0" borderId="0" applyNumberFormat="0" applyFill="0" applyBorder="0" applyProtection="0">
      <alignment horizontal="right"/>
    </xf>
    <xf numFmtId="0" fontId="74" fillId="0" borderId="16" applyNumberFormat="0" applyAlignment="0" applyProtection="0">
      <alignment horizontal="left"/>
    </xf>
    <xf numFmtId="0" fontId="74" fillId="0" borderId="16" applyNumberFormat="0" applyAlignment="0" applyProtection="0">
      <alignment horizontal="left"/>
    </xf>
    <xf numFmtId="0" fontId="74" fillId="0" borderId="16" applyNumberFormat="0" applyAlignment="0" applyProtection="0">
      <alignment horizontal="left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74" fillId="0" borderId="16" applyNumberFormat="0" applyAlignment="0" applyProtection="0">
      <alignment horizontal="left"/>
    </xf>
    <xf numFmtId="177" fontId="29" fillId="0" borderId="0">
      <alignment horizontal="left" wrapText="1"/>
    </xf>
    <xf numFmtId="0" fontId="74" fillId="0" borderId="11">
      <alignment horizontal="left"/>
    </xf>
    <xf numFmtId="0" fontId="74" fillId="0" borderId="11">
      <alignment horizontal="left"/>
    </xf>
    <xf numFmtId="0" fontId="74" fillId="0" borderId="11">
      <alignment horizontal="left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74" fillId="0" borderId="11">
      <alignment horizontal="left"/>
    </xf>
    <xf numFmtId="0" fontId="74" fillId="0" borderId="11">
      <alignment horizontal="left"/>
    </xf>
    <xf numFmtId="0" fontId="74" fillId="0" borderId="11">
      <alignment horizontal="left"/>
    </xf>
    <xf numFmtId="0" fontId="74" fillId="0" borderId="11">
      <alignment horizontal="left"/>
    </xf>
    <xf numFmtId="0" fontId="74" fillId="0" borderId="11">
      <alignment horizontal="left"/>
    </xf>
    <xf numFmtId="177" fontId="29" fillId="0" borderId="0">
      <alignment horizontal="left" wrapText="1"/>
    </xf>
    <xf numFmtId="14" fontId="19" fillId="90" borderId="21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3" fillId="0" borderId="1" applyNumberFormat="0" applyFill="0" applyAlignment="0" applyProtection="0"/>
    <xf numFmtId="0" fontId="76" fillId="0" borderId="40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76" fillId="0" borderId="4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40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7" fillId="0" borderId="0" applyNumberFormat="0" applyFill="0" applyBorder="0" applyAlignment="0" applyProtection="0"/>
    <xf numFmtId="177" fontId="29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4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4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4" fillId="0" borderId="2" applyNumberFormat="0" applyFill="0" applyAlignment="0" applyProtection="0"/>
    <xf numFmtId="0" fontId="80" fillId="0" borderId="42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80" fillId="0" borderId="4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42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" fillId="0" borderId="0" applyNumberFormat="0" applyFill="0" applyBorder="0" applyAlignment="0" applyProtection="0"/>
    <xf numFmtId="177" fontId="29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4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4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44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4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4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4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83" fillId="0" borderId="0"/>
    <xf numFmtId="38" fontId="83" fillId="0" borderId="0"/>
    <xf numFmtId="38" fontId="83" fillId="0" borderId="0"/>
    <xf numFmtId="38" fontId="83" fillId="0" borderId="0"/>
    <xf numFmtId="177" fontId="29" fillId="0" borderId="0">
      <alignment horizontal="left" wrapText="1"/>
    </xf>
    <xf numFmtId="0" fontId="83" fillId="0" borderId="0"/>
    <xf numFmtId="0" fontId="83" fillId="0" borderId="0"/>
    <xf numFmtId="0" fontId="83" fillId="0" borderId="0"/>
    <xf numFmtId="38" fontId="83" fillId="0" borderId="0"/>
    <xf numFmtId="38" fontId="83" fillId="0" borderId="0"/>
    <xf numFmtId="38" fontId="83" fillId="0" borderId="0"/>
    <xf numFmtId="40" fontId="83" fillId="0" borderId="0"/>
    <xf numFmtId="40" fontId="83" fillId="0" borderId="0"/>
    <xf numFmtId="40" fontId="83" fillId="0" borderId="0"/>
    <xf numFmtId="40" fontId="83" fillId="0" borderId="0"/>
    <xf numFmtId="177" fontId="29" fillId="0" borderId="0">
      <alignment horizontal="left" wrapText="1"/>
    </xf>
    <xf numFmtId="0" fontId="83" fillId="0" borderId="0"/>
    <xf numFmtId="0" fontId="83" fillId="0" borderId="0"/>
    <xf numFmtId="0" fontId="83" fillId="0" borderId="0"/>
    <xf numFmtId="40" fontId="83" fillId="0" borderId="0"/>
    <xf numFmtId="40" fontId="83" fillId="0" borderId="0"/>
    <xf numFmtId="40" fontId="83" fillId="0" borderId="0"/>
    <xf numFmtId="0" fontId="84" fillId="0" borderId="0"/>
    <xf numFmtId="0" fontId="85" fillId="0" borderId="0">
      <alignment horizontal="left"/>
    </xf>
    <xf numFmtId="208" fontId="19" fillId="0" borderId="0" applyProtection="0"/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209" fontId="86" fillId="0" borderId="0" applyAlignment="0">
      <alignment horizontal="right"/>
      <protection hidden="1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77" fontId="29" fillId="0" borderId="0">
      <alignment horizontal="left" wrapText="1"/>
    </xf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77" fontId="29" fillId="0" borderId="0">
      <alignment horizontal="left" wrapText="1"/>
    </xf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9" fillId="40" borderId="35" applyNumberFormat="0" applyAlignment="0" applyProtection="0"/>
    <xf numFmtId="177" fontId="29" fillId="0" borderId="0">
      <alignment horizontal="left" wrapText="1"/>
    </xf>
    <xf numFmtId="0" fontId="89" fillId="40" borderId="35" applyNumberFormat="0" applyAlignment="0" applyProtection="0"/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9" fillId="40" borderId="35" applyNumberFormat="0" applyAlignment="0" applyProtection="0"/>
    <xf numFmtId="177" fontId="29" fillId="0" borderId="0">
      <alignment horizontal="left" wrapText="1"/>
    </xf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9" fillId="40" borderId="35" applyNumberFormat="0" applyAlignment="0" applyProtection="0"/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41" fontId="90" fillId="91" borderId="46">
      <alignment horizontal="left"/>
      <protection locked="0"/>
    </xf>
    <xf numFmtId="177" fontId="29" fillId="0" borderId="0">
      <alignment horizontal="left" wrapText="1"/>
    </xf>
    <xf numFmtId="41" fontId="90" fillId="91" borderId="46">
      <alignment horizontal="left"/>
      <protection locked="0"/>
    </xf>
    <xf numFmtId="10" fontId="90" fillId="91" borderId="46">
      <alignment horizontal="right"/>
      <protection locked="0"/>
    </xf>
    <xf numFmtId="177" fontId="29" fillId="0" borderId="0">
      <alignment horizontal="left" wrapText="1"/>
    </xf>
    <xf numFmtId="10" fontId="90" fillId="91" borderId="46">
      <alignment horizontal="right"/>
      <protection locked="0"/>
    </xf>
    <xf numFmtId="177" fontId="29" fillId="0" borderId="0">
      <alignment horizontal="left" wrapText="1"/>
    </xf>
    <xf numFmtId="41" fontId="90" fillId="91" borderId="46">
      <alignment horizontal="left"/>
      <protection locked="0"/>
    </xf>
    <xf numFmtId="1" fontId="26" fillId="0" borderId="0"/>
    <xf numFmtId="0" fontId="72" fillId="0" borderId="47"/>
    <xf numFmtId="0" fontId="26" fillId="84" borderId="0"/>
    <xf numFmtId="0" fontId="26" fillId="84" borderId="0"/>
    <xf numFmtId="0" fontId="26" fillId="84" borderId="0"/>
    <xf numFmtId="0" fontId="26" fillId="84" borderId="0"/>
    <xf numFmtId="177" fontId="29" fillId="0" borderId="0">
      <alignment horizontal="left" wrapText="1"/>
    </xf>
    <xf numFmtId="3" fontId="91" fillId="0" borderId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2" fillId="0" borderId="48" applyNumberFormat="0" applyFill="0" applyAlignment="0" applyProtection="0"/>
    <xf numFmtId="0" fontId="92" fillId="0" borderId="48" applyNumberFormat="0" applyFill="0" applyAlignment="0" applyProtection="0"/>
    <xf numFmtId="0" fontId="92" fillId="0" borderId="48" applyNumberFormat="0" applyFill="0" applyAlignment="0" applyProtection="0"/>
    <xf numFmtId="0" fontId="92" fillId="0" borderId="4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49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49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49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49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52" fillId="0" borderId="0" applyFill="0" applyBorder="0">
      <alignment horizontal="right"/>
    </xf>
    <xf numFmtId="210" fontId="18" fillId="0" borderId="0"/>
    <xf numFmtId="21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2" fontId="94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177" fontId="29" fillId="0" borderId="0">
      <alignment horizontal="left" wrapText="1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177" fontId="29" fillId="0" borderId="0">
      <alignment horizontal="left" wrapText="1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5" fillId="43" borderId="0" applyNumberFormat="0" applyBorder="0" applyAlignment="0" applyProtection="0"/>
    <xf numFmtId="0" fontId="95" fillId="43" borderId="0" applyNumberFormat="0" applyBorder="0" applyAlignment="0" applyProtection="0"/>
    <xf numFmtId="0" fontId="95" fillId="43" borderId="0" applyNumberFormat="0" applyBorder="0" applyAlignment="0" applyProtection="0"/>
    <xf numFmtId="0" fontId="95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8" fillId="0" borderId="0"/>
    <xf numFmtId="37" fontId="98" fillId="0" borderId="0"/>
    <xf numFmtId="177" fontId="29" fillId="0" borderId="0">
      <alignment horizontal="left" wrapText="1"/>
    </xf>
    <xf numFmtId="37" fontId="98" fillId="0" borderId="0"/>
    <xf numFmtId="177" fontId="29" fillId="0" borderId="0">
      <alignment horizontal="left" wrapText="1"/>
    </xf>
    <xf numFmtId="37" fontId="98" fillId="0" borderId="0"/>
    <xf numFmtId="167" fontId="99" fillId="0" borderId="0" applyFont="0" applyAlignment="0" applyProtection="0"/>
    <xf numFmtId="215" fontId="18" fillId="0" borderId="0"/>
    <xf numFmtId="216" fontId="18" fillId="0" borderId="0"/>
    <xf numFmtId="216" fontId="18" fillId="0" borderId="0"/>
    <xf numFmtId="177" fontId="29" fillId="0" borderId="0">
      <alignment horizontal="left" wrapText="1"/>
    </xf>
    <xf numFmtId="216" fontId="18" fillId="0" borderId="0"/>
    <xf numFmtId="216" fontId="18" fillId="0" borderId="0"/>
    <xf numFmtId="216" fontId="18" fillId="0" borderId="0"/>
    <xf numFmtId="216" fontId="18" fillId="0" borderId="0"/>
    <xf numFmtId="216" fontId="18" fillId="0" borderId="0"/>
    <xf numFmtId="177" fontId="29" fillId="0" borderId="0">
      <alignment horizontal="left" wrapText="1"/>
    </xf>
    <xf numFmtId="216" fontId="18" fillId="0" borderId="0"/>
    <xf numFmtId="216" fontId="18" fillId="0" borderId="0"/>
    <xf numFmtId="216" fontId="18" fillId="0" borderId="0"/>
    <xf numFmtId="216" fontId="18" fillId="0" borderId="0"/>
    <xf numFmtId="216" fontId="18" fillId="0" borderId="0"/>
    <xf numFmtId="177" fontId="29" fillId="0" borderId="0">
      <alignment horizontal="left" wrapText="1"/>
    </xf>
    <xf numFmtId="216" fontId="18" fillId="0" borderId="0"/>
    <xf numFmtId="216" fontId="18" fillId="0" borderId="0"/>
    <xf numFmtId="216" fontId="18" fillId="0" borderId="0"/>
    <xf numFmtId="217" fontId="29" fillId="0" borderId="0"/>
    <xf numFmtId="217" fontId="29" fillId="0" borderId="0"/>
    <xf numFmtId="218" fontId="100" fillId="0" borderId="0"/>
    <xf numFmtId="0" fontId="18" fillId="0" borderId="0"/>
    <xf numFmtId="218" fontId="100" fillId="0" borderId="0"/>
    <xf numFmtId="215" fontId="18" fillId="0" borderId="0"/>
    <xf numFmtId="177" fontId="29" fillId="0" borderId="0">
      <alignment horizontal="left" wrapText="1"/>
    </xf>
    <xf numFmtId="215" fontId="18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217" fontId="29" fillId="0" borderId="0"/>
    <xf numFmtId="219" fontId="18" fillId="0" borderId="0"/>
    <xf numFmtId="220" fontId="50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>
      <alignment horizontal="left" wrapText="1"/>
    </xf>
    <xf numFmtId="0" fontId="1" fillId="0" borderId="0"/>
    <xf numFmtId="0" fontId="1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34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216" fontId="29" fillId="0" borderId="0">
      <alignment horizontal="left" wrapText="1"/>
    </xf>
    <xf numFmtId="0" fontId="27" fillId="0" borderId="0"/>
    <xf numFmtId="0" fontId="34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" fillId="0" borderId="0"/>
    <xf numFmtId="216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216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8" fillId="0" borderId="0"/>
    <xf numFmtId="216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216" fontId="29" fillId="0" borderId="0">
      <alignment horizontal="left" wrapText="1"/>
    </xf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216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216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216" fontId="29" fillId="0" borderId="0">
      <alignment horizontal="left" wrapText="1"/>
    </xf>
    <xf numFmtId="216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216" fontId="2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>
      <alignment wrapText="1"/>
    </xf>
    <xf numFmtId="0" fontId="18" fillId="0" borderId="0"/>
    <xf numFmtId="0" fontId="18" fillId="0" borderId="0"/>
    <xf numFmtId="0" fontId="101" fillId="0" borderId="0"/>
    <xf numFmtId="41" fontId="102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49" fillId="0" borderId="0"/>
    <xf numFmtId="0" fontId="49" fillId="0" borderId="0"/>
    <xf numFmtId="177" fontId="29" fillId="0" borderId="0">
      <alignment horizontal="left" wrapText="1"/>
    </xf>
    <xf numFmtId="0" fontId="34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7" fontId="29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7" fontId="29" fillId="0" borderId="0">
      <alignment horizontal="left" wrapText="1"/>
    </xf>
    <xf numFmtId="176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6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1" fontId="29" fillId="0" borderId="0">
      <alignment horizontal="left" wrapText="1"/>
    </xf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103" fillId="0" borderId="0"/>
    <xf numFmtId="0" fontId="103" fillId="0" borderId="0"/>
    <xf numFmtId="0" fontId="26" fillId="92" borderId="0"/>
    <xf numFmtId="0" fontId="26" fillId="92" borderId="0"/>
    <xf numFmtId="0" fontId="1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222" fontId="29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179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4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9" fillId="0" borderId="0"/>
    <xf numFmtId="0" fontId="18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8" fillId="0" borderId="0"/>
    <xf numFmtId="0" fontId="26" fillId="92" borderId="0"/>
    <xf numFmtId="0" fontId="18" fillId="0" borderId="0"/>
    <xf numFmtId="0" fontId="26" fillId="92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0" fontId="63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39" fontId="104" fillId="0" borderId="0" applyNumberFormat="0" applyFill="0" applyBorder="0" applyAlignment="0" applyProtection="0"/>
    <xf numFmtId="39" fontId="104" fillId="0" borderId="0" applyNumberFormat="0" applyFill="0" applyBorder="0" applyAlignment="0" applyProtection="0"/>
    <xf numFmtId="177" fontId="29" fillId="0" borderId="0">
      <alignment horizontal="left" wrapText="1"/>
    </xf>
    <xf numFmtId="39" fontId="104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39" fontId="104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39" fontId="104" fillId="0" borderId="0" applyNumberFormat="0" applyFill="0" applyBorder="0" applyAlignment="0" applyProtection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39" fontId="104" fillId="0" borderId="0" applyNumberFormat="0" applyFill="0" applyBorder="0" applyAlignment="0" applyProtection="0"/>
    <xf numFmtId="177" fontId="29" fillId="0" borderId="0">
      <alignment horizontal="left" wrapText="1"/>
    </xf>
    <xf numFmtId="39" fontId="104" fillId="0" borderId="0" applyNumberFormat="0" applyFill="0" applyBorder="0" applyAlignment="0" applyProtection="0"/>
    <xf numFmtId="0" fontId="1" fillId="0" borderId="0"/>
    <xf numFmtId="0" fontId="1" fillId="0" borderId="0"/>
    <xf numFmtId="177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29" fillId="0" borderId="0">
      <alignment horizontal="left" wrapText="1"/>
    </xf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>
      <alignment horizontal="left" wrapText="1"/>
    </xf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26" fillId="9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179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223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7" fontId="18" fillId="0" borderId="0">
      <alignment horizontal="left" wrapText="1"/>
    </xf>
    <xf numFmtId="0" fontId="49" fillId="0" borderId="0"/>
    <xf numFmtId="0" fontId="49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49" fillId="0" borderId="0"/>
    <xf numFmtId="0" fontId="49" fillId="0" borderId="0"/>
    <xf numFmtId="177" fontId="18" fillId="0" borderId="0">
      <alignment horizontal="left" wrapText="1"/>
    </xf>
    <xf numFmtId="0" fontId="49" fillId="0" borderId="0"/>
    <xf numFmtId="0" fontId="49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49" fillId="0" borderId="0"/>
    <xf numFmtId="0" fontId="49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9" fontId="29" fillId="0" borderId="0">
      <alignment horizontal="left" wrapText="1"/>
    </xf>
    <xf numFmtId="0" fontId="18" fillId="0" borderId="0"/>
    <xf numFmtId="179" fontId="29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>
      <alignment horizontal="left" wrapText="1"/>
    </xf>
    <xf numFmtId="0" fontId="27" fillId="0" borderId="0"/>
    <xf numFmtId="0" fontId="105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24" fontId="18" fillId="0" borderId="0">
      <alignment horizontal="left" wrapText="1"/>
    </xf>
    <xf numFmtId="0" fontId="18" fillId="0" borderId="0">
      <alignment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18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8" fillId="38" borderId="52" applyNumberFormat="0" applyFont="0" applyAlignment="0" applyProtection="0"/>
    <xf numFmtId="177" fontId="29" fillId="0" borderId="0">
      <alignment horizontal="left" wrapText="1"/>
    </xf>
    <xf numFmtId="0" fontId="18" fillId="38" borderId="52" applyNumberFormat="0" applyFont="0" applyAlignment="0" applyProtection="0"/>
    <xf numFmtId="0" fontId="18" fillId="38" borderId="52" applyNumberFormat="0" applyFont="0" applyAlignment="0" applyProtection="0"/>
    <xf numFmtId="0" fontId="18" fillId="38" borderId="52" applyNumberFormat="0" applyFont="0" applyAlignment="0" applyProtection="0"/>
    <xf numFmtId="0" fontId="18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26" fillId="74" borderId="36" applyNumberFormat="0" applyFont="0" applyAlignment="0" applyProtection="0"/>
    <xf numFmtId="0" fontId="29" fillId="38" borderId="52" applyNumberFormat="0" applyFont="0" applyAlignment="0" applyProtection="0"/>
    <xf numFmtId="0" fontId="29" fillId="38" borderId="52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26" fillId="74" borderId="36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26" fillId="74" borderId="36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177" fontId="29" fillId="0" borderId="0">
      <alignment horizontal="left" wrapText="1"/>
    </xf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1" fillId="8" borderId="8" applyNumberFormat="0" applyFont="0" applyAlignment="0" applyProtection="0"/>
    <xf numFmtId="0" fontId="18" fillId="74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18" fillId="74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225" fontId="106" fillId="0" borderId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177" fontId="29" fillId="0" borderId="0">
      <alignment horizontal="left" wrapText="1"/>
    </xf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7" fillId="93" borderId="53" applyNumberFormat="0" applyAlignment="0" applyProtection="0"/>
    <xf numFmtId="0" fontId="107" fillId="93" borderId="53" applyNumberFormat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7" fillId="80" borderId="53" applyNumberFormat="0" applyAlignment="0" applyProtection="0"/>
    <xf numFmtId="0" fontId="107" fillId="80" borderId="53" applyNumberFormat="0" applyAlignment="0" applyProtection="0"/>
    <xf numFmtId="0" fontId="107" fillId="81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7" fillId="81" borderId="53" applyNumberFormat="0" applyAlignment="0" applyProtection="0"/>
    <xf numFmtId="0" fontId="107" fillId="81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7" fillId="81" borderId="53" applyNumberFormat="0" applyAlignment="0" applyProtection="0"/>
    <xf numFmtId="0" fontId="107" fillId="81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7" fillId="81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5" fillId="0" borderId="0"/>
    <xf numFmtId="17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10" fontId="18" fillId="0" borderId="46"/>
    <xf numFmtId="9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177" fontId="29" fillId="0" borderId="0">
      <alignment horizontal="left" wrapText="1"/>
    </xf>
    <xf numFmtId="10" fontId="18" fillId="0" borderId="46"/>
    <xf numFmtId="9" fontId="64" fillId="0" borderId="0" applyFont="0" applyFill="0" applyBorder="0" applyAlignment="0" applyProtection="0"/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177" fontId="29" fillId="0" borderId="0">
      <alignment horizontal="left" wrapText="1"/>
    </xf>
    <xf numFmtId="10" fontId="18" fillId="0" borderId="46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0" fontId="18" fillId="0" borderId="46"/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8" fillId="0" borderId="46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0" fontId="18" fillId="0" borderId="46"/>
    <xf numFmtId="9" fontId="4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77" fontId="29" fillId="0" borderId="0">
      <alignment horizontal="left" wrapText="1"/>
    </xf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77" fontId="29" fillId="0" borderId="0">
      <alignment horizontal="left" wrapText="1"/>
    </xf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9" fillId="0" borderId="0">
      <alignment horizontal="left" wrapText="1"/>
    </xf>
    <xf numFmtId="9" fontId="48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9" fillId="0" borderId="0">
      <alignment horizontal="left" wrapText="1"/>
    </xf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41" fontId="18" fillId="94" borderId="46"/>
    <xf numFmtId="41" fontId="18" fillId="94" borderId="46"/>
    <xf numFmtId="177" fontId="29" fillId="0" borderId="0">
      <alignment horizontal="left" wrapText="1"/>
    </xf>
    <xf numFmtId="41" fontId="18" fillId="94" borderId="46"/>
    <xf numFmtId="41" fontId="18" fillId="94" borderId="46"/>
    <xf numFmtId="41" fontId="18" fillId="94" borderId="46"/>
    <xf numFmtId="177" fontId="29" fillId="0" borderId="0">
      <alignment horizontal="left" wrapText="1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77" fontId="29" fillId="0" borderId="0">
      <alignment horizontal="left" wrapText="1"/>
    </xf>
    <xf numFmtId="0" fontId="49" fillId="0" borderId="0" applyNumberFormat="0" applyFont="0" applyFill="0" applyBorder="0" applyAlignment="0" applyProtection="0">
      <alignment horizontal="left"/>
    </xf>
    <xf numFmtId="177" fontId="29" fillId="0" borderId="0">
      <alignment horizontal="left" wrapText="1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77" fontId="29" fillId="0" borderId="0">
      <alignment horizontal="left" wrapText="1"/>
    </xf>
    <xf numFmtId="15" fontId="49" fillId="0" borderId="0" applyFont="0" applyFill="0" applyBorder="0" applyAlignment="0" applyProtection="0"/>
    <xf numFmtId="177" fontId="29" fillId="0" borderId="0">
      <alignment horizontal="left" wrapText="1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177" fontId="29" fillId="0" borderId="0">
      <alignment horizontal="left" wrapText="1"/>
    </xf>
    <xf numFmtId="4" fontId="49" fillId="0" borderId="0" applyFont="0" applyFill="0" applyBorder="0" applyAlignment="0" applyProtection="0"/>
    <xf numFmtId="177" fontId="29" fillId="0" borderId="0">
      <alignment horizontal="left" wrapText="1"/>
    </xf>
    <xf numFmtId="4" fontId="49" fillId="0" borderId="0" applyFont="0" applyFill="0" applyBorder="0" applyAlignment="0" applyProtection="0"/>
    <xf numFmtId="0" fontId="109" fillId="0" borderId="21">
      <alignment horizontal="center"/>
    </xf>
    <xf numFmtId="0" fontId="109" fillId="0" borderId="21">
      <alignment horizontal="center"/>
    </xf>
    <xf numFmtId="177" fontId="29" fillId="0" borderId="0">
      <alignment horizontal="left" wrapText="1"/>
    </xf>
    <xf numFmtId="0" fontId="109" fillId="0" borderId="21">
      <alignment horizontal="center"/>
    </xf>
    <xf numFmtId="177" fontId="29" fillId="0" borderId="0">
      <alignment horizontal="left" wrapText="1"/>
    </xf>
    <xf numFmtId="0" fontId="109" fillId="0" borderId="21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77" fontId="29" fillId="0" borderId="0">
      <alignment horizontal="left" wrapText="1"/>
    </xf>
    <xf numFmtId="3" fontId="49" fillId="0" borderId="0" applyFont="0" applyFill="0" applyBorder="0" applyAlignment="0" applyProtection="0"/>
    <xf numFmtId="177" fontId="29" fillId="0" borderId="0">
      <alignment horizontal="left" wrapText="1"/>
    </xf>
    <xf numFmtId="3" fontId="49" fillId="0" borderId="0" applyFont="0" applyFill="0" applyBorder="0" applyAlignment="0" applyProtection="0"/>
    <xf numFmtId="0" fontId="49" fillId="95" borderId="0" applyNumberFormat="0" applyFont="0" applyBorder="0" applyAlignment="0" applyProtection="0"/>
    <xf numFmtId="0" fontId="49" fillId="95" borderId="0" applyNumberFormat="0" applyFont="0" applyBorder="0" applyAlignment="0" applyProtection="0"/>
    <xf numFmtId="177" fontId="29" fillId="0" borderId="0">
      <alignment horizontal="left" wrapText="1"/>
    </xf>
    <xf numFmtId="0" fontId="49" fillId="95" borderId="0" applyNumberFormat="0" applyFont="0" applyBorder="0" applyAlignment="0" applyProtection="0"/>
    <xf numFmtId="177" fontId="29" fillId="0" borderId="0">
      <alignment horizontal="left" wrapText="1"/>
    </xf>
    <xf numFmtId="0" fontId="49" fillId="95" borderId="0" applyNumberFormat="0" applyFont="0" applyBorder="0" applyAlignment="0" applyProtection="0"/>
    <xf numFmtId="0" fontId="54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3" fontId="110" fillId="0" borderId="0" applyFill="0" applyBorder="0" applyAlignment="0" applyProtection="0"/>
    <xf numFmtId="0" fontId="111" fillId="0" borderId="0"/>
    <xf numFmtId="0" fontId="112" fillId="0" borderId="0"/>
    <xf numFmtId="0" fontId="112" fillId="0" borderId="0"/>
    <xf numFmtId="0" fontId="111" fillId="0" borderId="0"/>
    <xf numFmtId="0" fontId="112" fillId="0" borderId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42" fontId="18" fillId="78" borderId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42" fontId="18" fillId="78" borderId="0"/>
    <xf numFmtId="177" fontId="29" fillId="0" borderId="0">
      <alignment horizontal="left" wrapText="1"/>
    </xf>
    <xf numFmtId="42" fontId="18" fillId="78" borderId="0"/>
    <xf numFmtId="42" fontId="18" fillId="78" borderId="0"/>
    <xf numFmtId="177" fontId="29" fillId="0" borderId="0">
      <alignment horizontal="left" wrapText="1"/>
    </xf>
    <xf numFmtId="42" fontId="18" fillId="78" borderId="0"/>
    <xf numFmtId="42" fontId="18" fillId="78" borderId="0"/>
    <xf numFmtId="42" fontId="18" fillId="78" borderId="0"/>
    <xf numFmtId="42" fontId="18" fillId="78" borderId="12">
      <alignment vertical="center"/>
    </xf>
    <xf numFmtId="42" fontId="18" fillId="78" borderId="12">
      <alignment vertical="center"/>
    </xf>
    <xf numFmtId="177" fontId="29" fillId="0" borderId="0">
      <alignment horizontal="left" wrapText="1"/>
    </xf>
    <xf numFmtId="42" fontId="18" fillId="78" borderId="12">
      <alignment vertical="center"/>
    </xf>
    <xf numFmtId="42" fontId="18" fillId="78" borderId="12">
      <alignment vertical="center"/>
    </xf>
    <xf numFmtId="42" fontId="18" fillId="78" borderId="12">
      <alignment vertical="center"/>
    </xf>
    <xf numFmtId="177" fontId="29" fillId="0" borderId="0">
      <alignment horizontal="left" wrapText="1"/>
    </xf>
    <xf numFmtId="42" fontId="18" fillId="78" borderId="12">
      <alignment vertical="center"/>
    </xf>
    <xf numFmtId="177" fontId="29" fillId="0" borderId="0">
      <alignment horizontal="left" wrapText="1"/>
    </xf>
    <xf numFmtId="0" fontId="19" fillId="78" borderId="10" applyNumberFormat="0">
      <alignment horizontal="center" vertical="center" wrapText="1"/>
    </xf>
    <xf numFmtId="0" fontId="19" fillId="78" borderId="10" applyNumberFormat="0">
      <alignment horizontal="center" vertical="center" wrapText="1"/>
    </xf>
    <xf numFmtId="0" fontId="19" fillId="78" borderId="10" applyNumberFormat="0">
      <alignment horizontal="center" vertical="center" wrapText="1"/>
    </xf>
    <xf numFmtId="0" fontId="19" fillId="78" borderId="10" applyNumberFormat="0">
      <alignment horizontal="center" vertical="center" wrapText="1"/>
    </xf>
    <xf numFmtId="0" fontId="19" fillId="78" borderId="10" applyNumberFormat="0">
      <alignment horizontal="center" vertical="center" wrapText="1"/>
    </xf>
    <xf numFmtId="177" fontId="29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224" fontId="18" fillId="78" borderId="0"/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224" fontId="18" fillId="78" borderId="0"/>
    <xf numFmtId="42" fontId="18" fillId="78" borderId="0"/>
    <xf numFmtId="167" fontId="83" fillId="0" borderId="0" applyBorder="0" applyAlignment="0"/>
    <xf numFmtId="167" fontId="83" fillId="0" borderId="0" applyBorder="0" applyAlignment="0"/>
    <xf numFmtId="167" fontId="83" fillId="0" borderId="0" applyBorder="0" applyAlignment="0"/>
    <xf numFmtId="42" fontId="18" fillId="78" borderId="13">
      <alignment horizontal="left"/>
    </xf>
    <xf numFmtId="42" fontId="18" fillId="78" borderId="13">
      <alignment horizontal="left"/>
    </xf>
    <xf numFmtId="177" fontId="29" fillId="0" borderId="0">
      <alignment horizontal="left" wrapText="1"/>
    </xf>
    <xf numFmtId="42" fontId="18" fillId="78" borderId="13">
      <alignment horizontal="left"/>
    </xf>
    <xf numFmtId="42" fontId="18" fillId="78" borderId="13">
      <alignment horizontal="left"/>
    </xf>
    <xf numFmtId="42" fontId="18" fillId="78" borderId="13">
      <alignment horizontal="left"/>
    </xf>
    <xf numFmtId="177" fontId="29" fillId="0" borderId="0">
      <alignment horizontal="left" wrapText="1"/>
    </xf>
    <xf numFmtId="42" fontId="18" fillId="78" borderId="13">
      <alignment horizontal="left"/>
    </xf>
    <xf numFmtId="177" fontId="29" fillId="0" borderId="0">
      <alignment horizontal="left" wrapText="1"/>
    </xf>
    <xf numFmtId="224" fontId="113" fillId="78" borderId="13">
      <alignment horizontal="left"/>
    </xf>
    <xf numFmtId="177" fontId="29" fillId="0" borderId="0">
      <alignment horizontal="left" wrapText="1"/>
    </xf>
    <xf numFmtId="224" fontId="113" fillId="78" borderId="13">
      <alignment horizontal="left"/>
    </xf>
    <xf numFmtId="167" fontId="83" fillId="0" borderId="0" applyBorder="0" applyAlignment="0"/>
    <xf numFmtId="14" fontId="29" fillId="0" borderId="0" applyNumberFormat="0" applyFill="0" applyBorder="0" applyAlignment="0" applyProtection="0">
      <alignment horizontal="left"/>
    </xf>
    <xf numFmtId="14" fontId="29" fillId="0" borderId="0" applyNumberFormat="0" applyFill="0" applyBorder="0" applyAlignment="0" applyProtection="0">
      <alignment horizontal="left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4" fontId="105" fillId="91" borderId="53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177" fontId="29" fillId="0" borderId="0">
      <alignment horizontal="left" wrapText="1"/>
    </xf>
    <xf numFmtId="4" fontId="105" fillId="91" borderId="53" applyNumberFormat="0" applyProtection="0">
      <alignment vertical="center"/>
    </xf>
    <xf numFmtId="4" fontId="105" fillId="91" borderId="53" applyNumberFormat="0" applyProtection="0">
      <alignment vertical="center"/>
    </xf>
    <xf numFmtId="4" fontId="105" fillId="91" borderId="53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105" fillId="91" borderId="53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114" fillId="91" borderId="53" applyNumberFormat="0" applyProtection="0">
      <alignment vertical="center"/>
    </xf>
    <xf numFmtId="177" fontId="29" fillId="0" borderId="0">
      <alignment horizontal="left" wrapText="1"/>
    </xf>
    <xf numFmtId="4" fontId="115" fillId="91" borderId="36" applyNumberFormat="0" applyProtection="0">
      <alignment vertical="center"/>
    </xf>
    <xf numFmtId="4" fontId="115" fillId="91" borderId="36" applyNumberFormat="0" applyProtection="0">
      <alignment vertical="center"/>
    </xf>
    <xf numFmtId="4" fontId="114" fillId="91" borderId="53" applyNumberFormat="0" applyProtection="0">
      <alignment vertical="center"/>
    </xf>
    <xf numFmtId="4" fontId="115" fillId="91" borderId="36" applyNumberFormat="0" applyProtection="0">
      <alignment vertical="center"/>
    </xf>
    <xf numFmtId="4" fontId="115" fillId="91" borderId="36" applyNumberFormat="0" applyProtection="0">
      <alignment vertical="center"/>
    </xf>
    <xf numFmtId="4" fontId="105" fillId="91" borderId="53" applyNumberFormat="0" applyProtection="0">
      <alignment horizontal="left" vertical="center" indent="1"/>
    </xf>
    <xf numFmtId="177" fontId="29" fillId="0" borderId="0">
      <alignment horizontal="left" wrapText="1"/>
    </xf>
    <xf numFmtId="4" fontId="26" fillId="91" borderId="36" applyNumberFormat="0" applyProtection="0">
      <alignment horizontal="left" vertical="center" indent="1"/>
    </xf>
    <xf numFmtId="4" fontId="26" fillId="91" borderId="36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4" fontId="26" fillId="91" borderId="36" applyNumberFormat="0" applyProtection="0">
      <alignment horizontal="left" vertical="center" indent="1"/>
    </xf>
    <xf numFmtId="4" fontId="26" fillId="91" borderId="36" applyNumberFormat="0" applyProtection="0">
      <alignment horizontal="left" vertical="center" indent="1"/>
    </xf>
    <xf numFmtId="4" fontId="26" fillId="91" borderId="36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177" fontId="29" fillId="0" borderId="0">
      <alignment horizontal="left" wrapText="1"/>
    </xf>
    <xf numFmtId="4" fontId="105" fillId="91" borderId="53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0" fontId="116" fillId="43" borderId="54" applyNumberFormat="0" applyProtection="0">
      <alignment horizontal="left" vertical="top" indent="1"/>
    </xf>
    <xf numFmtId="0" fontId="116" fillId="43" borderId="54" applyNumberFormat="0" applyProtection="0">
      <alignment horizontal="left" vertical="top" indent="1"/>
    </xf>
    <xf numFmtId="4" fontId="105" fillId="91" borderId="53" applyNumberFormat="0" applyProtection="0">
      <alignment horizontal="left" vertical="center" indent="1"/>
    </xf>
    <xf numFmtId="0" fontId="116" fillId="43" borderId="54" applyNumberFormat="0" applyProtection="0">
      <alignment horizontal="left" vertical="top" indent="1"/>
    </xf>
    <xf numFmtId="0" fontId="116" fillId="43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60" borderId="0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4" fontId="26" fillId="48" borderId="36" applyNumberFormat="0" applyProtection="0">
      <alignment horizontal="left" vertical="center" indent="1"/>
    </xf>
    <xf numFmtId="4" fontId="105" fillId="97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35" borderId="36" applyNumberFormat="0" applyProtection="0">
      <alignment horizontal="right" vertical="center"/>
    </xf>
    <xf numFmtId="4" fontId="26" fillId="35" borderId="36" applyNumberFormat="0" applyProtection="0">
      <alignment horizontal="right" vertical="center"/>
    </xf>
    <xf numFmtId="4" fontId="105" fillId="97" borderId="53" applyNumberFormat="0" applyProtection="0">
      <alignment horizontal="right" vertical="center"/>
    </xf>
    <xf numFmtId="4" fontId="26" fillId="35" borderId="36" applyNumberFormat="0" applyProtection="0">
      <alignment horizontal="right" vertical="center"/>
    </xf>
    <xf numFmtId="4" fontId="26" fillId="35" borderId="36" applyNumberFormat="0" applyProtection="0">
      <alignment horizontal="right" vertical="center"/>
    </xf>
    <xf numFmtId="4" fontId="105" fillId="98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99" borderId="36" applyNumberFormat="0" applyProtection="0">
      <alignment horizontal="right" vertical="center"/>
    </xf>
    <xf numFmtId="4" fontId="26" fillId="99" borderId="36" applyNumberFormat="0" applyProtection="0">
      <alignment horizontal="right" vertical="center"/>
    </xf>
    <xf numFmtId="4" fontId="105" fillId="98" borderId="53" applyNumberFormat="0" applyProtection="0">
      <alignment horizontal="right" vertical="center"/>
    </xf>
    <xf numFmtId="4" fontId="26" fillId="99" borderId="36" applyNumberFormat="0" applyProtection="0">
      <alignment horizontal="right" vertical="center"/>
    </xf>
    <xf numFmtId="4" fontId="26" fillId="99" borderId="36" applyNumberFormat="0" applyProtection="0">
      <alignment horizontal="right" vertical="center"/>
    </xf>
    <xf numFmtId="4" fontId="105" fillId="100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64" borderId="55" applyNumberFormat="0" applyProtection="0">
      <alignment horizontal="right" vertical="center"/>
    </xf>
    <xf numFmtId="4" fontId="26" fillId="64" borderId="55" applyNumberFormat="0" applyProtection="0">
      <alignment horizontal="right" vertical="center"/>
    </xf>
    <xf numFmtId="4" fontId="105" fillId="100" borderId="53" applyNumberFormat="0" applyProtection="0">
      <alignment horizontal="right" vertical="center"/>
    </xf>
    <xf numFmtId="4" fontId="26" fillId="64" borderId="55" applyNumberFormat="0" applyProtection="0">
      <alignment horizontal="right" vertical="center"/>
    </xf>
    <xf numFmtId="4" fontId="26" fillId="64" borderId="55" applyNumberFormat="0" applyProtection="0">
      <alignment horizontal="right" vertical="center"/>
    </xf>
    <xf numFmtId="4" fontId="105" fillId="101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44" borderId="36" applyNumberFormat="0" applyProtection="0">
      <alignment horizontal="right" vertical="center"/>
    </xf>
    <xf numFmtId="4" fontId="26" fillId="44" borderId="36" applyNumberFormat="0" applyProtection="0">
      <alignment horizontal="right" vertical="center"/>
    </xf>
    <xf numFmtId="4" fontId="105" fillId="101" borderId="53" applyNumberFormat="0" applyProtection="0">
      <alignment horizontal="right" vertical="center"/>
    </xf>
    <xf numFmtId="4" fontId="26" fillId="44" borderId="36" applyNumberFormat="0" applyProtection="0">
      <alignment horizontal="right" vertical="center"/>
    </xf>
    <xf numFmtId="4" fontId="26" fillId="44" borderId="36" applyNumberFormat="0" applyProtection="0">
      <alignment horizontal="right" vertical="center"/>
    </xf>
    <xf numFmtId="4" fontId="105" fillId="102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49" borderId="36" applyNumberFormat="0" applyProtection="0">
      <alignment horizontal="right" vertical="center"/>
    </xf>
    <xf numFmtId="4" fontId="26" fillId="49" borderId="36" applyNumberFormat="0" applyProtection="0">
      <alignment horizontal="right" vertical="center"/>
    </xf>
    <xf numFmtId="4" fontId="105" fillId="102" borderId="53" applyNumberFormat="0" applyProtection="0">
      <alignment horizontal="right" vertical="center"/>
    </xf>
    <xf numFmtId="4" fontId="26" fillId="49" borderId="36" applyNumberFormat="0" applyProtection="0">
      <alignment horizontal="right" vertical="center"/>
    </xf>
    <xf numFmtId="4" fontId="26" fillId="49" borderId="36" applyNumberFormat="0" applyProtection="0">
      <alignment horizontal="right" vertical="center"/>
    </xf>
    <xf numFmtId="4" fontId="105" fillId="103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46" borderId="36" applyNumberFormat="0" applyProtection="0">
      <alignment horizontal="right" vertical="center"/>
    </xf>
    <xf numFmtId="4" fontId="26" fillId="46" borderId="36" applyNumberFormat="0" applyProtection="0">
      <alignment horizontal="right" vertical="center"/>
    </xf>
    <xf numFmtId="4" fontId="105" fillId="103" borderId="53" applyNumberFormat="0" applyProtection="0">
      <alignment horizontal="right" vertical="center"/>
    </xf>
    <xf numFmtId="4" fontId="26" fillId="46" borderId="36" applyNumberFormat="0" applyProtection="0">
      <alignment horizontal="right" vertical="center"/>
    </xf>
    <xf numFmtId="4" fontId="26" fillId="46" borderId="36" applyNumberFormat="0" applyProtection="0">
      <alignment horizontal="right" vertical="center"/>
    </xf>
    <xf numFmtId="4" fontId="105" fillId="104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70" borderId="36" applyNumberFormat="0" applyProtection="0">
      <alignment horizontal="right" vertical="center"/>
    </xf>
    <xf numFmtId="4" fontId="26" fillId="70" borderId="36" applyNumberFormat="0" applyProtection="0">
      <alignment horizontal="right" vertical="center"/>
    </xf>
    <xf numFmtId="4" fontId="105" fillId="104" borderId="53" applyNumberFormat="0" applyProtection="0">
      <alignment horizontal="right" vertical="center"/>
    </xf>
    <xf numFmtId="4" fontId="26" fillId="70" borderId="36" applyNumberFormat="0" applyProtection="0">
      <alignment horizontal="right" vertical="center"/>
    </xf>
    <xf numFmtId="4" fontId="26" fillId="70" borderId="36" applyNumberFormat="0" applyProtection="0">
      <alignment horizontal="right" vertical="center"/>
    </xf>
    <xf numFmtId="4" fontId="105" fillId="105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106" borderId="36" applyNumberFormat="0" applyProtection="0">
      <alignment horizontal="right" vertical="center"/>
    </xf>
    <xf numFmtId="4" fontId="26" fillId="106" borderId="36" applyNumberFormat="0" applyProtection="0">
      <alignment horizontal="right" vertical="center"/>
    </xf>
    <xf numFmtId="4" fontId="105" fillId="105" borderId="53" applyNumberFormat="0" applyProtection="0">
      <alignment horizontal="right" vertical="center"/>
    </xf>
    <xf numFmtId="4" fontId="26" fillId="106" borderId="36" applyNumberFormat="0" applyProtection="0">
      <alignment horizontal="right" vertical="center"/>
    </xf>
    <xf numFmtId="4" fontId="26" fillId="106" borderId="36" applyNumberFormat="0" applyProtection="0">
      <alignment horizontal="right" vertical="center"/>
    </xf>
    <xf numFmtId="4" fontId="105" fillId="107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42" borderId="36" applyNumberFormat="0" applyProtection="0">
      <alignment horizontal="right" vertical="center"/>
    </xf>
    <xf numFmtId="4" fontId="26" fillId="42" borderId="36" applyNumberFormat="0" applyProtection="0">
      <alignment horizontal="right" vertical="center"/>
    </xf>
    <xf numFmtId="4" fontId="105" fillId="107" borderId="53" applyNumberFormat="0" applyProtection="0">
      <alignment horizontal="right" vertical="center"/>
    </xf>
    <xf numFmtId="4" fontId="26" fillId="42" borderId="36" applyNumberFormat="0" applyProtection="0">
      <alignment horizontal="right" vertical="center"/>
    </xf>
    <xf numFmtId="4" fontId="26" fillId="42" borderId="36" applyNumberFormat="0" applyProtection="0">
      <alignment horizontal="right" vertical="center"/>
    </xf>
    <xf numFmtId="4" fontId="117" fillId="108" borderId="53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4" fontId="26" fillId="110" borderId="55" applyNumberFormat="0" applyProtection="0">
      <alignment horizontal="left" vertical="center" indent="1"/>
    </xf>
    <xf numFmtId="4" fontId="26" fillId="110" borderId="55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4" fontId="117" fillId="108" borderId="53" applyNumberFormat="0" applyProtection="0">
      <alignment horizontal="left" vertical="center" indent="1"/>
    </xf>
    <xf numFmtId="4" fontId="117" fillId="108" borderId="53" applyNumberFormat="0" applyProtection="0">
      <alignment horizontal="left" vertical="center" indent="1"/>
    </xf>
    <xf numFmtId="4" fontId="117" fillId="108" borderId="53" applyNumberFormat="0" applyProtection="0">
      <alignment horizontal="left" vertical="center" indent="1"/>
    </xf>
    <xf numFmtId="4" fontId="26" fillId="110" borderId="55" applyNumberFormat="0" applyProtection="0">
      <alignment horizontal="left" vertical="center" indent="1"/>
    </xf>
    <xf numFmtId="4" fontId="26" fillId="110" borderId="55" applyNumberFormat="0" applyProtection="0">
      <alignment horizontal="left" vertical="center" indent="1"/>
    </xf>
    <xf numFmtId="4" fontId="105" fillId="111" borderId="56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05" fillId="111" borderId="0" applyNumberFormat="0" applyProtection="0">
      <alignment horizontal="left" vertical="center" indent="1"/>
    </xf>
    <xf numFmtId="4" fontId="105" fillId="111" borderId="56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05" fillId="111" borderId="0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05" fillId="111" borderId="56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84" fillId="73" borderId="0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4" fontId="26" fillId="113" borderId="36" applyNumberFormat="0" applyProtection="0">
      <alignment horizontal="right" vertical="center"/>
    </xf>
    <xf numFmtId="4" fontId="26" fillId="113" borderId="36" applyNumberFormat="0" applyProtection="0">
      <alignment horizontal="right" vertical="center"/>
    </xf>
    <xf numFmtId="4" fontId="105" fillId="111" borderId="53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105" fillId="114" borderId="0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105" fillId="113" borderId="0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18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177" fontId="29" fillId="0" borderId="0">
      <alignment horizontal="left" wrapTex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11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0" fontId="18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11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34" borderId="54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34" borderId="54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34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0" fontId="18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34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4" borderId="54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114" borderId="54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11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18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11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80" borderId="45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18" fillId="80" borderId="45" applyNumberFormat="0">
      <protection locked="0"/>
    </xf>
    <xf numFmtId="177" fontId="29" fillId="0" borderId="0">
      <alignment horizontal="left" wrapText="1"/>
    </xf>
    <xf numFmtId="0" fontId="18" fillId="80" borderId="45" applyNumberFormat="0">
      <protection locked="0"/>
    </xf>
    <xf numFmtId="0" fontId="18" fillId="80" borderId="45" applyNumberFormat="0">
      <protection locked="0"/>
    </xf>
    <xf numFmtId="177" fontId="29" fillId="0" borderId="0">
      <alignment horizontal="left" wrapText="1"/>
    </xf>
    <xf numFmtId="0" fontId="18" fillId="80" borderId="45" applyNumberFormat="0">
      <protection locked="0"/>
    </xf>
    <xf numFmtId="0" fontId="26" fillId="80" borderId="57" applyNumberFormat="0">
      <protection locked="0"/>
    </xf>
    <xf numFmtId="0" fontId="18" fillId="80" borderId="45" applyNumberFormat="0">
      <protection locked="0"/>
    </xf>
    <xf numFmtId="0" fontId="18" fillId="80" borderId="45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83" fillId="73" borderId="58" applyBorder="0"/>
    <xf numFmtId="0" fontId="83" fillId="73" borderId="58" applyBorder="0"/>
    <xf numFmtId="0" fontId="83" fillId="73" borderId="58" applyBorder="0"/>
    <xf numFmtId="4" fontId="105" fillId="117" borderId="53" applyNumberFormat="0" applyProtection="0">
      <alignment vertical="center"/>
    </xf>
    <xf numFmtId="177" fontId="29" fillId="0" borderId="0">
      <alignment horizontal="left" wrapText="1"/>
    </xf>
    <xf numFmtId="4" fontId="64" fillId="38" borderId="54" applyNumberFormat="0" applyProtection="0">
      <alignment vertical="center"/>
    </xf>
    <xf numFmtId="4" fontId="64" fillId="38" borderId="54" applyNumberFormat="0" applyProtection="0">
      <alignment vertical="center"/>
    </xf>
    <xf numFmtId="4" fontId="105" fillId="117" borderId="53" applyNumberFormat="0" applyProtection="0">
      <alignment vertical="center"/>
    </xf>
    <xf numFmtId="4" fontId="64" fillId="38" borderId="54" applyNumberFormat="0" applyProtection="0">
      <alignment vertical="center"/>
    </xf>
    <xf numFmtId="4" fontId="64" fillId="38" borderId="54" applyNumberFormat="0" applyProtection="0">
      <alignment vertical="center"/>
    </xf>
    <xf numFmtId="4" fontId="114" fillId="117" borderId="53" applyNumberFormat="0" applyProtection="0">
      <alignment vertical="center"/>
    </xf>
    <xf numFmtId="177" fontId="29" fillId="0" borderId="0">
      <alignment horizontal="left" wrapText="1"/>
    </xf>
    <xf numFmtId="4" fontId="115" fillId="117" borderId="45" applyNumberFormat="0" applyProtection="0">
      <alignment vertical="center"/>
    </xf>
    <xf numFmtId="4" fontId="115" fillId="117" borderId="45" applyNumberFormat="0" applyProtection="0">
      <alignment vertical="center"/>
    </xf>
    <xf numFmtId="4" fontId="114" fillId="117" borderId="53" applyNumberFormat="0" applyProtection="0">
      <alignment vertical="center"/>
    </xf>
    <xf numFmtId="4" fontId="115" fillId="117" borderId="45" applyNumberFormat="0" applyProtection="0">
      <alignment vertical="center"/>
    </xf>
    <xf numFmtId="4" fontId="115" fillId="117" borderId="45" applyNumberFormat="0" applyProtection="0">
      <alignment vertical="center"/>
    </xf>
    <xf numFmtId="4" fontId="105" fillId="117" borderId="53" applyNumberFormat="0" applyProtection="0">
      <alignment horizontal="left" vertical="center" indent="1"/>
    </xf>
    <xf numFmtId="177" fontId="29" fillId="0" borderId="0">
      <alignment horizontal="left" wrapText="1"/>
    </xf>
    <xf numFmtId="4" fontId="105" fillId="117" borderId="53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4" fontId="64" fillId="79" borderId="54" applyNumberFormat="0" applyProtection="0">
      <alignment horizontal="left" vertical="center" indent="1"/>
    </xf>
    <xf numFmtId="4" fontId="64" fillId="79" borderId="54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4" fontId="64" fillId="79" borderId="54" applyNumberFormat="0" applyProtection="0">
      <alignment horizontal="left" vertical="center" indent="1"/>
    </xf>
    <xf numFmtId="4" fontId="64" fillId="79" borderId="54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177" fontId="29" fillId="0" borderId="0">
      <alignment horizontal="left" wrapText="1"/>
    </xf>
    <xf numFmtId="4" fontId="105" fillId="117" borderId="53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0" fontId="64" fillId="38" borderId="54" applyNumberFormat="0" applyProtection="0">
      <alignment horizontal="left" vertical="top" indent="1"/>
    </xf>
    <xf numFmtId="0" fontId="64" fillId="38" borderId="54" applyNumberFormat="0" applyProtection="0">
      <alignment horizontal="left" vertical="top" indent="1"/>
    </xf>
    <xf numFmtId="4" fontId="105" fillId="117" borderId="53" applyNumberFormat="0" applyProtection="0">
      <alignment horizontal="left" vertical="center" indent="1"/>
    </xf>
    <xf numFmtId="0" fontId="64" fillId="38" borderId="54" applyNumberFormat="0" applyProtection="0">
      <alignment horizontal="left" vertical="top" indent="1"/>
    </xf>
    <xf numFmtId="0" fontId="64" fillId="38" borderId="54" applyNumberFormat="0" applyProtection="0">
      <alignment horizontal="left" vertical="top" indent="1"/>
    </xf>
    <xf numFmtId="4" fontId="105" fillId="111" borderId="53" applyNumberFormat="0" applyProtection="0">
      <alignment horizontal="right" vertical="center"/>
    </xf>
    <xf numFmtId="4" fontId="105" fillId="111" borderId="53" applyNumberFormat="0" applyProtection="0">
      <alignment horizontal="right" vertical="center"/>
    </xf>
    <xf numFmtId="4" fontId="26" fillId="0" borderId="36" applyNumberFormat="0" applyProtection="0">
      <alignment horizontal="right" vertical="center"/>
    </xf>
    <xf numFmtId="4" fontId="26" fillId="0" borderId="36" applyNumberFormat="0" applyProtection="0">
      <alignment horizontal="right" vertical="center"/>
    </xf>
    <xf numFmtId="177" fontId="29" fillId="0" borderId="0">
      <alignment horizontal="left" wrapText="1"/>
    </xf>
    <xf numFmtId="4" fontId="26" fillId="0" borderId="36" applyNumberFormat="0" applyProtection="0">
      <alignment horizontal="right" vertical="center"/>
    </xf>
    <xf numFmtId="4" fontId="105" fillId="111" borderId="53" applyNumberFormat="0" applyProtection="0">
      <alignment horizontal="right" vertical="center"/>
    </xf>
    <xf numFmtId="4" fontId="26" fillId="0" borderId="36" applyNumberFormat="0" applyProtection="0">
      <alignment horizontal="right" vertical="center"/>
    </xf>
    <xf numFmtId="4" fontId="114" fillId="111" borderId="53" applyNumberFormat="0" applyProtection="0">
      <alignment horizontal="right" vertical="center"/>
    </xf>
    <xf numFmtId="177" fontId="29" fillId="0" borderId="0">
      <alignment horizontal="left" wrapText="1"/>
    </xf>
    <xf numFmtId="4" fontId="115" fillId="78" borderId="36" applyNumberFormat="0" applyProtection="0">
      <alignment horizontal="right" vertical="center"/>
    </xf>
    <xf numFmtId="4" fontId="115" fillId="78" borderId="36" applyNumberFormat="0" applyProtection="0">
      <alignment horizontal="right" vertical="center"/>
    </xf>
    <xf numFmtId="4" fontId="114" fillId="111" borderId="53" applyNumberFormat="0" applyProtection="0">
      <alignment horizontal="right" vertical="center"/>
    </xf>
    <xf numFmtId="4" fontId="115" fillId="78" borderId="36" applyNumberFormat="0" applyProtection="0">
      <alignment horizontal="right" vertical="center"/>
    </xf>
    <xf numFmtId="4" fontId="115" fillId="78" borderId="36" applyNumberFormat="0" applyProtection="0">
      <alignment horizontal="right" vertical="center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4" fontId="26" fillId="48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64" fillId="113" borderId="54" applyNumberFormat="0" applyProtection="0">
      <alignment horizontal="left" vertical="top" indent="1"/>
    </xf>
    <xf numFmtId="0" fontId="119" fillId="0" borderId="0"/>
    <xf numFmtId="0" fontId="119" fillId="0" borderId="0"/>
    <xf numFmtId="0" fontId="120" fillId="0" borderId="0" applyNumberFormat="0" applyProtection="0">
      <alignment horizontal="left" indent="5"/>
    </xf>
    <xf numFmtId="0" fontId="119" fillId="0" borderId="0"/>
    <xf numFmtId="4" fontId="121" fillId="118" borderId="55" applyNumberFormat="0" applyProtection="0">
      <alignment horizontal="left" vertical="center" indent="1"/>
    </xf>
    <xf numFmtId="4" fontId="121" fillId="118" borderId="55" applyNumberFormat="0" applyProtection="0">
      <alignment horizontal="left" vertical="center" indent="1"/>
    </xf>
    <xf numFmtId="4" fontId="121" fillId="118" borderId="55" applyNumberFormat="0" applyProtection="0">
      <alignment horizontal="left" vertical="center" indent="1"/>
    </xf>
    <xf numFmtId="4" fontId="121" fillId="118" borderId="55" applyNumberFormat="0" applyProtection="0">
      <alignment horizontal="left" vertical="center" indent="1"/>
    </xf>
    <xf numFmtId="4" fontId="121" fillId="118" borderId="55" applyNumberFormat="0" applyProtection="0">
      <alignment horizontal="left" vertical="center" indent="1"/>
    </xf>
    <xf numFmtId="0" fontId="26" fillId="119" borderId="45"/>
    <xf numFmtId="0" fontId="26" fillId="119" borderId="45"/>
    <xf numFmtId="0" fontId="26" fillId="119" borderId="45"/>
    <xf numFmtId="0" fontId="26" fillId="119" borderId="45"/>
    <xf numFmtId="0" fontId="26" fillId="119" borderId="45"/>
    <xf numFmtId="0" fontId="26" fillId="119" borderId="45"/>
    <xf numFmtId="0" fontId="26" fillId="119" borderId="45"/>
    <xf numFmtId="4" fontId="122" fillId="111" borderId="53" applyNumberFormat="0" applyProtection="0">
      <alignment horizontal="right" vertical="center"/>
    </xf>
    <xf numFmtId="177" fontId="29" fillId="0" borderId="0">
      <alignment horizontal="left" wrapText="1"/>
    </xf>
    <xf numFmtId="4" fontId="123" fillId="80" borderId="36" applyNumberFormat="0" applyProtection="0">
      <alignment horizontal="right" vertical="center"/>
    </xf>
    <xf numFmtId="4" fontId="123" fillId="80" borderId="36" applyNumberFormat="0" applyProtection="0">
      <alignment horizontal="right" vertical="center"/>
    </xf>
    <xf numFmtId="4" fontId="122" fillId="111" borderId="53" applyNumberFormat="0" applyProtection="0">
      <alignment horizontal="right" vertical="center"/>
    </xf>
    <xf numFmtId="4" fontId="123" fillId="80" borderId="36" applyNumberFormat="0" applyProtection="0">
      <alignment horizontal="right" vertical="center"/>
    </xf>
    <xf numFmtId="4" fontId="123" fillId="80" borderId="36" applyNumberFormat="0" applyProtection="0">
      <alignment horizontal="right" vertical="center"/>
    </xf>
    <xf numFmtId="39" fontId="18" fillId="120" borderId="0"/>
    <xf numFmtId="39" fontId="18" fillId="120" borderId="0"/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0" fontId="124" fillId="0" borderId="0" applyNumberFormat="0" applyFill="0" applyBorder="0" applyAlignment="0" applyProtection="0"/>
    <xf numFmtId="42" fontId="42" fillId="0" borderId="0" applyFill="0" applyBorder="0" applyAlignment="0" applyProtection="0"/>
    <xf numFmtId="229" fontId="108" fillId="0" borderId="0" applyFill="0" applyBorder="0" applyProtection="0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177" fontId="29" fillId="0" borderId="0">
      <alignment horizontal="left" wrapText="1"/>
    </xf>
    <xf numFmtId="38" fontId="26" fillId="0" borderId="59"/>
    <xf numFmtId="0" fontId="26" fillId="0" borderId="59"/>
    <xf numFmtId="38" fontId="26" fillId="0" borderId="59"/>
    <xf numFmtId="38" fontId="26" fillId="0" borderId="59"/>
    <xf numFmtId="38" fontId="26" fillId="0" borderId="59"/>
    <xf numFmtId="38" fontId="83" fillId="0" borderId="13"/>
    <xf numFmtId="38" fontId="83" fillId="0" borderId="13"/>
    <xf numFmtId="38" fontId="83" fillId="0" borderId="13"/>
    <xf numFmtId="38" fontId="83" fillId="0" borderId="13"/>
    <xf numFmtId="177" fontId="29" fillId="0" borderId="0">
      <alignment horizontal="left" wrapText="1"/>
    </xf>
    <xf numFmtId="0" fontId="83" fillId="0" borderId="13"/>
    <xf numFmtId="0" fontId="83" fillId="0" borderId="13"/>
    <xf numFmtId="0" fontId="83" fillId="0" borderId="13"/>
    <xf numFmtId="38" fontId="83" fillId="0" borderId="13"/>
    <xf numFmtId="38" fontId="83" fillId="0" borderId="13"/>
    <xf numFmtId="38" fontId="83" fillId="0" borderId="13"/>
    <xf numFmtId="38" fontId="83" fillId="0" borderId="13"/>
    <xf numFmtId="39" fontId="29" fillId="121" borderId="0"/>
    <xf numFmtId="39" fontId="29" fillId="121" borderId="0"/>
    <xf numFmtId="177" fontId="18" fillId="0" borderId="0">
      <alignment horizontal="left" wrapText="1"/>
    </xf>
    <xf numFmtId="168" fontId="18" fillId="0" borderId="0">
      <alignment horizontal="left" wrapText="1"/>
    </xf>
    <xf numFmtId="17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22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1" fontId="18" fillId="0" borderId="0">
      <alignment horizontal="left" wrapText="1"/>
    </xf>
    <xf numFmtId="177" fontId="29" fillId="0" borderId="0">
      <alignment horizontal="left" wrapText="1"/>
    </xf>
    <xf numFmtId="22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29" fillId="0" borderId="0">
      <alignment horizontal="left" wrapText="1"/>
    </xf>
    <xf numFmtId="166" fontId="18" fillId="0" borderId="0">
      <alignment horizontal="left" wrapText="1"/>
    </xf>
    <xf numFmtId="177" fontId="29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77" fontId="29" fillId="0" borderId="0">
      <alignment horizontal="left" wrapText="1"/>
    </xf>
    <xf numFmtId="221" fontId="18" fillId="0" borderId="0">
      <alignment horizontal="left" wrapText="1"/>
    </xf>
    <xf numFmtId="168" fontId="18" fillId="0" borderId="0">
      <alignment horizontal="left" wrapText="1"/>
    </xf>
    <xf numFmtId="221" fontId="18" fillId="0" borderId="0">
      <alignment horizontal="left" wrapText="1"/>
    </xf>
    <xf numFmtId="221" fontId="18" fillId="0" borderId="0">
      <alignment horizontal="left" wrapText="1"/>
    </xf>
    <xf numFmtId="221" fontId="18" fillId="0" borderId="0">
      <alignment horizontal="left" wrapText="1"/>
    </xf>
    <xf numFmtId="22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221" fontId="18" fillId="0" borderId="0">
      <alignment horizontal="left" wrapText="1"/>
    </xf>
    <xf numFmtId="168" fontId="18" fillId="0" borderId="0">
      <alignment horizontal="left" wrapText="1"/>
    </xf>
    <xf numFmtId="177" fontId="18" fillId="0" borderId="0">
      <alignment horizontal="left" wrapText="1"/>
    </xf>
    <xf numFmtId="171" fontId="18" fillId="0" borderId="0">
      <alignment horizontal="left" wrapText="1"/>
    </xf>
    <xf numFmtId="177" fontId="18" fillId="0" borderId="0">
      <alignment horizontal="left" wrapText="1"/>
    </xf>
    <xf numFmtId="0" fontId="18" fillId="0" borderId="0">
      <alignment horizontal="left" wrapText="1"/>
    </xf>
    <xf numFmtId="0" fontId="125" fillId="122" borderId="0" applyNumberFormat="0" applyBorder="0" applyAlignment="0" applyProtection="0"/>
    <xf numFmtId="0" fontId="85" fillId="0" borderId="0" applyNumberFormat="0" applyFill="0" applyBorder="0" applyAlignment="0" applyProtection="0"/>
    <xf numFmtId="0" fontId="126" fillId="122" borderId="0" applyNumberFormat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7" fillId="123" borderId="0" applyNumberFormat="0" applyBorder="0" applyAlignment="0" applyProtection="0"/>
    <xf numFmtId="0" fontId="127" fillId="123" borderId="0" applyNumberFormat="0" applyBorder="0" applyProtection="0">
      <alignment horizontal="center"/>
    </xf>
    <xf numFmtId="0" fontId="128" fillId="123" borderId="0" applyNumberFormat="0" applyBorder="0" applyAlignment="0" applyProtection="0"/>
    <xf numFmtId="0" fontId="18" fillId="0" borderId="0" applyNumberFormat="0" applyFont="0" applyFill="0" applyBorder="0" applyProtection="0">
      <alignment horizontal="right"/>
    </xf>
    <xf numFmtId="0" fontId="18" fillId="0" borderId="0" applyNumberFormat="0" applyFon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124" borderId="0" applyNumberFormat="0" applyFont="0" applyBorder="0" applyAlignment="0" applyProtection="0"/>
    <xf numFmtId="23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8" fillId="0" borderId="21" applyNumberFormat="0" applyFont="0" applyFill="0" applyAlignment="0" applyProtection="0"/>
    <xf numFmtId="0" fontId="105" fillId="0" borderId="0" applyNumberFormat="0" applyBorder="0" applyAlignment="0"/>
    <xf numFmtId="0" fontId="129" fillId="0" borderId="0" applyNumberFormat="0" applyBorder="0" applyAlignment="0"/>
    <xf numFmtId="0" fontId="117" fillId="0" borderId="0" applyNumberFormat="0" applyBorder="0" applyAlignment="0"/>
    <xf numFmtId="0" fontId="84" fillId="0" borderId="0" applyNumberFormat="0" applyBorder="0" applyAlignment="0"/>
    <xf numFmtId="0" fontId="105" fillId="0" borderId="0" applyNumberFormat="0" applyBorder="0" applyAlignment="0"/>
    <xf numFmtId="0" fontId="130" fillId="0" borderId="0"/>
    <xf numFmtId="0" fontId="72" fillId="0" borderId="60"/>
    <xf numFmtId="40" fontId="131" fillId="0" borderId="0" applyBorder="0">
      <alignment horizontal="right"/>
    </xf>
    <xf numFmtId="41" fontId="132" fillId="78" borderId="0">
      <alignment horizontal="left"/>
    </xf>
    <xf numFmtId="40" fontId="131" fillId="0" borderId="0" applyBorder="0">
      <alignment horizontal="right"/>
    </xf>
    <xf numFmtId="41" fontId="132" fillId="78" borderId="0">
      <alignment horizontal="left"/>
    </xf>
    <xf numFmtId="40" fontId="131" fillId="0" borderId="0" applyBorder="0">
      <alignment horizontal="right"/>
    </xf>
    <xf numFmtId="41" fontId="132" fillId="78" borderId="0">
      <alignment horizontal="left"/>
    </xf>
    <xf numFmtId="0" fontId="133" fillId="0" borderId="0" applyFill="0" applyBorder="0" applyProtection="0">
      <alignment horizontal="left"/>
    </xf>
    <xf numFmtId="0" fontId="134" fillId="0" borderId="0"/>
    <xf numFmtId="177" fontId="29" fillId="0" borderId="0">
      <alignment horizontal="left" wrapText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135" fillId="0" borderId="0" applyFill="0" applyBorder="0" applyProtection="0">
      <alignment horizontal="left" vertical="top"/>
    </xf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73" fontId="137" fillId="78" borderId="0">
      <alignment horizontal="left" vertical="center"/>
    </xf>
    <xf numFmtId="173" fontId="138" fillId="0" borderId="0">
      <alignment horizontal="left" vertical="center"/>
    </xf>
    <xf numFmtId="173" fontId="138" fillId="0" borderId="0">
      <alignment horizontal="left" vertical="center"/>
    </xf>
    <xf numFmtId="0" fontId="19" fillId="78" borderId="0">
      <alignment horizontal="left" wrapText="1"/>
    </xf>
    <xf numFmtId="0" fontId="19" fillId="78" borderId="0">
      <alignment horizontal="left" wrapText="1"/>
    </xf>
    <xf numFmtId="0" fontId="19" fillId="78" borderId="0">
      <alignment horizontal="left" wrapText="1"/>
    </xf>
    <xf numFmtId="177" fontId="29" fillId="0" borderId="0">
      <alignment horizontal="left" wrapText="1"/>
    </xf>
    <xf numFmtId="0" fontId="139" fillId="0" borderId="0">
      <alignment horizontal="left" vertical="center"/>
    </xf>
    <xf numFmtId="0" fontId="13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6" fillId="0" borderId="61" applyNumberFormat="0" applyFont="0" applyFill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63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6" fillId="0" borderId="6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63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8" borderId="0">
      <alignment horizontal="left"/>
    </xf>
    <xf numFmtId="177" fontId="29" fillId="0" borderId="0">
      <alignment horizontal="left" wrapText="1"/>
    </xf>
    <xf numFmtId="0" fontId="67" fillId="0" borderId="6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7" fontId="29" fillId="0" borderId="0">
      <alignment horizontal="left" wrapText="1"/>
    </xf>
    <xf numFmtId="0" fontId="67" fillId="0" borderId="64" applyNumberFormat="0" applyFill="0" applyAlignment="0" applyProtection="0"/>
    <xf numFmtId="0" fontId="67" fillId="0" borderId="6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8" borderId="0">
      <alignment horizontal="left"/>
    </xf>
    <xf numFmtId="0" fontId="67" fillId="0" borderId="64" applyNumberFormat="0" applyFill="0" applyAlignment="0" applyProtection="0"/>
    <xf numFmtId="0" fontId="67" fillId="0" borderId="6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6" fillId="0" borderId="9" applyNumberFormat="0" applyFill="0" applyAlignment="0" applyProtection="0"/>
    <xf numFmtId="0" fontId="67" fillId="0" borderId="64" applyNumberFormat="0" applyFill="0" applyAlignment="0" applyProtection="0"/>
    <xf numFmtId="0" fontId="16" fillId="0" borderId="9" applyNumberFormat="0" applyFill="0" applyAlignment="0" applyProtection="0"/>
    <xf numFmtId="0" fontId="16" fillId="0" borderId="63" applyNumberFormat="0" applyFill="0" applyAlignment="0" applyProtection="0"/>
    <xf numFmtId="0" fontId="16" fillId="0" borderId="9" applyNumberFormat="0" applyFill="0" applyAlignment="0" applyProtection="0"/>
    <xf numFmtId="0" fontId="54" fillId="0" borderId="65"/>
    <xf numFmtId="0" fontId="55" fillId="0" borderId="65"/>
    <xf numFmtId="0" fontId="55" fillId="0" borderId="65"/>
    <xf numFmtId="0" fontId="54" fillId="0" borderId="65"/>
    <xf numFmtId="0" fontId="55" fillId="0" borderId="65"/>
    <xf numFmtId="232" fontId="140" fillId="0" borderId="0">
      <alignment horizontal="left"/>
    </xf>
    <xf numFmtId="23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77" fontId="29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4" fontId="42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41" fillId="0" borderId="0"/>
  </cellStyleXfs>
  <cellXfs count="385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0" fillId="0" borderId="10" xfId="0" quotePrefix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left" indent="1"/>
    </xf>
    <xf numFmtId="44" fontId="18" fillId="0" borderId="0" xfId="2" applyFill="1"/>
    <xf numFmtId="44" fontId="0" fillId="0" borderId="0" xfId="0" applyNumberFormat="1" applyFill="1"/>
    <xf numFmtId="164" fontId="18" fillId="0" borderId="0" xfId="2" applyNumberFormat="1" applyFill="1"/>
    <xf numFmtId="0" fontId="0" fillId="0" borderId="0" xfId="0" quotePrefix="1" applyFill="1" applyAlignment="1">
      <alignment horizontal="left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left" indent="2"/>
    </xf>
    <xf numFmtId="165" fontId="18" fillId="0" borderId="0" xfId="2" applyNumberFormat="1" applyFill="1"/>
    <xf numFmtId="10" fontId="18" fillId="0" borderId="0" xfId="3" applyNumberFormat="1" applyFill="1"/>
    <xf numFmtId="0" fontId="0" fillId="0" borderId="0" xfId="0" applyFill="1" applyAlignment="1">
      <alignment horizontal="left" inden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 indent="1"/>
    </xf>
    <xf numFmtId="44" fontId="18" fillId="0" borderId="0" xfId="2" applyFill="1" applyBorder="1"/>
    <xf numFmtId="44" fontId="0" fillId="0" borderId="0" xfId="0" applyNumberFormat="1" applyFill="1" applyBorder="1"/>
    <xf numFmtId="164" fontId="18" fillId="0" borderId="0" xfId="2" applyNumberFormat="1" applyFill="1" applyBorder="1"/>
    <xf numFmtId="165" fontId="18" fillId="0" borderId="0" xfId="2" applyNumberFormat="1" applyFill="1" applyBorder="1"/>
    <xf numFmtId="165" fontId="20" fillId="0" borderId="0" xfId="0" applyNumberFormat="1" applyFont="1" applyFill="1" applyBorder="1" applyAlignment="1">
      <alignment horizontal="center"/>
    </xf>
    <xf numFmtId="164" fontId="0" fillId="0" borderId="0" xfId="2" applyNumberFormat="1" applyFont="1" applyFill="1" applyBorder="1"/>
    <xf numFmtId="44" fontId="0" fillId="0" borderId="0" xfId="2" applyFont="1" applyFill="1" applyBorder="1"/>
    <xf numFmtId="0" fontId="0" fillId="0" borderId="0" xfId="0" applyFill="1" applyAlignment="1">
      <alignment horizontal="left"/>
    </xf>
    <xf numFmtId="44" fontId="18" fillId="0" borderId="0" xfId="2" applyNumberFormat="1" applyFill="1"/>
    <xf numFmtId="0" fontId="0" fillId="0" borderId="0" xfId="0" quotePrefix="1" applyFill="1" applyAlignment="1">
      <alignment horizontal="left" indent="2"/>
    </xf>
    <xf numFmtId="166" fontId="18" fillId="0" borderId="0" xfId="2" applyNumberFormat="1" applyFill="1"/>
    <xf numFmtId="166" fontId="0" fillId="0" borderId="0" xfId="0" applyNumberFormat="1" applyFill="1"/>
    <xf numFmtId="0" fontId="19" fillId="0" borderId="0" xfId="0" applyFont="1" applyFill="1"/>
    <xf numFmtId="0" fontId="21" fillId="0" borderId="0" xfId="4" applyFont="1" applyFill="1"/>
    <xf numFmtId="0" fontId="21" fillId="0" borderId="0" xfId="4" applyFont="1" applyFill="1" applyAlignment="1">
      <alignment horizontal="centerContinuous"/>
    </xf>
    <xf numFmtId="0" fontId="22" fillId="0" borderId="0" xfId="4" applyFont="1" applyFill="1" applyAlignment="1">
      <alignment horizontal="center"/>
    </xf>
    <xf numFmtId="0" fontId="21" fillId="0" borderId="10" xfId="4" applyFont="1" applyFill="1" applyBorder="1" applyAlignment="1">
      <alignment horizontal="center" wrapText="1"/>
    </xf>
    <xf numFmtId="0" fontId="21" fillId="0" borderId="10" xfId="4" quotePrefix="1" applyFont="1" applyFill="1" applyBorder="1" applyAlignment="1">
      <alignment horizontal="center" wrapText="1"/>
    </xf>
    <xf numFmtId="0" fontId="21" fillId="0" borderId="0" xfId="4" applyFont="1" applyFill="1" applyAlignment="1">
      <alignment horizontal="center" wrapText="1"/>
    </xf>
    <xf numFmtId="0" fontId="21" fillId="0" borderId="0" xfId="4" applyFont="1" applyFill="1" applyBorder="1" applyAlignment="1">
      <alignment horizontal="left" vertical="top" wrapText="1"/>
    </xf>
    <xf numFmtId="0" fontId="21" fillId="0" borderId="0" xfId="4" applyFont="1" applyFill="1" applyBorder="1" applyAlignment="1">
      <alignment horizontal="center" vertical="top" wrapText="1"/>
    </xf>
    <xf numFmtId="0" fontId="21" fillId="0" borderId="0" xfId="4" quotePrefix="1" applyFont="1" applyFill="1" applyAlignment="1">
      <alignment horizontal="center" vertical="top" wrapText="1"/>
    </xf>
    <xf numFmtId="0" fontId="21" fillId="0" borderId="0" xfId="4" applyFont="1" applyFill="1" applyAlignment="1">
      <alignment horizontal="left"/>
    </xf>
    <xf numFmtId="0" fontId="21" fillId="0" borderId="0" xfId="4" applyFont="1" applyFill="1" applyAlignment="1">
      <alignment horizontal="center"/>
    </xf>
    <xf numFmtId="167" fontId="21" fillId="0" borderId="11" xfId="1" applyNumberFormat="1" applyFont="1" applyFill="1" applyBorder="1"/>
    <xf numFmtId="169" fontId="21" fillId="0" borderId="11" xfId="2" applyNumberFormat="1" applyFont="1" applyFill="1" applyBorder="1"/>
    <xf numFmtId="169" fontId="21" fillId="0" borderId="0" xfId="2" applyNumberFormat="1" applyFont="1" applyFill="1" applyBorder="1"/>
    <xf numFmtId="10" fontId="21" fillId="0" borderId="0" xfId="1" applyNumberFormat="1" applyFont="1" applyFill="1" applyBorder="1"/>
    <xf numFmtId="10" fontId="21" fillId="0" borderId="11" xfId="3" applyNumberFormat="1" applyFont="1" applyFill="1" applyBorder="1"/>
    <xf numFmtId="169" fontId="21" fillId="0" borderId="0" xfId="2" applyNumberFormat="1" applyFont="1" applyFill="1"/>
    <xf numFmtId="167" fontId="21" fillId="0" borderId="0" xfId="1" applyNumberFormat="1" applyFont="1" applyFill="1" applyBorder="1"/>
    <xf numFmtId="10" fontId="21" fillId="0" borderId="0" xfId="2" applyNumberFormat="1" applyFont="1" applyFill="1" applyBorder="1"/>
    <xf numFmtId="10" fontId="21" fillId="0" borderId="0" xfId="3" applyNumberFormat="1" applyFont="1" applyFill="1" applyBorder="1"/>
    <xf numFmtId="0" fontId="21" fillId="0" borderId="0" xfId="4" quotePrefix="1" applyFont="1" applyFill="1" applyAlignment="1">
      <alignment horizontal="left" indent="1"/>
    </xf>
    <xf numFmtId="3" fontId="21" fillId="0" borderId="0" xfId="2" applyNumberFormat="1" applyFont="1" applyFill="1" applyBorder="1"/>
    <xf numFmtId="0" fontId="21" fillId="0" borderId="0" xfId="4" quotePrefix="1" applyFont="1" applyFill="1" applyAlignment="1">
      <alignment horizontal="left"/>
    </xf>
    <xf numFmtId="3" fontId="21" fillId="0" borderId="11" xfId="1" applyNumberFormat="1" applyFont="1" applyFill="1" applyBorder="1"/>
    <xf numFmtId="0" fontId="21" fillId="0" borderId="0" xfId="4" applyFont="1" applyFill="1" applyBorder="1"/>
    <xf numFmtId="3" fontId="21" fillId="0" borderId="0" xfId="1" applyNumberFormat="1" applyFont="1" applyFill="1" applyBorder="1"/>
    <xf numFmtId="0" fontId="21" fillId="0" borderId="0" xfId="4" applyFont="1" applyFill="1" applyAlignment="1">
      <alignment horizontal="left" indent="1"/>
    </xf>
    <xf numFmtId="170" fontId="21" fillId="0" borderId="0" xfId="2" applyNumberFormat="1" applyFont="1" applyFill="1"/>
    <xf numFmtId="3" fontId="21" fillId="0" borderId="0" xfId="1" applyNumberFormat="1" applyFont="1" applyFill="1"/>
    <xf numFmtId="10" fontId="21" fillId="0" borderId="0" xfId="2" applyNumberFormat="1" applyFont="1" applyFill="1"/>
    <xf numFmtId="10" fontId="21" fillId="0" borderId="0" xfId="3" applyNumberFormat="1" applyFont="1" applyFill="1"/>
    <xf numFmtId="3" fontId="21" fillId="0" borderId="11" xfId="2" applyNumberFormat="1" applyFont="1" applyFill="1" applyBorder="1"/>
    <xf numFmtId="0" fontId="21" fillId="0" borderId="0" xfId="4" quotePrefix="1" applyFont="1" applyFill="1" applyAlignment="1">
      <alignment horizontal="center"/>
    </xf>
    <xf numFmtId="167" fontId="21" fillId="0" borderId="0" xfId="1" applyNumberFormat="1" applyFont="1" applyFill="1"/>
    <xf numFmtId="167" fontId="21" fillId="0" borderId="12" xfId="1" applyNumberFormat="1" applyFont="1" applyFill="1" applyBorder="1"/>
    <xf numFmtId="169" fontId="21" fillId="0" borderId="12" xfId="2" applyNumberFormat="1" applyFont="1" applyFill="1" applyBorder="1"/>
    <xf numFmtId="10" fontId="21" fillId="0" borderId="12" xfId="3" applyNumberFormat="1" applyFont="1" applyFill="1" applyBorder="1"/>
    <xf numFmtId="169" fontId="21" fillId="0" borderId="0" xfId="4" applyNumberFormat="1" applyFont="1" applyFill="1"/>
    <xf numFmtId="0" fontId="21" fillId="0" borderId="0" xfId="4" applyFont="1" applyFill="1" applyAlignment="1">
      <alignment horizontal="center" vertical="top" wrapText="1"/>
    </xf>
    <xf numFmtId="0" fontId="21" fillId="0" borderId="0" xfId="0" applyFont="1" applyFill="1"/>
    <xf numFmtId="0" fontId="21" fillId="0" borderId="0" xfId="0" applyFont="1" applyFill="1" applyAlignment="1">
      <alignment horizontal="centerContinuous"/>
    </xf>
    <xf numFmtId="0" fontId="21" fillId="0" borderId="10" xfId="0" applyFont="1" applyFill="1" applyBorder="1" applyAlignment="1">
      <alignment horizontal="center" wrapText="1"/>
    </xf>
    <xf numFmtId="0" fontId="21" fillId="0" borderId="10" xfId="0" quotePrefix="1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quotePrefix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wrapText="1"/>
    </xf>
    <xf numFmtId="169" fontId="21" fillId="0" borderId="0" xfId="0" quotePrefix="1" applyNumberFormat="1" applyFont="1" applyFill="1" applyBorder="1" applyAlignment="1">
      <alignment horizontal="center" wrapText="1"/>
    </xf>
    <xf numFmtId="0" fontId="21" fillId="0" borderId="0" xfId="0" applyFont="1" applyFill="1" applyAlignment="1">
      <alignment horizontal="left" indent="1"/>
    </xf>
    <xf numFmtId="167" fontId="21" fillId="0" borderId="0" xfId="1" quotePrefix="1" applyNumberFormat="1" applyFont="1" applyFill="1" applyAlignment="1">
      <alignment horizontal="left"/>
    </xf>
    <xf numFmtId="169" fontId="21" fillId="0" borderId="0" xfId="2" quotePrefix="1" applyNumberFormat="1" applyFont="1" applyFill="1" applyAlignment="1">
      <alignment horizontal="left"/>
    </xf>
    <xf numFmtId="171" fontId="21" fillId="0" borderId="0" xfId="3" quotePrefix="1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171" fontId="21" fillId="0" borderId="11" xfId="3" quotePrefix="1" applyNumberFormat="1" applyFont="1" applyFill="1" applyBorder="1" applyAlignment="1">
      <alignment horizontal="center"/>
    </xf>
    <xf numFmtId="0" fontId="21" fillId="0" borderId="0" xfId="0" quotePrefix="1" applyFont="1" applyFill="1" applyAlignment="1">
      <alignment horizontal="left" indent="1"/>
    </xf>
    <xf numFmtId="169" fontId="21" fillId="0" borderId="0" xfId="0" applyNumberFormat="1" applyFont="1" applyFill="1"/>
    <xf numFmtId="169" fontId="21" fillId="0" borderId="11" xfId="2" quotePrefix="1" applyNumberFormat="1" applyFont="1" applyFill="1" applyBorder="1" applyAlignment="1">
      <alignment horizontal="left"/>
    </xf>
    <xf numFmtId="167" fontId="21" fillId="0" borderId="12" xfId="0" applyNumberFormat="1" applyFont="1" applyFill="1" applyBorder="1"/>
    <xf numFmtId="171" fontId="21" fillId="0" borderId="12" xfId="3" quotePrefix="1" applyNumberFormat="1" applyFont="1" applyFill="1" applyBorder="1" applyAlignment="1">
      <alignment horizontal="center"/>
    </xf>
    <xf numFmtId="167" fontId="21" fillId="0" borderId="13" xfId="0" applyNumberFormat="1" applyFont="1" applyFill="1" applyBorder="1"/>
    <xf numFmtId="169" fontId="21" fillId="0" borderId="13" xfId="2" applyNumberFormat="1" applyFont="1" applyFill="1" applyBorder="1"/>
    <xf numFmtId="10" fontId="21" fillId="0" borderId="13" xfId="3" quotePrefix="1" applyNumberFormat="1" applyFont="1" applyFill="1" applyBorder="1" applyAlignment="1">
      <alignment horizontal="center"/>
    </xf>
    <xf numFmtId="10" fontId="21" fillId="0" borderId="11" xfId="3" quotePrefix="1" applyNumberFormat="1" applyFont="1" applyFill="1" applyBorder="1" applyAlignment="1">
      <alignment horizontal="center"/>
    </xf>
    <xf numFmtId="10" fontId="21" fillId="0" borderId="0" xfId="3" quotePrefix="1" applyNumberFormat="1" applyFont="1" applyFill="1" applyAlignment="1">
      <alignment horizontal="center"/>
    </xf>
    <xf numFmtId="10" fontId="21" fillId="0" borderId="12" xfId="3" quotePrefix="1" applyNumberFormat="1" applyFont="1" applyFill="1" applyBorder="1" applyAlignment="1">
      <alignment horizontal="center"/>
    </xf>
    <xf numFmtId="167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 wrapText="1" shrinkToFit="1"/>
    </xf>
    <xf numFmtId="0" fontId="21" fillId="0" borderId="10" xfId="0" applyFont="1" applyFill="1" applyBorder="1" applyAlignment="1">
      <alignment horizontal="left" wrapText="1" shrinkToFit="1"/>
    </xf>
    <xf numFmtId="0" fontId="21" fillId="0" borderId="10" xfId="0" quotePrefix="1" applyFont="1" applyFill="1" applyBorder="1" applyAlignment="1">
      <alignment horizontal="center" wrapText="1" shrinkToFit="1"/>
    </xf>
    <xf numFmtId="0" fontId="21" fillId="0" borderId="10" xfId="0" quotePrefix="1" applyFont="1" applyFill="1" applyBorder="1" applyAlignment="1">
      <alignment horizontal="left" wrapText="1" shrinkToFi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quotePrefix="1" applyFont="1" applyFill="1" applyBorder="1" applyAlignment="1">
      <alignment horizontal="center" vertical="top" wrapText="1"/>
    </xf>
    <xf numFmtId="44" fontId="21" fillId="0" borderId="0" xfId="2" applyFont="1" applyFill="1"/>
    <xf numFmtId="44" fontId="21" fillId="0" borderId="0" xfId="2" applyNumberFormat="1" applyFont="1" applyFill="1"/>
    <xf numFmtId="9" fontId="21" fillId="0" borderId="0" xfId="3" applyFont="1" applyFill="1" applyAlignment="1">
      <alignment horizontal="center"/>
    </xf>
    <xf numFmtId="0" fontId="23" fillId="0" borderId="0" xfId="0" quotePrefix="1" applyFont="1" applyFill="1" applyAlignment="1">
      <alignment horizontal="left" vertical="center" wrapText="1"/>
    </xf>
    <xf numFmtId="169" fontId="23" fillId="0" borderId="0" xfId="0" applyNumberFormat="1" applyFont="1" applyFill="1" applyAlignment="1">
      <alignment horizontal="left"/>
    </xf>
    <xf numFmtId="9" fontId="23" fillId="0" borderId="0" xfId="3" applyFont="1" applyFill="1" applyAlignment="1">
      <alignment horizontal="left"/>
    </xf>
    <xf numFmtId="164" fontId="21" fillId="0" borderId="0" xfId="2" applyNumberFormat="1" applyFont="1" applyFill="1"/>
    <xf numFmtId="9" fontId="21" fillId="0" borderId="0" xfId="3" applyFont="1" applyFill="1" applyBorder="1" applyAlignment="1">
      <alignment horizont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 wrapText="1"/>
    </xf>
    <xf numFmtId="169" fontId="21" fillId="0" borderId="12" xfId="0" applyNumberFormat="1" applyFont="1" applyFill="1" applyBorder="1"/>
    <xf numFmtId="0" fontId="21" fillId="0" borderId="0" xfId="0" quotePrefix="1" applyFont="1" applyFill="1" applyAlignment="1">
      <alignment horizontal="left"/>
    </xf>
    <xf numFmtId="0" fontId="23" fillId="0" borderId="0" xfId="0" quotePrefix="1" applyFont="1" applyFill="1" applyAlignment="1">
      <alignment horizontal="left"/>
    </xf>
    <xf numFmtId="169" fontId="23" fillId="0" borderId="14" xfId="0" applyNumberFormat="1" applyFont="1" applyFill="1" applyBorder="1"/>
    <xf numFmtId="44" fontId="21" fillId="0" borderId="0" xfId="0" applyNumberFormat="1" applyFont="1" applyFill="1"/>
    <xf numFmtId="44" fontId="23" fillId="0" borderId="0" xfId="0" applyNumberFormat="1" applyFont="1" applyFill="1"/>
    <xf numFmtId="171" fontId="21" fillId="0" borderId="0" xfId="0" applyNumberFormat="1" applyFont="1" applyFill="1"/>
    <xf numFmtId="167" fontId="21" fillId="0" borderId="11" xfId="0" applyNumberFormat="1" applyFont="1" applyFill="1" applyBorder="1"/>
    <xf numFmtId="169" fontId="21" fillId="0" borderId="11" xfId="0" applyNumberFormat="1" applyFont="1" applyFill="1" applyBorder="1"/>
    <xf numFmtId="164" fontId="21" fillId="0" borderId="0" xfId="0" applyNumberFormat="1" applyFont="1" applyFill="1"/>
    <xf numFmtId="164" fontId="23" fillId="0" borderId="0" xfId="2" applyNumberFormat="1" applyFont="1" applyFill="1"/>
    <xf numFmtId="0" fontId="21" fillId="0" borderId="0" xfId="0" applyFont="1" applyFill="1" applyBorder="1"/>
    <xf numFmtId="0" fontId="23" fillId="0" borderId="0" xfId="0" applyFont="1" applyFill="1" applyAlignment="1">
      <alignment horizontal="left" wrapText="1"/>
    </xf>
    <xf numFmtId="0" fontId="21" fillId="0" borderId="0" xfId="0" quotePrefix="1" applyFont="1" applyFill="1" applyAlignment="1"/>
    <xf numFmtId="0" fontId="21" fillId="0" borderId="0" xfId="0" quotePrefix="1" applyFont="1" applyFill="1" applyAlignment="1">
      <alignment horizontal="center"/>
    </xf>
    <xf numFmtId="0" fontId="22" fillId="0" borderId="0" xfId="0" applyFont="1" applyFill="1" applyBorder="1" applyAlignment="1">
      <alignment horizontal="left" wrapText="1" shrinkToFit="1"/>
    </xf>
    <xf numFmtId="0" fontId="22" fillId="0" borderId="0" xfId="0" quotePrefix="1" applyFont="1" applyFill="1" applyBorder="1" applyAlignment="1">
      <alignment horizontal="center" wrapText="1" shrinkToFit="1"/>
    </xf>
    <xf numFmtId="0" fontId="22" fillId="0" borderId="0" xfId="0" applyFont="1" applyFill="1" applyBorder="1" applyAlignment="1">
      <alignment horizontal="center" wrapText="1" shrinkToFit="1"/>
    </xf>
    <xf numFmtId="0" fontId="22" fillId="0" borderId="0" xfId="0" quotePrefix="1" applyFont="1" applyFill="1" applyBorder="1" applyAlignment="1">
      <alignment wrapText="1" shrinkToFit="1"/>
    </xf>
    <xf numFmtId="44" fontId="21" fillId="0" borderId="0" xfId="0" quotePrefix="1" applyNumberFormat="1" applyFont="1" applyFill="1" applyAlignment="1">
      <alignment horizontal="left"/>
    </xf>
    <xf numFmtId="44" fontId="23" fillId="0" borderId="0" xfId="0" applyNumberFormat="1" applyFont="1" applyFill="1" applyBorder="1"/>
    <xf numFmtId="169" fontId="21" fillId="0" borderId="0" xfId="3" applyNumberFormat="1" applyFont="1" applyFill="1"/>
    <xf numFmtId="0" fontId="23" fillId="0" borderId="0" xfId="0" applyFont="1" applyFill="1" applyAlignment="1"/>
    <xf numFmtId="0" fontId="21" fillId="0" borderId="0" xfId="0" applyFont="1" applyFill="1" applyAlignment="1">
      <alignment horizontal="left" indent="2"/>
    </xf>
    <xf numFmtId="164" fontId="23" fillId="0" borderId="0" xfId="0" applyNumberFormat="1" applyFont="1" applyFill="1" applyBorder="1"/>
    <xf numFmtId="9" fontId="21" fillId="0" borderId="0" xfId="3" applyFont="1" applyFill="1"/>
    <xf numFmtId="43" fontId="21" fillId="0" borderId="0" xfId="0" applyNumberFormat="1" applyFont="1" applyFill="1" applyBorder="1"/>
    <xf numFmtId="0" fontId="23" fillId="0" borderId="0" xfId="0" quotePrefix="1" applyFont="1" applyFill="1" applyAlignment="1">
      <alignment vertical="center" wrapText="1"/>
    </xf>
    <xf numFmtId="167" fontId="21" fillId="0" borderId="0" xfId="0" applyNumberFormat="1" applyFont="1" applyFill="1" applyBorder="1"/>
    <xf numFmtId="44" fontId="21" fillId="0" borderId="0" xfId="2" applyFont="1" applyFill="1" applyBorder="1"/>
    <xf numFmtId="0" fontId="23" fillId="0" borderId="0" xfId="0" quotePrefix="1" applyFont="1" applyFill="1" applyAlignment="1">
      <alignment vertical="center"/>
    </xf>
    <xf numFmtId="165" fontId="21" fillId="0" borderId="0" xfId="2" applyNumberFormat="1" applyFont="1" applyFill="1"/>
    <xf numFmtId="165" fontId="23" fillId="0" borderId="0" xfId="0" applyNumberFormat="1" applyFont="1" applyFill="1" applyBorder="1"/>
    <xf numFmtId="0" fontId="21" fillId="0" borderId="0" xfId="0" quotePrefix="1" applyFont="1" applyFill="1" applyAlignment="1">
      <alignment horizontal="right"/>
    </xf>
    <xf numFmtId="171" fontId="21" fillId="0" borderId="0" xfId="3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/>
    </xf>
    <xf numFmtId="169" fontId="23" fillId="0" borderId="0" xfId="2" applyNumberFormat="1" applyFont="1" applyFill="1"/>
    <xf numFmtId="0" fontId="21" fillId="0" borderId="0" xfId="0" quotePrefix="1" applyFont="1" applyFill="1" applyBorder="1" applyAlignment="1">
      <alignment horizontal="left"/>
    </xf>
    <xf numFmtId="43" fontId="21" fillId="0" borderId="0" xfId="0" applyNumberFormat="1" applyFont="1" applyFill="1"/>
    <xf numFmtId="0" fontId="21" fillId="0" borderId="0" xfId="0" applyFont="1" applyFill="1" applyAlignment="1"/>
    <xf numFmtId="169" fontId="21" fillId="0" borderId="0" xfId="2" applyNumberFormat="1" applyFont="1" applyFill="1" applyAlignment="1">
      <alignment horizontal="center"/>
    </xf>
    <xf numFmtId="0" fontId="22" fillId="0" borderId="0" xfId="0" quotePrefix="1" applyFont="1" applyFill="1" applyBorder="1" applyAlignment="1">
      <alignment horizontal="left" wrapText="1" shrinkToFit="1"/>
    </xf>
    <xf numFmtId="44" fontId="23" fillId="0" borderId="0" xfId="2" applyNumberFormat="1" applyFont="1" applyFill="1"/>
    <xf numFmtId="9" fontId="21" fillId="0" borderId="0" xfId="3" quotePrefix="1" applyFont="1" applyFill="1" applyAlignment="1"/>
    <xf numFmtId="165" fontId="23" fillId="0" borderId="0" xfId="2" applyNumberFormat="1" applyFont="1" applyFill="1"/>
    <xf numFmtId="171" fontId="21" fillId="0" borderId="0" xfId="3" applyNumberFormat="1" applyFont="1" applyFill="1"/>
    <xf numFmtId="169" fontId="23" fillId="0" borderId="0" xfId="0" applyNumberFormat="1" applyFont="1" applyFill="1" applyBorder="1"/>
    <xf numFmtId="0" fontId="21" fillId="0" borderId="18" xfId="0" quotePrefix="1" applyFont="1" applyFill="1" applyBorder="1" applyAlignment="1">
      <alignment horizontal="left"/>
    </xf>
    <xf numFmtId="44" fontId="21" fillId="0" borderId="0" xfId="0" applyNumberFormat="1" applyFont="1" applyFill="1" applyBorder="1"/>
    <xf numFmtId="0" fontId="21" fillId="0" borderId="19" xfId="0" applyFont="1" applyFill="1" applyBorder="1"/>
    <xf numFmtId="44" fontId="21" fillId="0" borderId="19" xfId="2" applyFont="1" applyFill="1" applyBorder="1"/>
    <xf numFmtId="168" fontId="21" fillId="0" borderId="0" xfId="3" quotePrefix="1" applyNumberFormat="1" applyFont="1" applyFill="1" applyBorder="1" applyAlignment="1">
      <alignment horizontal="right"/>
    </xf>
    <xf numFmtId="9" fontId="21" fillId="0" borderId="0" xfId="0" applyNumberFormat="1" applyFont="1" applyFill="1" applyBorder="1"/>
    <xf numFmtId="168" fontId="21" fillId="0" borderId="0" xfId="3" applyNumberFormat="1" applyFont="1" applyFill="1" applyBorder="1" applyAlignment="1">
      <alignment horizontal="right"/>
    </xf>
    <xf numFmtId="164" fontId="21" fillId="0" borderId="19" xfId="2" applyNumberFormat="1" applyFont="1" applyFill="1" applyBorder="1"/>
    <xf numFmtId="164" fontId="21" fillId="0" borderId="0" xfId="2" applyNumberFormat="1" applyFont="1" applyFill="1" applyBorder="1"/>
    <xf numFmtId="0" fontId="21" fillId="0" borderId="20" xfId="0" quotePrefix="1" applyFont="1" applyFill="1" applyBorder="1" applyAlignment="1">
      <alignment horizontal="left"/>
    </xf>
    <xf numFmtId="168" fontId="21" fillId="0" borderId="21" xfId="3" applyNumberFormat="1" applyFont="1" applyFill="1" applyBorder="1" applyAlignment="1">
      <alignment horizontal="right"/>
    </xf>
    <xf numFmtId="9" fontId="21" fillId="0" borderId="21" xfId="0" applyNumberFormat="1" applyFont="1" applyFill="1" applyBorder="1"/>
    <xf numFmtId="165" fontId="21" fillId="0" borderId="22" xfId="2" applyNumberFormat="1" applyFont="1" applyFill="1" applyBorder="1"/>
    <xf numFmtId="165" fontId="21" fillId="0" borderId="21" xfId="2" applyNumberFormat="1" applyFont="1" applyFill="1" applyBorder="1"/>
    <xf numFmtId="44" fontId="21" fillId="0" borderId="22" xfId="2" applyFont="1" applyFill="1" applyBorder="1"/>
    <xf numFmtId="164" fontId="23" fillId="0" borderId="0" xfId="2" applyNumberFormat="1" applyFont="1" applyFill="1" applyBorder="1"/>
    <xf numFmtId="167" fontId="21" fillId="0" borderId="13" xfId="1" applyNumberFormat="1" applyFont="1" applyFill="1" applyBorder="1"/>
    <xf numFmtId="169" fontId="23" fillId="0" borderId="0" xfId="0" quotePrefix="1" applyNumberFormat="1" applyFont="1" applyFill="1" applyAlignment="1">
      <alignment vertical="center" wrapText="1"/>
    </xf>
    <xf numFmtId="0" fontId="21" fillId="0" borderId="0" xfId="0" applyFont="1" applyFill="1" applyBorder="1" applyAlignment="1">
      <alignment horizontal="left" wrapText="1" shrinkToFit="1"/>
    </xf>
    <xf numFmtId="172" fontId="21" fillId="0" borderId="0" xfId="1" applyNumberFormat="1" applyFont="1" applyFill="1" applyBorder="1" applyAlignment="1">
      <alignment horizontal="left" wrapText="1" shrinkToFit="1"/>
    </xf>
    <xf numFmtId="10" fontId="23" fillId="0" borderId="0" xfId="3" applyNumberFormat="1" applyFont="1" applyFill="1"/>
    <xf numFmtId="44" fontId="23" fillId="0" borderId="0" xfId="0" applyNumberFormat="1" applyFont="1" applyFill="1" applyAlignment="1">
      <alignment horizontal="left"/>
    </xf>
    <xf numFmtId="44" fontId="23" fillId="0" borderId="0" xfId="2" applyFont="1" applyFill="1" applyBorder="1"/>
    <xf numFmtId="165" fontId="23" fillId="0" borderId="0" xfId="2" applyNumberFormat="1" applyFont="1" applyFill="1" applyBorder="1"/>
    <xf numFmtId="43" fontId="23" fillId="0" borderId="0" xfId="0" applyNumberFormat="1" applyFont="1" applyFill="1" applyBorder="1"/>
    <xf numFmtId="44" fontId="23" fillId="0" borderId="0" xfId="2" applyFont="1" applyFill="1"/>
    <xf numFmtId="169" fontId="21" fillId="0" borderId="0" xfId="0" applyNumberFormat="1" applyFont="1" applyFill="1" applyBorder="1"/>
    <xf numFmtId="169" fontId="23" fillId="0" borderId="14" xfId="2" applyNumberFormat="1" applyFont="1" applyFill="1" applyBorder="1"/>
    <xf numFmtId="44" fontId="23" fillId="0" borderId="0" xfId="2" applyFont="1" applyFill="1" applyBorder="1" applyAlignment="1">
      <alignment vertical="center"/>
    </xf>
    <xf numFmtId="168" fontId="21" fillId="0" borderId="0" xfId="3" applyNumberFormat="1" applyFont="1" applyFill="1"/>
    <xf numFmtId="168" fontId="21" fillId="0" borderId="0" xfId="0" applyNumberFormat="1" applyFont="1" applyFill="1"/>
    <xf numFmtId="44" fontId="23" fillId="0" borderId="0" xfId="2" quotePrefix="1" applyFont="1" applyFill="1" applyAlignment="1">
      <alignment horizontal="left" vertical="center" wrapText="1"/>
    </xf>
    <xf numFmtId="168" fontId="23" fillId="0" borderId="0" xfId="3" applyNumberFormat="1" applyFont="1" applyFill="1"/>
    <xf numFmtId="166" fontId="21" fillId="0" borderId="0" xfId="2" applyNumberFormat="1" applyFont="1" applyFill="1"/>
    <xf numFmtId="0" fontId="21" fillId="0" borderId="25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167" fontId="21" fillId="0" borderId="0" xfId="1" quotePrefix="1" applyNumberFormat="1" applyFont="1" applyFill="1" applyBorder="1" applyAlignment="1">
      <alignment horizontal="left"/>
    </xf>
    <xf numFmtId="165" fontId="21" fillId="0" borderId="0" xfId="2" applyNumberFormat="1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25" xfId="0" quotePrefix="1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indent="1"/>
    </xf>
    <xf numFmtId="0" fontId="21" fillId="0" borderId="11" xfId="0" quotePrefix="1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indent="2"/>
    </xf>
    <xf numFmtId="44" fontId="21" fillId="0" borderId="0" xfId="2" applyFont="1" applyFill="1" applyBorder="1" applyAlignment="1">
      <alignment horizontal="left" indent="2"/>
    </xf>
    <xf numFmtId="164" fontId="21" fillId="0" borderId="0" xfId="2" applyNumberFormat="1" applyFont="1" applyFill="1" applyBorder="1" applyAlignment="1">
      <alignment horizontal="left" indent="2"/>
    </xf>
    <xf numFmtId="169" fontId="21" fillId="0" borderId="0" xfId="3" applyNumberFormat="1" applyFont="1" applyFill="1" applyBorder="1"/>
    <xf numFmtId="10" fontId="21" fillId="0" borderId="0" xfId="3" quotePrefix="1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centerContinuous"/>
    </xf>
    <xf numFmtId="0" fontId="21" fillId="0" borderId="29" xfId="0" applyFont="1" applyFill="1" applyBorder="1"/>
    <xf numFmtId="0" fontId="21" fillId="0" borderId="29" xfId="0" applyFont="1" applyFill="1" applyBorder="1" applyAlignment="1">
      <alignment horizontal="left" indent="1"/>
    </xf>
    <xf numFmtId="167" fontId="21" fillId="0" borderId="0" xfId="1" applyNumberFormat="1" applyFont="1" applyFill="1" applyBorder="1" applyAlignment="1">
      <alignment horizontal="right"/>
    </xf>
    <xf numFmtId="0" fontId="21" fillId="0" borderId="26" xfId="0" applyFont="1" applyFill="1" applyBorder="1" applyAlignment="1">
      <alignment horizontal="left" indent="1"/>
    </xf>
    <xf numFmtId="44" fontId="21" fillId="0" borderId="10" xfId="0" applyNumberFormat="1" applyFont="1" applyFill="1" applyBorder="1"/>
    <xf numFmtId="0" fontId="21" fillId="0" borderId="1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indent="1"/>
    </xf>
    <xf numFmtId="167" fontId="21" fillId="0" borderId="30" xfId="1" applyNumberFormat="1" applyFont="1" applyFill="1" applyBorder="1" applyAlignment="1">
      <alignment horizontal="right"/>
    </xf>
    <xf numFmtId="169" fontId="21" fillId="0" borderId="30" xfId="2" applyNumberFormat="1" applyFont="1" applyFill="1" applyBorder="1" applyAlignment="1">
      <alignment horizontal="right"/>
    </xf>
    <xf numFmtId="0" fontId="21" fillId="0" borderId="23" xfId="0" applyFont="1" applyFill="1" applyBorder="1" applyAlignment="1"/>
    <xf numFmtId="0" fontId="21" fillId="0" borderId="13" xfId="0" applyFont="1" applyFill="1" applyBorder="1"/>
    <xf numFmtId="0" fontId="21" fillId="0" borderId="13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21" fillId="0" borderId="29" xfId="0" applyFont="1" applyFill="1" applyBorder="1" applyAlignment="1">
      <alignment horizontal="left" indent="2"/>
    </xf>
    <xf numFmtId="0" fontId="21" fillId="0" borderId="29" xfId="0" quotePrefix="1" applyFont="1" applyFill="1" applyBorder="1" applyAlignment="1">
      <alignment horizontal="left" indent="1"/>
    </xf>
    <xf numFmtId="0" fontId="21" fillId="0" borderId="26" xfId="0" applyFont="1" applyFill="1" applyBorder="1" applyAlignment="1">
      <alignment horizontal="left" indent="2"/>
    </xf>
    <xf numFmtId="164" fontId="21" fillId="0" borderId="10" xfId="2" applyNumberFormat="1" applyFont="1" applyFill="1" applyBorder="1"/>
    <xf numFmtId="0" fontId="21" fillId="0" borderId="23" xfId="0" quotePrefix="1" applyFont="1" applyFill="1" applyBorder="1" applyAlignment="1">
      <alignment horizontal="left" indent="1"/>
    </xf>
    <xf numFmtId="165" fontId="21" fillId="0" borderId="0" xfId="0" applyNumberFormat="1" applyFont="1" applyFill="1" applyBorder="1"/>
    <xf numFmtId="165" fontId="21" fillId="0" borderId="10" xfId="2" applyNumberFormat="1" applyFont="1" applyFill="1" applyBorder="1"/>
    <xf numFmtId="0" fontId="21" fillId="0" borderId="23" xfId="0" applyFont="1" applyFill="1" applyBorder="1"/>
    <xf numFmtId="0" fontId="21" fillId="0" borderId="26" xfId="0" quotePrefix="1" applyFont="1" applyFill="1" applyBorder="1" applyAlignment="1">
      <alignment horizontal="left" indent="1"/>
    </xf>
    <xf numFmtId="0" fontId="24" fillId="0" borderId="0" xfId="5" applyFont="1" applyFill="1"/>
    <xf numFmtId="0" fontId="24" fillId="0" borderId="0" xfId="5" applyFont="1" applyFill="1" applyAlignment="1">
      <alignment horizontal="center"/>
    </xf>
    <xf numFmtId="0" fontId="21" fillId="0" borderId="10" xfId="5" applyFont="1" applyFill="1" applyBorder="1" applyAlignment="1">
      <alignment horizontal="center" wrapText="1"/>
    </xf>
    <xf numFmtId="0" fontId="21" fillId="0" borderId="0" xfId="5" applyFont="1" applyFill="1" applyBorder="1" applyAlignment="1">
      <alignment horizontal="center" wrapText="1"/>
    </xf>
    <xf numFmtId="0" fontId="21" fillId="0" borderId="10" xfId="5" quotePrefix="1" applyFont="1" applyFill="1" applyBorder="1" applyAlignment="1">
      <alignment horizontal="center" wrapText="1"/>
    </xf>
    <xf numFmtId="0" fontId="21" fillId="0" borderId="0" xfId="5" applyFont="1" applyFill="1" applyBorder="1" applyAlignment="1">
      <alignment horizontal="center"/>
    </xf>
    <xf numFmtId="0" fontId="21" fillId="0" borderId="13" xfId="5" applyFont="1" applyFill="1" applyBorder="1" applyAlignment="1">
      <alignment horizontal="center"/>
    </xf>
    <xf numFmtId="0" fontId="21" fillId="0" borderId="0" xfId="5" quotePrefix="1" applyFont="1" applyFill="1" applyBorder="1" applyAlignment="1">
      <alignment horizontal="center" wrapText="1"/>
    </xf>
    <xf numFmtId="0" fontId="24" fillId="0" borderId="0" xfId="5" quotePrefix="1" applyFont="1" applyFill="1" applyAlignment="1">
      <alignment horizontal="center"/>
    </xf>
    <xf numFmtId="0" fontId="21" fillId="0" borderId="0" xfId="5" quotePrefix="1" applyFont="1" applyFill="1" applyBorder="1" applyAlignment="1">
      <alignment horizontal="left"/>
    </xf>
    <xf numFmtId="0" fontId="21" fillId="0" borderId="0" xfId="5" applyFont="1" applyFill="1" applyBorder="1"/>
    <xf numFmtId="167" fontId="24" fillId="0" borderId="0" xfId="7" applyNumberFormat="1" applyFont="1" applyFill="1"/>
    <xf numFmtId="169" fontId="24" fillId="0" borderId="0" xfId="8" applyNumberFormat="1" applyFont="1" applyFill="1"/>
    <xf numFmtId="167" fontId="24" fillId="0" borderId="0" xfId="5" applyNumberFormat="1" applyFont="1" applyFill="1"/>
    <xf numFmtId="171" fontId="24" fillId="0" borderId="0" xfId="9" applyNumberFormat="1" applyFont="1" applyFill="1"/>
    <xf numFmtId="169" fontId="24" fillId="0" borderId="0" xfId="5" applyNumberFormat="1" applyFont="1" applyFill="1"/>
    <xf numFmtId="10" fontId="24" fillId="0" borderId="0" xfId="5" applyNumberFormat="1" applyFont="1" applyFill="1"/>
    <xf numFmtId="0" fontId="21" fillId="0" borderId="0" xfId="5" quotePrefix="1" applyFont="1" applyFill="1" applyBorder="1" applyAlignment="1">
      <alignment horizontal="left" indent="1"/>
    </xf>
    <xf numFmtId="173" fontId="21" fillId="0" borderId="0" xfId="5" applyNumberFormat="1" applyFont="1" applyFill="1" applyBorder="1" applyAlignment="1">
      <alignment horizontal="center"/>
    </xf>
    <xf numFmtId="173" fontId="24" fillId="0" borderId="0" xfId="5" applyNumberFormat="1" applyFont="1" applyFill="1"/>
    <xf numFmtId="9" fontId="24" fillId="0" borderId="0" xfId="9" applyFont="1" applyFill="1"/>
    <xf numFmtId="10" fontId="24" fillId="0" borderId="0" xfId="9" applyNumberFormat="1" applyFont="1" applyFill="1"/>
    <xf numFmtId="44" fontId="24" fillId="0" borderId="0" xfId="8" applyFont="1" applyFill="1"/>
    <xf numFmtId="0" fontId="21" fillId="0" borderId="0" xfId="5" quotePrefix="1" applyFont="1" applyFill="1" applyBorder="1" applyAlignment="1">
      <alignment horizontal="center"/>
    </xf>
    <xf numFmtId="167" fontId="21" fillId="0" borderId="0" xfId="10" applyNumberFormat="1" applyFont="1" applyFill="1" applyBorder="1" applyAlignment="1"/>
    <xf numFmtId="0" fontId="21" fillId="0" borderId="0" xfId="5" applyNumberFormat="1" applyFont="1" applyFill="1" applyBorder="1"/>
    <xf numFmtId="0" fontId="21" fillId="0" borderId="0" xfId="5" applyFont="1" applyFill="1" applyBorder="1" applyAlignment="1"/>
    <xf numFmtId="167" fontId="21" fillId="0" borderId="0" xfId="11" applyNumberFormat="1" applyFont="1" applyFill="1" applyBorder="1" applyAlignment="1"/>
    <xf numFmtId="167" fontId="21" fillId="0" borderId="0" xfId="10" applyNumberFormat="1" applyFont="1" applyFill="1" applyBorder="1"/>
    <xf numFmtId="0" fontId="21" fillId="0" borderId="0" xfId="5" applyFont="1" applyFill="1" applyBorder="1" applyAlignment="1">
      <alignment horizontal="left"/>
    </xf>
    <xf numFmtId="167" fontId="21" fillId="0" borderId="0" xfId="11" applyNumberFormat="1" applyFont="1" applyFill="1" applyBorder="1"/>
    <xf numFmtId="0" fontId="21" fillId="0" borderId="0" xfId="5" applyFont="1" applyFill="1" applyBorder="1" applyAlignment="1">
      <alignment horizontal="left" indent="1"/>
    </xf>
    <xf numFmtId="174" fontId="24" fillId="0" borderId="0" xfId="5" applyNumberFormat="1" applyFont="1" applyFill="1"/>
    <xf numFmtId="175" fontId="24" fillId="0" borderId="0" xfId="5" applyNumberFormat="1" applyFont="1" applyFill="1"/>
    <xf numFmtId="165" fontId="24" fillId="0" borderId="0" xfId="8" applyNumberFormat="1" applyFont="1" applyFill="1"/>
    <xf numFmtId="176" fontId="24" fillId="0" borderId="0" xfId="9" applyNumberFormat="1" applyFont="1" applyFill="1"/>
    <xf numFmtId="176" fontId="24" fillId="0" borderId="0" xfId="5" applyNumberFormat="1" applyFont="1" applyFill="1"/>
    <xf numFmtId="0" fontId="21" fillId="0" borderId="0" xfId="5" quotePrefix="1" applyFont="1" applyFill="1" applyBorder="1" applyAlignment="1">
      <alignment horizontal="right" wrapText="1"/>
    </xf>
    <xf numFmtId="167" fontId="21" fillId="0" borderId="0" xfId="10" applyNumberFormat="1" applyFont="1" applyFill="1" applyBorder="1" applyAlignment="1">
      <alignment horizontal="center"/>
    </xf>
    <xf numFmtId="167" fontId="21" fillId="0" borderId="0" xfId="11" applyNumberFormat="1" applyFont="1" applyFill="1" applyBorder="1" applyAlignment="1">
      <alignment horizontal="center"/>
    </xf>
    <xf numFmtId="167" fontId="25" fillId="0" borderId="0" xfId="10" applyNumberFormat="1" applyFont="1" applyFill="1" applyBorder="1"/>
    <xf numFmtId="0" fontId="141" fillId="0" borderId="0" xfId="20197" applyFill="1"/>
    <xf numFmtId="0" fontId="18" fillId="0" borderId="0" xfId="20197" quotePrefix="1" applyFont="1" applyFill="1" applyAlignment="1">
      <alignment horizontal="center"/>
    </xf>
    <xf numFmtId="0" fontId="18" fillId="0" borderId="0" xfId="20197" applyFont="1" applyFill="1" applyAlignment="1">
      <alignment horizontal="center"/>
    </xf>
    <xf numFmtId="0" fontId="18" fillId="0" borderId="0" xfId="20197" applyFont="1" applyFill="1"/>
    <xf numFmtId="14" fontId="18" fillId="0" borderId="0" xfId="20197" applyNumberFormat="1" applyFont="1" applyFill="1"/>
    <xf numFmtId="14" fontId="18" fillId="0" borderId="0" xfId="20197" applyNumberFormat="1" applyFont="1" applyFill="1" applyBorder="1"/>
    <xf numFmtId="0" fontId="18" fillId="0" borderId="10" xfId="20197" applyFont="1" applyFill="1" applyBorder="1" applyAlignment="1">
      <alignment horizontal="center" wrapText="1"/>
    </xf>
    <xf numFmtId="0" fontId="18" fillId="0" borderId="10" xfId="20197" quotePrefix="1" applyFont="1" applyFill="1" applyBorder="1" applyAlignment="1">
      <alignment horizontal="center" wrapText="1"/>
    </xf>
    <xf numFmtId="17" fontId="18" fillId="0" borderId="10" xfId="20197" quotePrefix="1" applyNumberFormat="1" applyFont="1" applyFill="1" applyBorder="1" applyAlignment="1">
      <alignment horizontal="center" wrapText="1"/>
    </xf>
    <xf numFmtId="0" fontId="18" fillId="0" borderId="0" xfId="20197" quotePrefix="1" applyFont="1" applyFill="1" applyBorder="1" applyAlignment="1">
      <alignment horizontal="center" wrapText="1"/>
    </xf>
    <xf numFmtId="0" fontId="18" fillId="0" borderId="0" xfId="20197" applyFont="1" applyFill="1" applyAlignment="1">
      <alignment horizontal="left"/>
    </xf>
    <xf numFmtId="167" fontId="141" fillId="0" borderId="0" xfId="20197" applyNumberFormat="1" applyFont="1" applyFill="1"/>
    <xf numFmtId="169" fontId="141" fillId="0" borderId="0" xfId="20197" applyNumberFormat="1" applyFont="1" applyFill="1"/>
    <xf numFmtId="169" fontId="141" fillId="0" borderId="0" xfId="20197" applyNumberFormat="1" applyFont="1" applyFill="1" applyBorder="1"/>
    <xf numFmtId="0" fontId="18" fillId="0" borderId="0" xfId="20197" quotePrefix="1" applyFont="1" applyFill="1" applyAlignment="1">
      <alignment horizontal="left"/>
    </xf>
    <xf numFmtId="0" fontId="18" fillId="0" borderId="0" xfId="20197" applyFont="1" applyFill="1" applyAlignment="1">
      <alignment horizontal="left" indent="1"/>
    </xf>
    <xf numFmtId="167" fontId="141" fillId="0" borderId="11" xfId="20197" applyNumberFormat="1" applyFont="1" applyFill="1" applyBorder="1"/>
    <xf numFmtId="169" fontId="141" fillId="0" borderId="11" xfId="20197" applyNumberFormat="1" applyFont="1" applyFill="1" applyBorder="1"/>
    <xf numFmtId="0" fontId="18" fillId="0" borderId="0" xfId="20197" quotePrefix="1" applyFont="1" applyFill="1" applyAlignment="1">
      <alignment horizontal="left" indent="1"/>
    </xf>
    <xf numFmtId="167" fontId="141" fillId="0" borderId="12" xfId="20197" applyNumberFormat="1" applyFont="1" applyFill="1" applyBorder="1"/>
    <xf numFmtId="169" fontId="141" fillId="0" borderId="12" xfId="20197" applyNumberFormat="1" applyFont="1" applyFill="1" applyBorder="1"/>
    <xf numFmtId="169" fontId="141" fillId="0" borderId="0" xfId="20197" applyNumberFormat="1" applyFill="1"/>
    <xf numFmtId="167" fontId="18" fillId="0" borderId="0" xfId="1" applyNumberFormat="1" applyFont="1" applyFill="1"/>
    <xf numFmtId="168" fontId="18" fillId="0" borderId="0" xfId="3" applyNumberFormat="1" applyFill="1"/>
    <xf numFmtId="0" fontId="0" fillId="0" borderId="0" xfId="0" applyFill="1" applyBorder="1" applyAlignment="1">
      <alignment horizontal="left" indent="2"/>
    </xf>
    <xf numFmtId="0" fontId="0" fillId="0" borderId="0" xfId="0" quotePrefix="1" applyFill="1" applyBorder="1" applyAlignment="1">
      <alignment horizontal="left" indent="2"/>
    </xf>
    <xf numFmtId="0" fontId="141" fillId="0" borderId="0" xfId="20197" applyFill="1" applyAlignment="1">
      <alignment horizontal="centerContinuous"/>
    </xf>
    <xf numFmtId="0" fontId="141" fillId="0" borderId="10" xfId="20197" applyFill="1" applyBorder="1" applyAlignment="1">
      <alignment horizontal="center" wrapText="1"/>
    </xf>
    <xf numFmtId="0" fontId="141" fillId="0" borderId="10" xfId="20197" quotePrefix="1" applyFill="1" applyBorder="1" applyAlignment="1">
      <alignment horizontal="center" wrapText="1"/>
    </xf>
    <xf numFmtId="167" fontId="18" fillId="0" borderId="0" xfId="20197" applyNumberFormat="1" applyFont="1" applyFill="1"/>
    <xf numFmtId="44" fontId="18" fillId="0" borderId="0" xfId="20197" applyNumberFormat="1" applyFont="1" applyFill="1"/>
    <xf numFmtId="0" fontId="141" fillId="0" borderId="0" xfId="20197" quotePrefix="1" applyFill="1" applyAlignment="1">
      <alignment horizontal="left"/>
    </xf>
    <xf numFmtId="167" fontId="141" fillId="0" borderId="12" xfId="20197" applyNumberFormat="1" applyFill="1" applyBorder="1"/>
    <xf numFmtId="44" fontId="18" fillId="0" borderId="12" xfId="20197" applyNumberFormat="1" applyFont="1" applyFill="1" applyBorder="1"/>
    <xf numFmtId="44" fontId="141" fillId="0" borderId="0" xfId="20197" applyNumberFormat="1" applyFont="1" applyFill="1"/>
    <xf numFmtId="0" fontId="141" fillId="0" borderId="0" xfId="20197" applyFill="1" applyAlignment="1">
      <alignment horizontal="left"/>
    </xf>
    <xf numFmtId="43" fontId="141" fillId="0" borderId="0" xfId="20197" applyNumberFormat="1" applyFont="1" applyFill="1"/>
    <xf numFmtId="167" fontId="141" fillId="0" borderId="0" xfId="20197" applyNumberFormat="1" applyFill="1" applyBorder="1"/>
    <xf numFmtId="44" fontId="18" fillId="0" borderId="0" xfId="20197" applyNumberFormat="1" applyFont="1" applyFill="1" applyBorder="1"/>
    <xf numFmtId="0" fontId="141" fillId="0" borderId="10" xfId="20197" quotePrefix="1" applyFill="1" applyBorder="1" applyAlignment="1">
      <alignment horizontal="left"/>
    </xf>
    <xf numFmtId="0" fontId="141" fillId="0" borderId="10" xfId="20197" applyFill="1" applyBorder="1"/>
    <xf numFmtId="0" fontId="141" fillId="0" borderId="45" xfId="20197" quotePrefix="1" applyFill="1" applyBorder="1" applyAlignment="1">
      <alignment horizontal="center" wrapText="1"/>
    </xf>
    <xf numFmtId="0" fontId="141" fillId="0" borderId="28" xfId="20197" quotePrefix="1" applyFill="1" applyBorder="1" applyAlignment="1">
      <alignment horizontal="center" wrapText="1"/>
    </xf>
    <xf numFmtId="0" fontId="141" fillId="0" borderId="66" xfId="20197" quotePrefix="1" applyFill="1" applyBorder="1" applyAlignment="1">
      <alignment horizontal="center" wrapText="1"/>
    </xf>
    <xf numFmtId="0" fontId="141" fillId="0" borderId="24" xfId="20197" quotePrefix="1" applyFill="1" applyBorder="1" applyAlignment="1">
      <alignment horizontal="center" wrapText="1"/>
    </xf>
    <xf numFmtId="164" fontId="18" fillId="0" borderId="66" xfId="20197" applyNumberFormat="1" applyFont="1" applyFill="1" applyBorder="1"/>
    <xf numFmtId="164" fontId="18" fillId="0" borderId="24" xfId="20197" applyNumberFormat="1" applyFont="1" applyFill="1" applyBorder="1"/>
    <xf numFmtId="164" fontId="18" fillId="0" borderId="67" xfId="20197" applyNumberFormat="1" applyFont="1" applyFill="1" applyBorder="1"/>
    <xf numFmtId="164" fontId="18" fillId="0" borderId="31" xfId="0" quotePrefix="1" applyNumberFormat="1" applyFont="1" applyFill="1" applyBorder="1" applyAlignment="1"/>
    <xf numFmtId="164" fontId="18" fillId="0" borderId="68" xfId="20197" applyNumberFormat="1" applyFont="1" applyFill="1" applyBorder="1"/>
    <xf numFmtId="164" fontId="18" fillId="0" borderId="69" xfId="20197" applyNumberFormat="1" applyFont="1" applyFill="1" applyBorder="1"/>
    <xf numFmtId="0" fontId="141" fillId="0" borderId="67" xfId="20197" applyFill="1" applyBorder="1"/>
    <xf numFmtId="0" fontId="141" fillId="0" borderId="31" xfId="20197" applyFill="1" applyBorder="1"/>
    <xf numFmtId="164" fontId="18" fillId="0" borderId="67" xfId="20197" quotePrefix="1" applyNumberFormat="1" applyFont="1" applyFill="1" applyBorder="1" applyAlignment="1"/>
    <xf numFmtId="164" fontId="18" fillId="0" borderId="31" xfId="20197" quotePrefix="1" applyNumberFormat="1" applyFont="1" applyFill="1" applyBorder="1" applyAlignment="1"/>
    <xf numFmtId="164" fontId="18" fillId="0" borderId="68" xfId="20197" quotePrefix="1" applyNumberFormat="1" applyFont="1" applyFill="1" applyBorder="1" applyAlignment="1"/>
    <xf numFmtId="164" fontId="18" fillId="0" borderId="69" xfId="20197" quotePrefix="1" applyNumberFormat="1" applyFont="1" applyFill="1" applyBorder="1" applyAlignment="1"/>
    <xf numFmtId="164" fontId="141" fillId="0" borderId="67" xfId="20197" applyNumberFormat="1" applyFill="1" applyBorder="1"/>
    <xf numFmtId="164" fontId="141" fillId="0" borderId="31" xfId="20197" applyNumberFormat="1" applyFill="1" applyBorder="1"/>
    <xf numFmtId="164" fontId="141" fillId="0" borderId="70" xfId="20197" applyNumberFormat="1" applyFill="1" applyBorder="1"/>
    <xf numFmtId="164" fontId="141" fillId="0" borderId="27" xfId="20197" applyNumberFormat="1" applyFill="1" applyBorder="1"/>
    <xf numFmtId="0" fontId="141" fillId="0" borderId="0" xfId="20197" applyFill="1" applyAlignment="1">
      <alignment horizontal="center" wrapText="1"/>
    </xf>
    <xf numFmtId="0" fontId="18" fillId="0" borderId="10" xfId="0" quotePrefix="1" applyFont="1" applyFill="1" applyBorder="1" applyAlignment="1">
      <alignment horizontal="center" wrapText="1"/>
    </xf>
    <xf numFmtId="171" fontId="141" fillId="0" borderId="0" xfId="3" applyNumberFormat="1" applyFont="1" applyFill="1"/>
    <xf numFmtId="171" fontId="141" fillId="0" borderId="11" xfId="3" applyNumberFormat="1" applyFont="1" applyFill="1" applyBorder="1"/>
    <xf numFmtId="171" fontId="141" fillId="0" borderId="12" xfId="3" applyNumberFormat="1" applyFont="1" applyFill="1" applyBorder="1"/>
    <xf numFmtId="171" fontId="18" fillId="0" borderId="0" xfId="3" applyNumberFormat="1" applyFont="1" applyFill="1"/>
    <xf numFmtId="171" fontId="18" fillId="0" borderId="12" xfId="3" applyNumberFormat="1" applyFont="1" applyFill="1" applyBorder="1"/>
    <xf numFmtId="171" fontId="18" fillId="0" borderId="0" xfId="3" applyNumberFormat="1" applyFont="1" applyFill="1" applyBorder="1"/>
    <xf numFmtId="0" fontId="18" fillId="0" borderId="0" xfId="20197" applyFont="1" applyFill="1" applyAlignment="1">
      <alignment horizontal="center"/>
    </xf>
    <xf numFmtId="0" fontId="18" fillId="0" borderId="0" xfId="20197" quotePrefix="1" applyFont="1" applyFill="1" applyAlignment="1">
      <alignment horizontal="center"/>
    </xf>
    <xf numFmtId="0" fontId="141" fillId="0" borderId="0" xfId="20197" quotePrefix="1" applyFill="1" applyAlignment="1">
      <alignment horizontal="left" indent="1"/>
    </xf>
    <xf numFmtId="0" fontId="141" fillId="0" borderId="0" xfId="20197" quotePrefix="1" applyFill="1" applyAlignment="1">
      <alignment horizontal="left" indent="3"/>
    </xf>
    <xf numFmtId="0" fontId="141" fillId="0" borderId="0" xfId="20197" quotePrefix="1" applyFill="1" applyAlignment="1">
      <alignment horizontal="center"/>
    </xf>
    <xf numFmtId="0" fontId="141" fillId="0" borderId="0" xfId="20197" quotePrefix="1" applyFill="1" applyAlignment="1">
      <alignment horizontal="left" indent="2"/>
    </xf>
    <xf numFmtId="0" fontId="141" fillId="0" borderId="10" xfId="20197" applyFill="1" applyBorder="1" applyAlignment="1">
      <alignment horizontal="center"/>
    </xf>
    <xf numFmtId="0" fontId="21" fillId="0" borderId="0" xfId="4" applyFont="1" applyFill="1" applyAlignment="1">
      <alignment horizontal="center"/>
    </xf>
    <xf numFmtId="0" fontId="21" fillId="0" borderId="0" xfId="4" applyFont="1" applyFill="1" applyAlignment="1">
      <alignment horizontal="center" vertical="top" wrapText="1"/>
    </xf>
    <xf numFmtId="0" fontId="21" fillId="0" borderId="0" xfId="4" quotePrefix="1" applyFont="1" applyFill="1" applyAlignment="1">
      <alignment horizontal="left" wrapText="1"/>
    </xf>
    <xf numFmtId="0" fontId="21" fillId="0" borderId="0" xfId="0" quotePrefix="1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quotePrefix="1" applyFont="1" applyFill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wrapText="1"/>
    </xf>
    <xf numFmtId="0" fontId="21" fillId="0" borderId="27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23" xfId="0" quotePrefix="1" applyFont="1" applyFill="1" applyBorder="1" applyAlignment="1">
      <alignment horizontal="center"/>
    </xf>
    <xf numFmtId="0" fontId="21" fillId="0" borderId="24" xfId="0" quotePrefix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25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4" fillId="0" borderId="0" xfId="5" applyFont="1" applyFill="1" applyAlignment="1">
      <alignment horizontal="center"/>
    </xf>
    <xf numFmtId="0" fontId="24" fillId="0" borderId="0" xfId="5" quotePrefix="1" applyFont="1" applyFill="1" applyAlignment="1">
      <alignment horizontal="center"/>
    </xf>
    <xf numFmtId="0" fontId="21" fillId="0" borderId="0" xfId="6" applyFont="1" applyFill="1" applyAlignment="1">
      <alignment horizontal="center"/>
    </xf>
  </cellXfs>
  <cellStyles count="20198">
    <cellStyle name="_x0013_" xfId="12"/>
    <cellStyle name=" 1" xfId="13"/>
    <cellStyle name=" 1 2" xfId="14"/>
    <cellStyle name=" 1 3" xfId="15"/>
    <cellStyle name="_x0013_ 10" xfId="16"/>
    <cellStyle name="_x0013_ 11" xfId="17"/>
    <cellStyle name="_x0013_ 12" xfId="18"/>
    <cellStyle name="_x0013_ 2" xfId="19"/>
    <cellStyle name="_x0013_ 2 2" xfId="20"/>
    <cellStyle name="_x0013_ 3" xfId="21"/>
    <cellStyle name="_x0013_ 3 2" xfId="22"/>
    <cellStyle name="_x0013_ 4" xfId="23"/>
    <cellStyle name="_x0013_ 4 2" xfId="24"/>
    <cellStyle name="_x0013_ 4_2011 Operations Snapshot" xfId="25"/>
    <cellStyle name="_x0013_ 5" xfId="26"/>
    <cellStyle name="_x0013_ 5 2" xfId="27"/>
    <cellStyle name="_x0013_ 5 2 2" xfId="28"/>
    <cellStyle name="_x0013_ 5 2_County_Stop_Light_Chart_2012_02" xfId="29"/>
    <cellStyle name="_x0013_ 5_2012 Operations Snapshot" xfId="30"/>
    <cellStyle name="_x0013_ 6" xfId="31"/>
    <cellStyle name="_x0013_ 6 2" xfId="32"/>
    <cellStyle name="_x0013_ 6_VarX" xfId="33"/>
    <cellStyle name="_x0013_ 7" xfId="34"/>
    <cellStyle name="_x0013_ 8" xfId="35"/>
    <cellStyle name="_x0013_ 9" xfId="36"/>
    <cellStyle name="_(C) 2007 CB Weather Adjust" xfId="37"/>
    <cellStyle name="_(C) 2007 CB Weather Adjust (2)" xfId="38"/>
    <cellStyle name="_09GRC Gas Transport For Review" xfId="39"/>
    <cellStyle name="_09GRC Gas Transport For Review 2" xfId="40"/>
    <cellStyle name="_09GRC Gas Transport For Review 2 2" xfId="41"/>
    <cellStyle name="_09GRC Gas Transport For Review 3" xfId="42"/>
    <cellStyle name="_09GRC Gas Transport For Review_Book4" xfId="43"/>
    <cellStyle name="_09GRC Gas Transport For Review_Book4 2" xfId="44"/>
    <cellStyle name="_09GRC Gas Transport For Review_Book4 2 2" xfId="45"/>
    <cellStyle name="_09GRC Gas Transport For Review_Book4 3" xfId="46"/>
    <cellStyle name="_x0013__16.07E Wild Horse Wind Expansionwrkingfile" xfId="47"/>
    <cellStyle name="_x0013__16.07E Wild Horse Wind Expansionwrkingfile 2" xfId="48"/>
    <cellStyle name="_x0013__16.07E Wild Horse Wind Expansionwrkingfile 2 2" xfId="49"/>
    <cellStyle name="_x0013__16.07E Wild Horse Wind Expansionwrkingfile 3" xfId="50"/>
    <cellStyle name="_x0013__16.07E Wild Horse Wind Expansionwrkingfile SF" xfId="51"/>
    <cellStyle name="_x0013__16.07E Wild Horse Wind Expansionwrkingfile SF 2" xfId="52"/>
    <cellStyle name="_x0013__16.07E Wild Horse Wind Expansionwrkingfile SF 2 2" xfId="53"/>
    <cellStyle name="_x0013__16.07E Wild Horse Wind Expansionwrkingfile SF 3" xfId="54"/>
    <cellStyle name="_x0013__16.37E Wild Horse Expansion DeferralRevwrkingfile SF" xfId="55"/>
    <cellStyle name="_x0013__16.37E Wild Horse Expansion DeferralRevwrkingfile SF 2" xfId="56"/>
    <cellStyle name="_x0013__16.37E Wild Horse Expansion DeferralRevwrkingfile SF 2 2" xfId="57"/>
    <cellStyle name="_x0013__16.37E Wild Horse Expansion DeferralRevwrkingfile SF 3" xfId="58"/>
    <cellStyle name="_2.01G Temp Normalization(C)" xfId="59"/>
    <cellStyle name="_2.05G Pass-Through Revenue and Expenses" xfId="60"/>
    <cellStyle name="_2.11G Interest on Customer Deposits" xfId="61"/>
    <cellStyle name="_2008 Strat Plan Power Costs Forecast V2 (2009 Update)" xfId="62"/>
    <cellStyle name="_2008 Strat Plan Power Costs Forecast V2 (2009 Update) 2" xfId="63"/>
    <cellStyle name="_2008 Strat Plan Power Costs Forecast V2 (2009 Update)_NIM Summary" xfId="64"/>
    <cellStyle name="_2008 Strat Plan Power Costs Forecast V2 (2009 Update)_NIM Summary 2" xfId="65"/>
    <cellStyle name="_2010 Valdman (O&amp;M, Capital, BTL) as of 012110 @ 7am" xfId="66"/>
    <cellStyle name="_2010 Valdman (O&amp;M, Capital, BTL) as of 012110 @ 7am 10" xfId="67"/>
    <cellStyle name="_2010 Valdman (O&amp;M, Capital, BTL) as of 012110 @ 7am 10 2" xfId="68"/>
    <cellStyle name="_2010 Valdman (O&amp;M, Capital, BTL) as of 012110 @ 7am 10_Department" xfId="69"/>
    <cellStyle name="_2010 Valdman (O&amp;M, Capital, BTL) as of 012110 @ 7am 10_Department 2" xfId="70"/>
    <cellStyle name="_2010 Valdman (O&amp;M, Capital, BTL) as of 012110 @ 7am 10_VarX" xfId="71"/>
    <cellStyle name="_2010 Valdman (O&amp;M, Capital, BTL) as of 012110 @ 7am 10_VarX 2" xfId="72"/>
    <cellStyle name="_2010 Valdman (O&amp;M, Capital, BTL) as of 012110 @ 7am 11" xfId="73"/>
    <cellStyle name="_2010 Valdman (O&amp;M, Capital, BTL) as of 012110 @ 7am 2" xfId="74"/>
    <cellStyle name="_2010 Valdman (O&amp;M, Capital, BTL) as of 012110 @ 7am 2 2" xfId="75"/>
    <cellStyle name="_2010 Valdman (O&amp;M, Capital, BTL) as of 012110 @ 7am 2_2011 Operations Snapshot" xfId="76"/>
    <cellStyle name="_2010 Valdman (O&amp;M, Capital, BTL) as of 012110 @ 7am 2_Department" xfId="77"/>
    <cellStyle name="_2010 Valdman (O&amp;M, Capital, BTL) as of 012110 @ 7am 2_Metrics_Report_0711_preliminary" xfId="78"/>
    <cellStyle name="_2010 Valdman (O&amp;M, Capital, BTL) as of 012110 @ 7am 2_VarX" xfId="79"/>
    <cellStyle name="_2010 Valdman (O&amp;M, Capital, BTL) as of 012110 @ 7am 3" xfId="80"/>
    <cellStyle name="_2010 Valdman (O&amp;M, Capital, BTL) as of 012110 @ 7am 3 2" xfId="81"/>
    <cellStyle name="_2010 Valdman (O&amp;M, Capital, BTL) as of 012110 @ 7am 3_2011 Operations Snapshot" xfId="82"/>
    <cellStyle name="_2010 Valdman (O&amp;M, Capital, BTL) as of 012110 @ 7am 3_Department" xfId="83"/>
    <cellStyle name="_2010 Valdman (O&amp;M, Capital, BTL) as of 012110 @ 7am 3_VarX" xfId="84"/>
    <cellStyle name="_2010 Valdman (O&amp;M, Capital, BTL) as of 012110 @ 7am 4" xfId="85"/>
    <cellStyle name="_2010 Valdman (O&amp;M, Capital, BTL) as of 012110 @ 7am 4 2" xfId="86"/>
    <cellStyle name="_2010 Valdman (O&amp;M, Capital, BTL) as of 012110 @ 7am 4_2011 Operations Snapshot" xfId="87"/>
    <cellStyle name="_2010 Valdman (O&amp;M, Capital, BTL) as of 012110 @ 7am 4_Department" xfId="88"/>
    <cellStyle name="_2010 Valdman (O&amp;M, Capital, BTL) as of 012110 @ 7am 4_VarX" xfId="89"/>
    <cellStyle name="_2010 Valdman (O&amp;M, Capital, BTL) as of 012110 @ 7am 5" xfId="90"/>
    <cellStyle name="_2010 Valdman (O&amp;M, Capital, BTL) as of 012110 @ 7am 5 2" xfId="91"/>
    <cellStyle name="_2010 Valdman (O&amp;M, Capital, BTL) as of 012110 @ 7am 5 2 2" xfId="92"/>
    <cellStyle name="_2010 Valdman (O&amp;M, Capital, BTL) as of 012110 @ 7am 5 2_County_Stop_Light_Chart_2012_02" xfId="93"/>
    <cellStyle name="_2010 Valdman (O&amp;M, Capital, BTL) as of 012110 @ 7am 5 2_County_Stop_Light_Chart_2012_06" xfId="94"/>
    <cellStyle name="_2010 Valdman (O&amp;M, Capital, BTL) as of 012110 @ 7am 5 2_County_Stop_Light_Chart_Template" xfId="95"/>
    <cellStyle name="_2010 Valdman (O&amp;M, Capital, BTL) as of 012110 @ 7am 5_2011 OM ASM Report" xfId="96"/>
    <cellStyle name="_2010 Valdman (O&amp;M, Capital, BTL) as of 012110 @ 7am 5_2011 OM ASM Report 2" xfId="97"/>
    <cellStyle name="_2010 Valdman (O&amp;M, Capital, BTL) as of 012110 @ 7am 5_2011 OM ASM Report_County_Stop_Light_Chart_2012_02" xfId="98"/>
    <cellStyle name="_2010 Valdman (O&amp;M, Capital, BTL) as of 012110 @ 7am 5_2011 OM ASM Report_County_Stop_Light_Chart_2012_06" xfId="99"/>
    <cellStyle name="_2010 Valdman (O&amp;M, Capital, BTL) as of 012110 @ 7am 5_2011 OM ASM Report_County_Stop_Light_Chart_Template" xfId="100"/>
    <cellStyle name="_2010 Valdman (O&amp;M, Capital, BTL) as of 012110 @ 7am 5_2011 Operations Snapshot" xfId="101"/>
    <cellStyle name="_2010 Valdman (O&amp;M, Capital, BTL) as of 012110 @ 7am 5_2011 Operations Snapshot 2" xfId="102"/>
    <cellStyle name="_2010 Valdman (O&amp;M, Capital, BTL) as of 012110 @ 7am 5_2011 Operations Snapshot_County_Stop_Light_Chart_2012_02" xfId="103"/>
    <cellStyle name="_2010 Valdman (O&amp;M, Capital, BTL) as of 012110 @ 7am 5_2011 Operations Snapshot_County_Stop_Light_Chart_2012_06" xfId="104"/>
    <cellStyle name="_2010 Valdman (O&amp;M, Capital, BTL) as of 012110 @ 7am 5_2011 Operations Snapshot_County_Stop_Light_Chart_Template" xfId="105"/>
    <cellStyle name="_2010 Valdman (O&amp;M, Capital, BTL) as of 012110 @ 7am 5_2012 Operations Snapshot" xfId="106"/>
    <cellStyle name="_2010 Valdman (O&amp;M, Capital, BTL) as of 012110 @ 7am 5_Copy of 2011 OM ASM Report" xfId="107"/>
    <cellStyle name="_2010 Valdman (O&amp;M, Capital, BTL) as of 012110 @ 7am 5_Department" xfId="108"/>
    <cellStyle name="_2010 Valdman (O&amp;M, Capital, BTL) as of 012110 @ 7am 5_Jan 2012 OM ASM Report" xfId="109"/>
    <cellStyle name="_2010 Valdman (O&amp;M, Capital, BTL) as of 012110 @ 7am 5_VarX" xfId="110"/>
    <cellStyle name="_2010 Valdman (O&amp;M, Capital, BTL) as of 012110 @ 7am 6" xfId="111"/>
    <cellStyle name="_2010 Valdman (O&amp;M, Capital, BTL) as of 012110 @ 7am 6 2" xfId="112"/>
    <cellStyle name="_2010 Valdman (O&amp;M, Capital, BTL) as of 012110 @ 7am 6 3" xfId="113"/>
    <cellStyle name="_2010 Valdman (O&amp;M, Capital, BTL) as of 012110 @ 7am 6_2012 Operations Snapshot" xfId="114"/>
    <cellStyle name="_2010 Valdman (O&amp;M, Capital, BTL) as of 012110 @ 7am 6_County_Stop_Light_Chart_2012_02" xfId="115"/>
    <cellStyle name="_2010 Valdman (O&amp;M, Capital, BTL) as of 012110 @ 7am 6_County_Stop_Light_Chart_2012_06" xfId="116"/>
    <cellStyle name="_2010 Valdman (O&amp;M, Capital, BTL) as of 012110 @ 7am 6_County_Stop_Light_Chart_Template" xfId="117"/>
    <cellStyle name="_2010 Valdman (O&amp;M, Capital, BTL) as of 012110 @ 7am 6_Department" xfId="118"/>
    <cellStyle name="_2010 Valdman (O&amp;M, Capital, BTL) as of 012110 @ 7am 6_VarX" xfId="119"/>
    <cellStyle name="_2010 Valdman (O&amp;M, Capital, BTL) as of 012110 @ 7am 7" xfId="120"/>
    <cellStyle name="_2010 Valdman (O&amp;M, Capital, BTL) as of 012110 @ 7am 7 2" xfId="121"/>
    <cellStyle name="_2010 Valdman (O&amp;M, Capital, BTL) as of 012110 @ 7am 7_Department" xfId="122"/>
    <cellStyle name="_2010 Valdman (O&amp;M, Capital, BTL) as of 012110 @ 7am 7_Department 2" xfId="123"/>
    <cellStyle name="_2010 Valdman (O&amp;M, Capital, BTL) as of 012110 @ 7am 7_VarX" xfId="124"/>
    <cellStyle name="_2010 Valdman (O&amp;M, Capital, BTL) as of 012110 @ 7am 7_VarX 2" xfId="125"/>
    <cellStyle name="_2010 Valdman (O&amp;M, Capital, BTL) as of 012110 @ 7am 8" xfId="126"/>
    <cellStyle name="_2010 Valdman (O&amp;M, Capital, BTL) as of 012110 @ 7am 8 2" xfId="127"/>
    <cellStyle name="_2010 Valdman (O&amp;M, Capital, BTL) as of 012110 @ 7am 8_Department" xfId="128"/>
    <cellStyle name="_2010 Valdman (O&amp;M, Capital, BTL) as of 012110 @ 7am 8_Department 2" xfId="129"/>
    <cellStyle name="_2010 Valdman (O&amp;M, Capital, BTL) as of 012110 @ 7am 8_VarX" xfId="130"/>
    <cellStyle name="_2010 Valdman (O&amp;M, Capital, BTL) as of 012110 @ 7am 8_VarX 2" xfId="131"/>
    <cellStyle name="_2010 Valdman (O&amp;M, Capital, BTL) as of 012110 @ 7am 9" xfId="132"/>
    <cellStyle name="_2010 Valdman (O&amp;M, Capital, BTL) as of 012110 @ 7am 9 2" xfId="133"/>
    <cellStyle name="_2010 Valdman (O&amp;M, Capital, BTL) as of 012110 @ 7am 9_Department" xfId="134"/>
    <cellStyle name="_2010 Valdman (O&amp;M, Capital, BTL) as of 012110 @ 7am 9_Department 2" xfId="135"/>
    <cellStyle name="_2010 Valdman (O&amp;M, Capital, BTL) as of 012110 @ 7am 9_VarX" xfId="136"/>
    <cellStyle name="_2010 Valdman (O&amp;M, Capital, BTL) as of 012110 @ 7am 9_VarX 2" xfId="137"/>
    <cellStyle name="_2010 Valdman (O&amp;M, Capital, BTL) as of 012110 @ 7am_05-2011 ASM Template - CAPEX" xfId="138"/>
    <cellStyle name="_2010 Valdman (O&amp;M, Capital, BTL) as of 012110 @ 7am_2011 Asset Management Report" xfId="139"/>
    <cellStyle name="_2010 Valdman (O&amp;M, Capital, BTL) as of 012110 @ 7am_2011 Asset Management Report 2" xfId="140"/>
    <cellStyle name="_2010 Valdman (O&amp;M, Capital, BTL) as of 012110 @ 7am_2011 OM ASM Report" xfId="141"/>
    <cellStyle name="_2010 Valdman (O&amp;M, Capital, BTL) as of 012110 @ 7am_2011 Operations Snapshot" xfId="142"/>
    <cellStyle name="_2010 Valdman (O&amp;M, Capital, BTL) as of 012110 @ 7am_2011 Operations Snapshot 2" xfId="143"/>
    <cellStyle name="_2010 Valdman (O&amp;M, Capital, BTL) as of 012110 @ 7am_2011 Operations Snapshot 2 2" xfId="144"/>
    <cellStyle name="_2010 Valdman (O&amp;M, Capital, BTL) as of 012110 @ 7am_2011 Operations Snapshot 2 2 2" xfId="145"/>
    <cellStyle name="_2010 Valdman (O&amp;M, Capital, BTL) as of 012110 @ 7am_2011 Operations Snapshot 2 2_County_Stop_Light_Chart_2012_02" xfId="146"/>
    <cellStyle name="_2010 Valdman (O&amp;M, Capital, BTL) as of 012110 @ 7am_2011 Operations Snapshot 2 2_County_Stop_Light_Chart_2012_06" xfId="147"/>
    <cellStyle name="_2010 Valdman (O&amp;M, Capital, BTL) as of 012110 @ 7am_2011 Operations Snapshot 2 2_County_Stop_Light_Chart_Template" xfId="148"/>
    <cellStyle name="_2010 Valdman (O&amp;M, Capital, BTL) as of 012110 @ 7am_2011 Operations Snapshot 2_2011 OM ASM Report" xfId="149"/>
    <cellStyle name="_2010 Valdman (O&amp;M, Capital, BTL) as of 012110 @ 7am_2011 Operations Snapshot 2_2011 OM ASM Report 2" xfId="150"/>
    <cellStyle name="_2010 Valdman (O&amp;M, Capital, BTL) as of 012110 @ 7am_2011 Operations Snapshot 2_2011 OM ASM Report_County_Stop_Light_Chart_2012_02" xfId="151"/>
    <cellStyle name="_2010 Valdman (O&amp;M, Capital, BTL) as of 012110 @ 7am_2011 Operations Snapshot 2_2011 OM ASM Report_County_Stop_Light_Chart_2012_06" xfId="152"/>
    <cellStyle name="_2010 Valdman (O&amp;M, Capital, BTL) as of 012110 @ 7am_2011 Operations Snapshot 2_2011 OM ASM Report_County_Stop_Light_Chart_Template" xfId="153"/>
    <cellStyle name="_2010 Valdman (O&amp;M, Capital, BTL) as of 012110 @ 7am_2011 Operations Snapshot 2_Copy of 2011 OM ASM Report" xfId="154"/>
    <cellStyle name="_2010 Valdman (O&amp;M, Capital, BTL) as of 012110 @ 7am_2011 Operations Snapshot 2_Jan 2012 OM ASM Report" xfId="155"/>
    <cellStyle name="_2010 Valdman (O&amp;M, Capital, BTL) as of 012110 @ 7am_2011 Operations Snapshot 3" xfId="156"/>
    <cellStyle name="_2010 Valdman (O&amp;M, Capital, BTL) as of 012110 @ 7am_2011 Operations Snapshot 3 2" xfId="157"/>
    <cellStyle name="_2010 Valdman (O&amp;M, Capital, BTL) as of 012110 @ 7am_2011 Operations Snapshot 3_County_Stop_Light_Chart_2012_02" xfId="158"/>
    <cellStyle name="_2010 Valdman (O&amp;M, Capital, BTL) as of 012110 @ 7am_2011 Operations Snapshot 3_County_Stop_Light_Chart_2012_06" xfId="159"/>
    <cellStyle name="_2010 Valdman (O&amp;M, Capital, BTL) as of 012110 @ 7am_2011 Operations Snapshot 3_County_Stop_Light_Chart_Template" xfId="160"/>
    <cellStyle name="_2010 Valdman (O&amp;M, Capital, BTL) as of 012110 @ 7am_2011 Operations Snapshot_2011 OM ASM Report" xfId="161"/>
    <cellStyle name="_2010 Valdman (O&amp;M, Capital, BTL) as of 012110 @ 7am_2011 Operations Snapshot_2011 OM ASM Report 2" xfId="162"/>
    <cellStyle name="_2010 Valdman (O&amp;M, Capital, BTL) as of 012110 @ 7am_2011 Operations Snapshot_2011 OM ASM Report_County_Stop_Light_Chart_2012_02" xfId="163"/>
    <cellStyle name="_2010 Valdman (O&amp;M, Capital, BTL) as of 012110 @ 7am_2011 Operations Snapshot_2011 OM ASM Report_County_Stop_Light_Chart_2012_06" xfId="164"/>
    <cellStyle name="_2010 Valdman (O&amp;M, Capital, BTL) as of 012110 @ 7am_2011 Operations Snapshot_2011 OM ASM Report_County_Stop_Light_Chart_Template" xfId="165"/>
    <cellStyle name="_2010 Valdman (O&amp;M, Capital, BTL) as of 012110 @ 7am_2012 Jan CAP ASM Report" xfId="166"/>
    <cellStyle name="_2010 Valdman (O&amp;M, Capital, BTL) as of 012110 @ 7am_2012 Operations Snapshot" xfId="167"/>
    <cellStyle name="_2010 Valdman (O&amp;M, Capital, BTL) as of 012110 @ 7am_ASM Report CAP Jan 2011 FINAL" xfId="168"/>
    <cellStyle name="_2010 Valdman (O&amp;M, Capital, BTL) as of 012110 @ 7am_ASM Report CAP Jan 2011 FINAL 10" xfId="169"/>
    <cellStyle name="_2010 Valdman (O&amp;M, Capital, BTL) as of 012110 @ 7am_ASM Report CAP Jan 2011 FINAL 2" xfId="170"/>
    <cellStyle name="_2010 Valdman (O&amp;M, Capital, BTL) as of 012110 @ 7am_ASM Report CAP Jan 2011 FINAL 2 2" xfId="171"/>
    <cellStyle name="_2010 Valdman (O&amp;M, Capital, BTL) as of 012110 @ 7am_ASM Report CAP Jan 2011 FINAL 2_2011 Operations Snapshot" xfId="172"/>
    <cellStyle name="_2010 Valdman (O&amp;M, Capital, BTL) as of 012110 @ 7am_ASM Report CAP Jan 2011 FINAL 2_Department" xfId="173"/>
    <cellStyle name="_2010 Valdman (O&amp;M, Capital, BTL) as of 012110 @ 7am_ASM Report CAP Jan 2011 FINAL 2_VarX" xfId="174"/>
    <cellStyle name="_2010 Valdman (O&amp;M, Capital, BTL) as of 012110 @ 7am_ASM Report CAP Jan 2011 FINAL 3" xfId="175"/>
    <cellStyle name="_2010 Valdman (O&amp;M, Capital, BTL) as of 012110 @ 7am_ASM Report CAP Jan 2011 FINAL 3 2" xfId="176"/>
    <cellStyle name="_2010 Valdman (O&amp;M, Capital, BTL) as of 012110 @ 7am_ASM Report CAP Jan 2011 FINAL 3 2 2" xfId="177"/>
    <cellStyle name="_2010 Valdman (O&amp;M, Capital, BTL) as of 012110 @ 7am_ASM Report CAP Jan 2011 FINAL 3 2_County_Stop_Light_Chart_2012_02" xfId="178"/>
    <cellStyle name="_2010 Valdman (O&amp;M, Capital, BTL) as of 012110 @ 7am_ASM Report CAP Jan 2011 FINAL 3 2_County_Stop_Light_Chart_2012_06" xfId="179"/>
    <cellStyle name="_2010 Valdman (O&amp;M, Capital, BTL) as of 012110 @ 7am_ASM Report CAP Jan 2011 FINAL 3 2_County_Stop_Light_Chart_Template" xfId="180"/>
    <cellStyle name="_2010 Valdman (O&amp;M, Capital, BTL) as of 012110 @ 7am_ASM Report CAP Jan 2011 FINAL 3_2011 OM ASM Report" xfId="181"/>
    <cellStyle name="_2010 Valdman (O&amp;M, Capital, BTL) as of 012110 @ 7am_ASM Report CAP Jan 2011 FINAL 3_2011 OM ASM Report 2" xfId="182"/>
    <cellStyle name="_2010 Valdman (O&amp;M, Capital, BTL) as of 012110 @ 7am_ASM Report CAP Jan 2011 FINAL 3_2011 OM ASM Report_County_Stop_Light_Chart_2012_02" xfId="183"/>
    <cellStyle name="_2010 Valdman (O&amp;M, Capital, BTL) as of 012110 @ 7am_ASM Report CAP Jan 2011 FINAL 3_2011 OM ASM Report_County_Stop_Light_Chart_2012_06" xfId="184"/>
    <cellStyle name="_2010 Valdman (O&amp;M, Capital, BTL) as of 012110 @ 7am_ASM Report CAP Jan 2011 FINAL 3_2011 OM ASM Report_County_Stop_Light_Chart_Template" xfId="185"/>
    <cellStyle name="_2010 Valdman (O&amp;M, Capital, BTL) as of 012110 @ 7am_ASM Report CAP Jan 2011 FINAL 3_2011 Operations Snapshot" xfId="186"/>
    <cellStyle name="_2010 Valdman (O&amp;M, Capital, BTL) as of 012110 @ 7am_ASM Report CAP Jan 2011 FINAL 3_2012 Operations Snapshot" xfId="187"/>
    <cellStyle name="_2010 Valdman (O&amp;M, Capital, BTL) as of 012110 @ 7am_ASM Report CAP Jan 2011 FINAL 3_Copy of 2011 OM ASM Report" xfId="188"/>
    <cellStyle name="_2010 Valdman (O&amp;M, Capital, BTL) as of 012110 @ 7am_ASM Report CAP Jan 2011 FINAL 3_Jan 2012 OM ASM Report" xfId="189"/>
    <cellStyle name="_2010 Valdman (O&amp;M, Capital, BTL) as of 012110 @ 7am_ASM Report CAP Jan 2011 FINAL 4" xfId="190"/>
    <cellStyle name="_2010 Valdman (O&amp;M, Capital, BTL) as of 012110 @ 7am_ASM Report CAP Jan 2011 FINAL 4 2" xfId="191"/>
    <cellStyle name="_2010 Valdman (O&amp;M, Capital, BTL) as of 012110 @ 7am_ASM Report CAP Jan 2011 FINAL 4 3" xfId="192"/>
    <cellStyle name="_2010 Valdman (O&amp;M, Capital, BTL) as of 012110 @ 7am_ASM Report CAP Jan 2011 FINAL 4_2011 Operations Snapshot" xfId="193"/>
    <cellStyle name="_2010 Valdman (O&amp;M, Capital, BTL) as of 012110 @ 7am_ASM Report CAP Jan 2011 FINAL 4_2011 Operations Snapshot 2" xfId="194"/>
    <cellStyle name="_2010 Valdman (O&amp;M, Capital, BTL) as of 012110 @ 7am_ASM Report CAP Jan 2011 FINAL 4_2011 Operations Snapshot_County_Stop_Light_Chart_2012_02" xfId="195"/>
    <cellStyle name="_2010 Valdman (O&amp;M, Capital, BTL) as of 012110 @ 7am_ASM Report CAP Jan 2011 FINAL 4_2011 Operations Snapshot_County_Stop_Light_Chart_2012_06" xfId="196"/>
    <cellStyle name="_2010 Valdman (O&amp;M, Capital, BTL) as of 012110 @ 7am_ASM Report CAP Jan 2011 FINAL 4_2011 Operations Snapshot_County_Stop_Light_Chart_Template" xfId="197"/>
    <cellStyle name="_2010 Valdman (O&amp;M, Capital, BTL) as of 012110 @ 7am_ASM Report CAP Jan 2011 FINAL 4_2012 Operations Snapshot" xfId="198"/>
    <cellStyle name="_2010 Valdman (O&amp;M, Capital, BTL) as of 012110 @ 7am_ASM Report CAP Jan 2011 FINAL 4_County_Stop_Light_Chart_2012_02" xfId="199"/>
    <cellStyle name="_2010 Valdman (O&amp;M, Capital, BTL) as of 012110 @ 7am_ASM Report CAP Jan 2011 FINAL 4_County_Stop_Light_Chart_2012_06" xfId="200"/>
    <cellStyle name="_2010 Valdman (O&amp;M, Capital, BTL) as of 012110 @ 7am_ASM Report CAP Jan 2011 FINAL 4_County_Stop_Light_Chart_Template" xfId="201"/>
    <cellStyle name="_2010 Valdman (O&amp;M, Capital, BTL) as of 012110 @ 7am_ASM Report CAP Jan 2011 FINAL 4_Department" xfId="202"/>
    <cellStyle name="_2010 Valdman (O&amp;M, Capital, BTL) as of 012110 @ 7am_ASM Report CAP Jan 2011 FINAL 4_VarX" xfId="203"/>
    <cellStyle name="_2010 Valdman (O&amp;M, Capital, BTL) as of 012110 @ 7am_ASM Report CAP Jan 2011 FINAL 5" xfId="204"/>
    <cellStyle name="_2010 Valdman (O&amp;M, Capital, BTL) as of 012110 @ 7am_ASM Report CAP Jan 2011 FINAL 5 2" xfId="205"/>
    <cellStyle name="_2010 Valdman (O&amp;M, Capital, BTL) as of 012110 @ 7am_ASM Report CAP Jan 2011 FINAL 5_County_Stop_Light_Chart_2012_02" xfId="206"/>
    <cellStyle name="_2010 Valdman (O&amp;M, Capital, BTL) as of 012110 @ 7am_ASM Report CAP Jan 2011 FINAL 5_County_Stop_Light_Chart_2012_06" xfId="207"/>
    <cellStyle name="_2010 Valdman (O&amp;M, Capital, BTL) as of 012110 @ 7am_ASM Report CAP Jan 2011 FINAL 5_County_Stop_Light_Chart_Template" xfId="208"/>
    <cellStyle name="_2010 Valdman (O&amp;M, Capital, BTL) as of 012110 @ 7am_ASM Report CAP Jan 2011 FINAL 5_Department" xfId="209"/>
    <cellStyle name="_2010 Valdman (O&amp;M, Capital, BTL) as of 012110 @ 7am_ASM Report CAP Jan 2011 FINAL 5_Department 2" xfId="210"/>
    <cellStyle name="_2010 Valdman (O&amp;M, Capital, BTL) as of 012110 @ 7am_ASM Report CAP Jan 2011 FINAL 5_VarX" xfId="211"/>
    <cellStyle name="_2010 Valdman (O&amp;M, Capital, BTL) as of 012110 @ 7am_ASM Report CAP Jan 2011 FINAL 5_VarX 2" xfId="212"/>
    <cellStyle name="_2010 Valdman (O&amp;M, Capital, BTL) as of 012110 @ 7am_ASM Report CAP Jan 2011 FINAL 6" xfId="213"/>
    <cellStyle name="_2010 Valdman (O&amp;M, Capital, BTL) as of 012110 @ 7am_ASM Report CAP Jan 2011 FINAL 6 2" xfId="214"/>
    <cellStyle name="_2010 Valdman (O&amp;M, Capital, BTL) as of 012110 @ 7am_ASM Report CAP Jan 2011 FINAL 6_County_Stop_Light_Chart_2012_02" xfId="215"/>
    <cellStyle name="_2010 Valdman (O&amp;M, Capital, BTL) as of 012110 @ 7am_ASM Report CAP Jan 2011 FINAL 6_County_Stop_Light_Chart_2012_06" xfId="216"/>
    <cellStyle name="_2010 Valdman (O&amp;M, Capital, BTL) as of 012110 @ 7am_ASM Report CAP Jan 2011 FINAL 6_County_Stop_Light_Chart_Template" xfId="217"/>
    <cellStyle name="_2010 Valdman (O&amp;M, Capital, BTL) as of 012110 @ 7am_ASM Report CAP Jan 2011 FINAL 7" xfId="218"/>
    <cellStyle name="_2010 Valdman (O&amp;M, Capital, BTL) as of 012110 @ 7am_ASM Report CAP Jan 2011 FINAL 8" xfId="219"/>
    <cellStyle name="_2010 Valdman (O&amp;M, Capital, BTL) as of 012110 @ 7am_ASM Report CAP Jan 2011 FINAL 9" xfId="220"/>
    <cellStyle name="_2010 Valdman (O&amp;M, Capital, BTL) as of 012110 @ 7am_ASM Report CAP Jan 2011 FINAL_2011 OM ASM Report" xfId="221"/>
    <cellStyle name="_2010 Valdman (O&amp;M, Capital, BTL) as of 012110 @ 7am_ASM Report CAP Jan 2011 FINAL_2011 OM ASM Report 2" xfId="222"/>
    <cellStyle name="_2010 Valdman (O&amp;M, Capital, BTL) as of 012110 @ 7am_ASM Report CAP Jan 2011 FINAL_2011 OM ASM Report_County_Stop_Light_Chart_2012_02" xfId="223"/>
    <cellStyle name="_2010 Valdman (O&amp;M, Capital, BTL) as of 012110 @ 7am_ASM Report CAP Jan 2011 FINAL_2011 OM ASM Report_County_Stop_Light_Chart_2012_06" xfId="224"/>
    <cellStyle name="_2010 Valdman (O&amp;M, Capital, BTL) as of 012110 @ 7am_ASM Report CAP Jan 2011 FINAL_2011 OM ASM Report_County_Stop_Light_Chart_Template" xfId="225"/>
    <cellStyle name="_2010 Valdman (O&amp;M, Capital, BTL) as of 012110 @ 7am_Asset Management Report (ORIG)" xfId="226"/>
    <cellStyle name="_2010 Valdman (O&amp;M, Capital, BTL) as of 012110 @ 7am_Asset Management Report (ORIG) 2" xfId="227"/>
    <cellStyle name="_2010 Valdman (O&amp;M, Capital, BTL) as of 012110 @ 7am_Asset Management Report (Rev1)" xfId="228"/>
    <cellStyle name="_2010 Valdman (O&amp;M, Capital, BTL) as of 012110 @ 7am_Asset Management Report (Rev1) 2" xfId="229"/>
    <cellStyle name="_2010 Valdman (O&amp;M, Capital, BTL) as of 012110 @ 7am_Capital Summary" xfId="230"/>
    <cellStyle name="_2010 Valdman (O&amp;M, Capital, BTL) as of 012110 @ 7am_County_Stop_Light_Chart_2012_02" xfId="231"/>
    <cellStyle name="_2010 Valdman (O&amp;M, Capital, BTL) as of 012110 @ 7am_County_Stop_Light_Chart_2012_06" xfId="232"/>
    <cellStyle name="_2010 Valdman (O&amp;M, Capital, BTL) as of 012110 @ 7am_County_Stop_Light_Chart_Template" xfId="233"/>
    <cellStyle name="_2010 Valdman (O&amp;M, Capital, BTL) as of 012110 @ 7am_Dec OM and Capital ASM_Bartell" xfId="234"/>
    <cellStyle name="_2010 Valdman (O&amp;M, Capital, BTL) as of 012110 @ 7am_Dec OM and Capital ASM_Bartell (2)" xfId="235"/>
    <cellStyle name="_2010 Valdman (O&amp;M, Capital, BTL) as of 012110 @ 7am_Dec OM and Capital ASM_Bartell (2) 2" xfId="236"/>
    <cellStyle name="_2010 Valdman (O&amp;M, Capital, BTL) as of 012110 @ 7am_Dec OM and Capital ASM_Bartell 2" xfId="237"/>
    <cellStyle name="_2010 Valdman (O&amp;M, Capital, BTL) as of 012110 @ 7am_January CAP  OM ASM report" xfId="238"/>
    <cellStyle name="_2010 Valdman (O&amp;M, Capital, BTL) as of 012110 @ 7am_January CAP  OM ASM report 2" xfId="239"/>
    <cellStyle name="_2010 Valdman (O&amp;M, Capital, BTL) as of 012110 @ 7am_Summary" xfId="240"/>
    <cellStyle name="_2010 Valdman (O&amp;M, Capital, BTL) as of 012110 @ 7am_Summary 10" xfId="241"/>
    <cellStyle name="_2010 Valdman (O&amp;M, Capital, BTL) as of 012110 @ 7am_Summary 2" xfId="242"/>
    <cellStyle name="_2010 Valdman (O&amp;M, Capital, BTL) as of 012110 @ 7am_Summary 2 2" xfId="243"/>
    <cellStyle name="_2010 Valdman (O&amp;M, Capital, BTL) as of 012110 @ 7am_Summary 2_2011 Operations Snapshot" xfId="244"/>
    <cellStyle name="_2010 Valdman (O&amp;M, Capital, BTL) as of 012110 @ 7am_Summary 2_Department" xfId="245"/>
    <cellStyle name="_2010 Valdman (O&amp;M, Capital, BTL) as of 012110 @ 7am_Summary 2_VarX" xfId="246"/>
    <cellStyle name="_2010 Valdman (O&amp;M, Capital, BTL) as of 012110 @ 7am_Summary 3" xfId="247"/>
    <cellStyle name="_2010 Valdman (O&amp;M, Capital, BTL) as of 012110 @ 7am_Summary 3 2" xfId="248"/>
    <cellStyle name="_2010 Valdman (O&amp;M, Capital, BTL) as of 012110 @ 7am_Summary 3 2 2" xfId="249"/>
    <cellStyle name="_2010 Valdman (O&amp;M, Capital, BTL) as of 012110 @ 7am_Summary 3 2_County_Stop_Light_Chart_2012_02" xfId="250"/>
    <cellStyle name="_2010 Valdman (O&amp;M, Capital, BTL) as of 012110 @ 7am_Summary 3 2_County_Stop_Light_Chart_2012_06" xfId="251"/>
    <cellStyle name="_2010 Valdman (O&amp;M, Capital, BTL) as of 012110 @ 7am_Summary 3 2_County_Stop_Light_Chart_Template" xfId="252"/>
    <cellStyle name="_2010 Valdman (O&amp;M, Capital, BTL) as of 012110 @ 7am_Summary 3_2011 OM ASM Report" xfId="253"/>
    <cellStyle name="_2010 Valdman (O&amp;M, Capital, BTL) as of 012110 @ 7am_Summary 3_2011 OM ASM Report 2" xfId="254"/>
    <cellStyle name="_2010 Valdman (O&amp;M, Capital, BTL) as of 012110 @ 7am_Summary 3_2011 OM ASM Report_County_Stop_Light_Chart_2012_02" xfId="255"/>
    <cellStyle name="_2010 Valdman (O&amp;M, Capital, BTL) as of 012110 @ 7am_Summary 3_2011 OM ASM Report_County_Stop_Light_Chart_2012_06" xfId="256"/>
    <cellStyle name="_2010 Valdman (O&amp;M, Capital, BTL) as of 012110 @ 7am_Summary 3_2011 OM ASM Report_County_Stop_Light_Chart_Template" xfId="257"/>
    <cellStyle name="_2010 Valdman (O&amp;M, Capital, BTL) as of 012110 @ 7am_Summary 3_2011 Operations Snapshot" xfId="258"/>
    <cellStyle name="_2010 Valdman (O&amp;M, Capital, BTL) as of 012110 @ 7am_Summary 3_2012 Operations Snapshot" xfId="259"/>
    <cellStyle name="_2010 Valdman (O&amp;M, Capital, BTL) as of 012110 @ 7am_Summary 3_Copy of 2011 OM ASM Report" xfId="260"/>
    <cellStyle name="_2010 Valdman (O&amp;M, Capital, BTL) as of 012110 @ 7am_Summary 3_Jan 2012 OM ASM Report" xfId="261"/>
    <cellStyle name="_2010 Valdman (O&amp;M, Capital, BTL) as of 012110 @ 7am_Summary 4" xfId="262"/>
    <cellStyle name="_2010 Valdman (O&amp;M, Capital, BTL) as of 012110 @ 7am_Summary 4 2" xfId="263"/>
    <cellStyle name="_2010 Valdman (O&amp;M, Capital, BTL) as of 012110 @ 7am_Summary 4 3" xfId="264"/>
    <cellStyle name="_2010 Valdman (O&amp;M, Capital, BTL) as of 012110 @ 7am_Summary 4_2011 Operations Snapshot" xfId="265"/>
    <cellStyle name="_2010 Valdman (O&amp;M, Capital, BTL) as of 012110 @ 7am_Summary 4_2011 Operations Snapshot 2" xfId="266"/>
    <cellStyle name="_2010 Valdman (O&amp;M, Capital, BTL) as of 012110 @ 7am_Summary 4_2011 Operations Snapshot_County_Stop_Light_Chart_2012_02" xfId="267"/>
    <cellStyle name="_2010 Valdman (O&amp;M, Capital, BTL) as of 012110 @ 7am_Summary 4_2011 Operations Snapshot_County_Stop_Light_Chart_2012_06" xfId="268"/>
    <cellStyle name="_2010 Valdman (O&amp;M, Capital, BTL) as of 012110 @ 7am_Summary 4_2011 Operations Snapshot_County_Stop_Light_Chart_Template" xfId="269"/>
    <cellStyle name="_2010 Valdman (O&amp;M, Capital, BTL) as of 012110 @ 7am_Summary 4_2012 Operations Snapshot" xfId="270"/>
    <cellStyle name="_2010 Valdman (O&amp;M, Capital, BTL) as of 012110 @ 7am_Summary 4_County_Stop_Light_Chart_2012_02" xfId="271"/>
    <cellStyle name="_2010 Valdman (O&amp;M, Capital, BTL) as of 012110 @ 7am_Summary 4_County_Stop_Light_Chart_2012_06" xfId="272"/>
    <cellStyle name="_2010 Valdman (O&amp;M, Capital, BTL) as of 012110 @ 7am_Summary 4_County_Stop_Light_Chart_Template" xfId="273"/>
    <cellStyle name="_2010 Valdman (O&amp;M, Capital, BTL) as of 012110 @ 7am_Summary 4_Department" xfId="274"/>
    <cellStyle name="_2010 Valdman (O&amp;M, Capital, BTL) as of 012110 @ 7am_Summary 4_VarX" xfId="275"/>
    <cellStyle name="_2010 Valdman (O&amp;M, Capital, BTL) as of 012110 @ 7am_Summary 5" xfId="276"/>
    <cellStyle name="_2010 Valdman (O&amp;M, Capital, BTL) as of 012110 @ 7am_Summary 5 2" xfId="277"/>
    <cellStyle name="_2010 Valdman (O&amp;M, Capital, BTL) as of 012110 @ 7am_Summary 5_County_Stop_Light_Chart_2012_02" xfId="278"/>
    <cellStyle name="_2010 Valdman (O&amp;M, Capital, BTL) as of 012110 @ 7am_Summary 5_County_Stop_Light_Chart_2012_06" xfId="279"/>
    <cellStyle name="_2010 Valdman (O&amp;M, Capital, BTL) as of 012110 @ 7am_Summary 5_County_Stop_Light_Chart_Template" xfId="280"/>
    <cellStyle name="_2010 Valdman (O&amp;M, Capital, BTL) as of 012110 @ 7am_Summary 5_Department" xfId="281"/>
    <cellStyle name="_2010 Valdman (O&amp;M, Capital, BTL) as of 012110 @ 7am_Summary 5_Department 2" xfId="282"/>
    <cellStyle name="_2010 Valdman (O&amp;M, Capital, BTL) as of 012110 @ 7am_Summary 5_VarX" xfId="283"/>
    <cellStyle name="_2010 Valdman (O&amp;M, Capital, BTL) as of 012110 @ 7am_Summary 5_VarX 2" xfId="284"/>
    <cellStyle name="_2010 Valdman (O&amp;M, Capital, BTL) as of 012110 @ 7am_Summary 6" xfId="285"/>
    <cellStyle name="_2010 Valdman (O&amp;M, Capital, BTL) as of 012110 @ 7am_Summary 6 2" xfId="286"/>
    <cellStyle name="_2010 Valdman (O&amp;M, Capital, BTL) as of 012110 @ 7am_Summary 6_County_Stop_Light_Chart_2012_02" xfId="287"/>
    <cellStyle name="_2010 Valdman (O&amp;M, Capital, BTL) as of 012110 @ 7am_Summary 6_County_Stop_Light_Chart_2012_06" xfId="288"/>
    <cellStyle name="_2010 Valdman (O&amp;M, Capital, BTL) as of 012110 @ 7am_Summary 6_County_Stop_Light_Chart_Template" xfId="289"/>
    <cellStyle name="_2010 Valdman (O&amp;M, Capital, BTL) as of 012110 @ 7am_Summary 7" xfId="290"/>
    <cellStyle name="_2010 Valdman (O&amp;M, Capital, BTL) as of 012110 @ 7am_Summary 8" xfId="291"/>
    <cellStyle name="_2010 Valdman (O&amp;M, Capital, BTL) as of 012110 @ 7am_Summary 9" xfId="292"/>
    <cellStyle name="_2010 Valdman (O&amp;M, Capital, BTL) as of 012110 @ 7am_Summary_2011 OM ASM Report" xfId="293"/>
    <cellStyle name="_2010 Valdman (O&amp;M, Capital, BTL) as of 012110 @ 7am_Summary_2011 OM ASM Report 2" xfId="294"/>
    <cellStyle name="_2010 Valdman (O&amp;M, Capital, BTL) as of 012110 @ 7am_Summary_2011 OM ASM Report_County_Stop_Light_Chart_2012_02" xfId="295"/>
    <cellStyle name="_2010 Valdman (O&amp;M, Capital, BTL) as of 012110 @ 7am_Summary_2011 OM ASM Report_County_Stop_Light_Chart_2012_06" xfId="296"/>
    <cellStyle name="_2010 Valdman (O&amp;M, Capital, BTL) as of 012110 @ 7am_Summary_2011 OM ASM Report_County_Stop_Light_Chart_Template" xfId="297"/>
    <cellStyle name="_x0013__2012 Jan CAP ASM Report" xfId="298"/>
    <cellStyle name="_284268_1" xfId="299"/>
    <cellStyle name="_284268_1 2" xfId="300"/>
    <cellStyle name="_284268_1 2 2" xfId="301"/>
    <cellStyle name="_284268_1 3" xfId="302"/>
    <cellStyle name="_284268_1 3 2" xfId="303"/>
    <cellStyle name="_284268_1 3 2 2" xfId="304"/>
    <cellStyle name="_284268_1 4" xfId="305"/>
    <cellStyle name="_284268_1 4 2" xfId="306"/>
    <cellStyle name="_284268_1 4 3" xfId="307"/>
    <cellStyle name="_284268_1 5" xfId="308"/>
    <cellStyle name="_284268_1 5 2" xfId="309"/>
    <cellStyle name="_284268_1 6" xfId="310"/>
    <cellStyle name="_4.01E Temp Normalization" xfId="311"/>
    <cellStyle name="_4.03G Lease Everett Delta" xfId="312"/>
    <cellStyle name="_4.04G Pass-Through Revenue and ExpensesWFMI" xfId="313"/>
    <cellStyle name="_4.06E Pass Throughs" xfId="314"/>
    <cellStyle name="_4.06E Pass Throughs 2" xfId="315"/>
    <cellStyle name="_4.06E Pass Throughs 2 2" xfId="316"/>
    <cellStyle name="_4.06E Pass Throughs 2 2 2" xfId="317"/>
    <cellStyle name="_4.06E Pass Throughs 2 3" xfId="318"/>
    <cellStyle name="_4.06E Pass Throughs 3" xfId="319"/>
    <cellStyle name="_4.06E Pass Throughs 3 2" xfId="320"/>
    <cellStyle name="_4.06E Pass Throughs 3 2 2" xfId="321"/>
    <cellStyle name="_4.06E Pass Throughs 3 3" xfId="322"/>
    <cellStyle name="_4.06E Pass Throughs 3 3 2" xfId="323"/>
    <cellStyle name="_4.06E Pass Throughs 3 4" xfId="324"/>
    <cellStyle name="_4.06E Pass Throughs 3 4 2" xfId="325"/>
    <cellStyle name="_4.06E Pass Throughs 4" xfId="326"/>
    <cellStyle name="_4.06E Pass Throughs 4 2" xfId="327"/>
    <cellStyle name="_4.06E Pass Throughs 5" xfId="328"/>
    <cellStyle name="_4.06E Pass Throughs 6" xfId="329"/>
    <cellStyle name="_4.06E Pass Throughs 7" xfId="330"/>
    <cellStyle name="_4.06E Pass Throughs_04 07E Wild Horse Wind Expansion (C) (2)" xfId="331"/>
    <cellStyle name="_4.06E Pass Throughs_04 07E Wild Horse Wind Expansion (C) (2) 2" xfId="332"/>
    <cellStyle name="_4.06E Pass Throughs_04 07E Wild Horse Wind Expansion (C) (2) 2 2" xfId="333"/>
    <cellStyle name="_4.06E Pass Throughs_04 07E Wild Horse Wind Expansion (C) (2) 3" xfId="334"/>
    <cellStyle name="_4.06E Pass Throughs_04 07E Wild Horse Wind Expansion (C) (2)_Adj Bench DR 3 for Initial Briefs (Electric)" xfId="335"/>
    <cellStyle name="_4.06E Pass Throughs_04 07E Wild Horse Wind Expansion (C) (2)_Adj Bench DR 3 for Initial Briefs (Electric) 2" xfId="336"/>
    <cellStyle name="_4.06E Pass Throughs_04 07E Wild Horse Wind Expansion (C) (2)_Adj Bench DR 3 for Initial Briefs (Electric) 2 2" xfId="337"/>
    <cellStyle name="_4.06E Pass Throughs_04 07E Wild Horse Wind Expansion (C) (2)_Adj Bench DR 3 for Initial Briefs (Electric) 3" xfId="338"/>
    <cellStyle name="_4.06E Pass Throughs_04 07E Wild Horse Wind Expansion (C) (2)_Book1" xfId="339"/>
    <cellStyle name="_4.06E Pass Throughs_04 07E Wild Horse Wind Expansion (C) (2)_Electric Rev Req Model (2009 GRC) " xfId="340"/>
    <cellStyle name="_4.06E Pass Throughs_04 07E Wild Horse Wind Expansion (C) (2)_Electric Rev Req Model (2009 GRC)  2" xfId="341"/>
    <cellStyle name="_4.06E Pass Throughs_04 07E Wild Horse Wind Expansion (C) (2)_Electric Rev Req Model (2009 GRC)  2 2" xfId="342"/>
    <cellStyle name="_4.06E Pass Throughs_04 07E Wild Horse Wind Expansion (C) (2)_Electric Rev Req Model (2009 GRC)  3" xfId="343"/>
    <cellStyle name="_4.06E Pass Throughs_04 07E Wild Horse Wind Expansion (C) (2)_Electric Rev Req Model (2009 GRC) Rebuttal" xfId="344"/>
    <cellStyle name="_4.06E Pass Throughs_04 07E Wild Horse Wind Expansion (C) (2)_Electric Rev Req Model (2009 GRC) Rebuttal 2" xfId="345"/>
    <cellStyle name="_4.06E Pass Throughs_04 07E Wild Horse Wind Expansion (C) (2)_Electric Rev Req Model (2009 GRC) Rebuttal 2 2" xfId="346"/>
    <cellStyle name="_4.06E Pass Throughs_04 07E Wild Horse Wind Expansion (C) (2)_Electric Rev Req Model (2009 GRC) Rebuttal 3" xfId="347"/>
    <cellStyle name="_4.06E Pass Throughs_04 07E Wild Horse Wind Expansion (C) (2)_Electric Rev Req Model (2009 GRC) Rebuttal REmoval of New  WH Solar AdjustMI" xfId="348"/>
    <cellStyle name="_4.06E Pass Throughs_04 07E Wild Horse Wind Expansion (C) (2)_Electric Rev Req Model (2009 GRC) Rebuttal REmoval of New  WH Solar AdjustMI 2" xfId="349"/>
    <cellStyle name="_4.06E Pass Throughs_04 07E Wild Horse Wind Expansion (C) (2)_Electric Rev Req Model (2009 GRC) Rebuttal REmoval of New  WH Solar AdjustMI 2 2" xfId="350"/>
    <cellStyle name="_4.06E Pass Throughs_04 07E Wild Horse Wind Expansion (C) (2)_Electric Rev Req Model (2009 GRC) Rebuttal REmoval of New  WH Solar AdjustMI 3" xfId="351"/>
    <cellStyle name="_4.06E Pass Throughs_04 07E Wild Horse Wind Expansion (C) (2)_Electric Rev Req Model (2009 GRC) Revised 01-18-2010" xfId="352"/>
    <cellStyle name="_4.06E Pass Throughs_04 07E Wild Horse Wind Expansion (C) (2)_Electric Rev Req Model (2009 GRC) Revised 01-18-2010 2" xfId="353"/>
    <cellStyle name="_4.06E Pass Throughs_04 07E Wild Horse Wind Expansion (C) (2)_Electric Rev Req Model (2009 GRC) Revised 01-18-2010 2 2" xfId="354"/>
    <cellStyle name="_4.06E Pass Throughs_04 07E Wild Horse Wind Expansion (C) (2)_Electric Rev Req Model (2009 GRC) Revised 01-18-2010 3" xfId="355"/>
    <cellStyle name="_4.06E Pass Throughs_04 07E Wild Horse Wind Expansion (C) (2)_Electric Rev Req Model (2010 GRC)" xfId="356"/>
    <cellStyle name="_4.06E Pass Throughs_04 07E Wild Horse Wind Expansion (C) (2)_Electric Rev Req Model (2010 GRC) SF" xfId="357"/>
    <cellStyle name="_4.06E Pass Throughs_04 07E Wild Horse Wind Expansion (C) (2)_Final Order Electric EXHIBIT A-1" xfId="358"/>
    <cellStyle name="_4.06E Pass Throughs_04 07E Wild Horse Wind Expansion (C) (2)_Final Order Electric EXHIBIT A-1 2" xfId="359"/>
    <cellStyle name="_4.06E Pass Throughs_04 07E Wild Horse Wind Expansion (C) (2)_Final Order Electric EXHIBIT A-1 2 2" xfId="360"/>
    <cellStyle name="_4.06E Pass Throughs_04 07E Wild Horse Wind Expansion (C) (2)_Final Order Electric EXHIBIT A-1 3" xfId="361"/>
    <cellStyle name="_4.06E Pass Throughs_04 07E Wild Horse Wind Expansion (C) (2)_TENASKA REGULATORY ASSET" xfId="362"/>
    <cellStyle name="_4.06E Pass Throughs_04 07E Wild Horse Wind Expansion (C) (2)_TENASKA REGULATORY ASSET 2" xfId="363"/>
    <cellStyle name="_4.06E Pass Throughs_04 07E Wild Horse Wind Expansion (C) (2)_TENASKA REGULATORY ASSET 2 2" xfId="364"/>
    <cellStyle name="_4.06E Pass Throughs_04 07E Wild Horse Wind Expansion (C) (2)_TENASKA REGULATORY ASSET 3" xfId="365"/>
    <cellStyle name="_4.06E Pass Throughs_16.37E Wild Horse Expansion DeferralRevwrkingfile SF" xfId="366"/>
    <cellStyle name="_4.06E Pass Throughs_16.37E Wild Horse Expansion DeferralRevwrkingfile SF 2" xfId="367"/>
    <cellStyle name="_4.06E Pass Throughs_16.37E Wild Horse Expansion DeferralRevwrkingfile SF 2 2" xfId="368"/>
    <cellStyle name="_4.06E Pass Throughs_16.37E Wild Horse Expansion DeferralRevwrkingfile SF 3" xfId="369"/>
    <cellStyle name="_4.06E Pass Throughs_2009 Compliance Filing PCA Exhibits for GRC" xfId="370"/>
    <cellStyle name="_4.06E Pass Throughs_2009 GRC Compl Filing - Exhibit D" xfId="371"/>
    <cellStyle name="_4.06E Pass Throughs_2009 GRC Compl Filing - Exhibit D 2" xfId="372"/>
    <cellStyle name="_4.06E Pass Throughs_2010 PTC's July1_Dec31 2010 " xfId="373"/>
    <cellStyle name="_4.06E Pass Throughs_2010 PTC's Sept10_Aug11 (Version 4)" xfId="374"/>
    <cellStyle name="_4.06E Pass Throughs_3.01 Income Statement" xfId="375"/>
    <cellStyle name="_4.06E Pass Throughs_4 31 Regulatory Assets and Liabilities  7 06- Exhibit D" xfId="376"/>
    <cellStyle name="_4.06E Pass Throughs_4 31 Regulatory Assets and Liabilities  7 06- Exhibit D 2" xfId="377"/>
    <cellStyle name="_4.06E Pass Throughs_4 31 Regulatory Assets and Liabilities  7 06- Exhibit D 2 2" xfId="378"/>
    <cellStyle name="_4.06E Pass Throughs_4 31 Regulatory Assets and Liabilities  7 06- Exhibit D 3" xfId="379"/>
    <cellStyle name="_4.06E Pass Throughs_4 31 Regulatory Assets and Liabilities  7 06- Exhibit D_NIM Summary" xfId="380"/>
    <cellStyle name="_4.06E Pass Throughs_4 31 Regulatory Assets and Liabilities  7 06- Exhibit D_NIM Summary 2" xfId="381"/>
    <cellStyle name="_4.06E Pass Throughs_4 32 Regulatory Assets and Liabilities  7 06- Exhibit D" xfId="382"/>
    <cellStyle name="_4.06E Pass Throughs_4 32 Regulatory Assets and Liabilities  7 06- Exhibit D 2" xfId="383"/>
    <cellStyle name="_4.06E Pass Throughs_4 32 Regulatory Assets and Liabilities  7 06- Exhibit D 2 2" xfId="384"/>
    <cellStyle name="_4.06E Pass Throughs_4 32 Regulatory Assets and Liabilities  7 06- Exhibit D 3" xfId="385"/>
    <cellStyle name="_4.06E Pass Throughs_4 32 Regulatory Assets and Liabilities  7 06- Exhibit D_NIM Summary" xfId="386"/>
    <cellStyle name="_4.06E Pass Throughs_4 32 Regulatory Assets and Liabilities  7 06- Exhibit D_NIM Summary 2" xfId="387"/>
    <cellStyle name="_4.06E Pass Throughs_Att B to RECs proceeds proposal" xfId="388"/>
    <cellStyle name="_4.06E Pass Throughs_AURORA Total New" xfId="389"/>
    <cellStyle name="_4.06E Pass Throughs_AURORA Total New 2" xfId="390"/>
    <cellStyle name="_4.06E Pass Throughs_Backup for Attachment B 2010-09-09" xfId="391"/>
    <cellStyle name="_4.06E Pass Throughs_Bench Request - Attachment B" xfId="392"/>
    <cellStyle name="_4.06E Pass Throughs_Book2" xfId="393"/>
    <cellStyle name="_4.06E Pass Throughs_Book2 2" xfId="394"/>
    <cellStyle name="_4.06E Pass Throughs_Book2 2 2" xfId="395"/>
    <cellStyle name="_4.06E Pass Throughs_Book2 3" xfId="396"/>
    <cellStyle name="_4.06E Pass Throughs_Book2_Adj Bench DR 3 for Initial Briefs (Electric)" xfId="397"/>
    <cellStyle name="_4.06E Pass Throughs_Book2_Adj Bench DR 3 for Initial Briefs (Electric) 2" xfId="398"/>
    <cellStyle name="_4.06E Pass Throughs_Book2_Adj Bench DR 3 for Initial Briefs (Electric) 2 2" xfId="399"/>
    <cellStyle name="_4.06E Pass Throughs_Book2_Adj Bench DR 3 for Initial Briefs (Electric) 3" xfId="400"/>
    <cellStyle name="_4.06E Pass Throughs_Book2_Electric Rev Req Model (2009 GRC) Rebuttal" xfId="401"/>
    <cellStyle name="_4.06E Pass Throughs_Book2_Electric Rev Req Model (2009 GRC) Rebuttal 2" xfId="402"/>
    <cellStyle name="_4.06E Pass Throughs_Book2_Electric Rev Req Model (2009 GRC) Rebuttal 2 2" xfId="403"/>
    <cellStyle name="_4.06E Pass Throughs_Book2_Electric Rev Req Model (2009 GRC) Rebuttal 3" xfId="404"/>
    <cellStyle name="_4.06E Pass Throughs_Book2_Electric Rev Req Model (2009 GRC) Rebuttal REmoval of New  WH Solar AdjustMI" xfId="405"/>
    <cellStyle name="_4.06E Pass Throughs_Book2_Electric Rev Req Model (2009 GRC) Rebuttal REmoval of New  WH Solar AdjustMI 2" xfId="406"/>
    <cellStyle name="_4.06E Pass Throughs_Book2_Electric Rev Req Model (2009 GRC) Rebuttal REmoval of New  WH Solar AdjustMI 2 2" xfId="407"/>
    <cellStyle name="_4.06E Pass Throughs_Book2_Electric Rev Req Model (2009 GRC) Rebuttal REmoval of New  WH Solar AdjustMI 3" xfId="408"/>
    <cellStyle name="_4.06E Pass Throughs_Book2_Electric Rev Req Model (2009 GRC) Revised 01-18-2010" xfId="409"/>
    <cellStyle name="_4.06E Pass Throughs_Book2_Electric Rev Req Model (2009 GRC) Revised 01-18-2010 2" xfId="410"/>
    <cellStyle name="_4.06E Pass Throughs_Book2_Electric Rev Req Model (2009 GRC) Revised 01-18-2010 2 2" xfId="411"/>
    <cellStyle name="_4.06E Pass Throughs_Book2_Electric Rev Req Model (2009 GRC) Revised 01-18-2010 3" xfId="412"/>
    <cellStyle name="_4.06E Pass Throughs_Book2_Final Order Electric EXHIBIT A-1" xfId="413"/>
    <cellStyle name="_4.06E Pass Throughs_Book2_Final Order Electric EXHIBIT A-1 2" xfId="414"/>
    <cellStyle name="_4.06E Pass Throughs_Book2_Final Order Electric EXHIBIT A-1 2 2" xfId="415"/>
    <cellStyle name="_4.06E Pass Throughs_Book2_Final Order Electric EXHIBIT A-1 3" xfId="416"/>
    <cellStyle name="_4.06E Pass Throughs_Book4" xfId="417"/>
    <cellStyle name="_4.06E Pass Throughs_Book4 2" xfId="418"/>
    <cellStyle name="_4.06E Pass Throughs_Book4 2 2" xfId="419"/>
    <cellStyle name="_4.06E Pass Throughs_Book4 3" xfId="420"/>
    <cellStyle name="_4.06E Pass Throughs_Book9" xfId="421"/>
    <cellStyle name="_4.06E Pass Throughs_Book9 2" xfId="422"/>
    <cellStyle name="_4.06E Pass Throughs_Book9 2 2" xfId="423"/>
    <cellStyle name="_4.06E Pass Throughs_Book9 3" xfId="424"/>
    <cellStyle name="_4.06E Pass Throughs_Chelan PUD Power Costs (8-10)" xfId="425"/>
    <cellStyle name="_4.06E Pass Throughs_DWH-08 (Rate Spread &amp; Design Workpapers)" xfId="426"/>
    <cellStyle name="_4.06E Pass Throughs_Final 2008 PTC Rate Design Workpapers 10.27.08" xfId="427"/>
    <cellStyle name="_4.06E Pass Throughs_INPUTS" xfId="428"/>
    <cellStyle name="_4.06E Pass Throughs_INPUTS 2" xfId="429"/>
    <cellStyle name="_4.06E Pass Throughs_INPUTS 2 2" xfId="430"/>
    <cellStyle name="_4.06E Pass Throughs_INPUTS 3" xfId="431"/>
    <cellStyle name="_4.06E Pass Throughs_NIM Summary" xfId="432"/>
    <cellStyle name="_4.06E Pass Throughs_NIM Summary 09GRC" xfId="433"/>
    <cellStyle name="_4.06E Pass Throughs_NIM Summary 09GRC 2" xfId="434"/>
    <cellStyle name="_4.06E Pass Throughs_NIM Summary 2" xfId="435"/>
    <cellStyle name="_4.06E Pass Throughs_NIM Summary 3" xfId="436"/>
    <cellStyle name="_4.06E Pass Throughs_NIM Summary 4" xfId="437"/>
    <cellStyle name="_4.06E Pass Throughs_NIM Summary 5" xfId="438"/>
    <cellStyle name="_4.06E Pass Throughs_NIM Summary 6" xfId="439"/>
    <cellStyle name="_4.06E Pass Throughs_NIM Summary 7" xfId="440"/>
    <cellStyle name="_4.06E Pass Throughs_NIM Summary 8" xfId="441"/>
    <cellStyle name="_4.06E Pass Throughs_NIM Summary 9" xfId="442"/>
    <cellStyle name="_4.06E Pass Throughs_PCA 10 -  Exhibit D from A Kellogg Jan 2011" xfId="443"/>
    <cellStyle name="_4.06E Pass Throughs_PCA 10 -  Exhibit D from A Kellogg July 2011" xfId="444"/>
    <cellStyle name="_4.06E Pass Throughs_PCA 10 -  Exhibit D from S Free Rcv'd 12-11" xfId="445"/>
    <cellStyle name="_4.06E Pass Throughs_PCA 9 -  Exhibit D April 2010" xfId="446"/>
    <cellStyle name="_4.06E Pass Throughs_PCA 9 -  Exhibit D April 2010 (3)" xfId="447"/>
    <cellStyle name="_4.06E Pass Throughs_PCA 9 -  Exhibit D April 2010 (3) 2" xfId="448"/>
    <cellStyle name="_4.06E Pass Throughs_PCA 9 -  Exhibit D Nov 2010" xfId="449"/>
    <cellStyle name="_4.06E Pass Throughs_PCA 9 - Exhibit D at August 2010" xfId="450"/>
    <cellStyle name="_4.06E Pass Throughs_PCA 9 - Exhibit D June 2010 GRC" xfId="451"/>
    <cellStyle name="_4.06E Pass Throughs_Power Costs - Comparison bx Rbtl-Staff-Jt-PC" xfId="452"/>
    <cellStyle name="_4.06E Pass Throughs_Power Costs - Comparison bx Rbtl-Staff-Jt-PC 2" xfId="453"/>
    <cellStyle name="_4.06E Pass Throughs_Power Costs - Comparison bx Rbtl-Staff-Jt-PC 2 2" xfId="454"/>
    <cellStyle name="_4.06E Pass Throughs_Power Costs - Comparison bx Rbtl-Staff-Jt-PC 3" xfId="455"/>
    <cellStyle name="_4.06E Pass Throughs_Power Costs - Comparison bx Rbtl-Staff-Jt-PC_Adj Bench DR 3 for Initial Briefs (Electric)" xfId="456"/>
    <cellStyle name="_4.06E Pass Throughs_Power Costs - Comparison bx Rbtl-Staff-Jt-PC_Adj Bench DR 3 for Initial Briefs (Electric) 2" xfId="457"/>
    <cellStyle name="_4.06E Pass Throughs_Power Costs - Comparison bx Rbtl-Staff-Jt-PC_Adj Bench DR 3 for Initial Briefs (Electric) 2 2" xfId="458"/>
    <cellStyle name="_4.06E Pass Throughs_Power Costs - Comparison bx Rbtl-Staff-Jt-PC_Adj Bench DR 3 for Initial Briefs (Electric) 3" xfId="459"/>
    <cellStyle name="_4.06E Pass Throughs_Power Costs - Comparison bx Rbtl-Staff-Jt-PC_Electric Rev Req Model (2009 GRC) Rebuttal" xfId="460"/>
    <cellStyle name="_4.06E Pass Throughs_Power Costs - Comparison bx Rbtl-Staff-Jt-PC_Electric Rev Req Model (2009 GRC) Rebuttal 2" xfId="461"/>
    <cellStyle name="_4.06E Pass Throughs_Power Costs - Comparison bx Rbtl-Staff-Jt-PC_Electric Rev Req Model (2009 GRC) Rebuttal 2 2" xfId="462"/>
    <cellStyle name="_4.06E Pass Throughs_Power Costs - Comparison bx Rbtl-Staff-Jt-PC_Electric Rev Req Model (2009 GRC) Rebuttal 3" xfId="463"/>
    <cellStyle name="_4.06E Pass Throughs_Power Costs - Comparison bx Rbtl-Staff-Jt-PC_Electric Rev Req Model (2009 GRC) Rebuttal REmoval of New  WH Solar AdjustMI" xfId="464"/>
    <cellStyle name="_4.06E Pass Throughs_Power Costs - Comparison bx Rbtl-Staff-Jt-PC_Electric Rev Req Model (2009 GRC) Rebuttal REmoval of New  WH Solar AdjustMI 2" xfId="465"/>
    <cellStyle name="_4.06E Pass Throughs_Power Costs - Comparison bx Rbtl-Staff-Jt-PC_Electric Rev Req Model (2009 GRC) Rebuttal REmoval of New  WH Solar AdjustMI 2 2" xfId="466"/>
    <cellStyle name="_4.06E Pass Throughs_Power Costs - Comparison bx Rbtl-Staff-Jt-PC_Electric Rev Req Model (2009 GRC) Rebuttal REmoval of New  WH Solar AdjustMI 3" xfId="467"/>
    <cellStyle name="_4.06E Pass Throughs_Power Costs - Comparison bx Rbtl-Staff-Jt-PC_Electric Rev Req Model (2009 GRC) Revised 01-18-2010" xfId="468"/>
    <cellStyle name="_4.06E Pass Throughs_Power Costs - Comparison bx Rbtl-Staff-Jt-PC_Electric Rev Req Model (2009 GRC) Revised 01-18-2010 2" xfId="469"/>
    <cellStyle name="_4.06E Pass Throughs_Power Costs - Comparison bx Rbtl-Staff-Jt-PC_Electric Rev Req Model (2009 GRC) Revised 01-18-2010 2 2" xfId="470"/>
    <cellStyle name="_4.06E Pass Throughs_Power Costs - Comparison bx Rbtl-Staff-Jt-PC_Electric Rev Req Model (2009 GRC) Revised 01-18-2010 3" xfId="471"/>
    <cellStyle name="_4.06E Pass Throughs_Power Costs - Comparison bx Rbtl-Staff-Jt-PC_Final Order Electric EXHIBIT A-1" xfId="472"/>
    <cellStyle name="_4.06E Pass Throughs_Power Costs - Comparison bx Rbtl-Staff-Jt-PC_Final Order Electric EXHIBIT A-1 2" xfId="473"/>
    <cellStyle name="_4.06E Pass Throughs_Power Costs - Comparison bx Rbtl-Staff-Jt-PC_Final Order Electric EXHIBIT A-1 2 2" xfId="474"/>
    <cellStyle name="_4.06E Pass Throughs_Power Costs - Comparison bx Rbtl-Staff-Jt-PC_Final Order Electric EXHIBIT A-1 3" xfId="475"/>
    <cellStyle name="_4.06E Pass Throughs_Production Adj 4.37" xfId="476"/>
    <cellStyle name="_4.06E Pass Throughs_Production Adj 4.37 2" xfId="477"/>
    <cellStyle name="_4.06E Pass Throughs_Production Adj 4.37 2 2" xfId="478"/>
    <cellStyle name="_4.06E Pass Throughs_Production Adj 4.37 3" xfId="479"/>
    <cellStyle name="_4.06E Pass Throughs_Purchased Power Adj 4.03" xfId="480"/>
    <cellStyle name="_4.06E Pass Throughs_Purchased Power Adj 4.03 2" xfId="481"/>
    <cellStyle name="_4.06E Pass Throughs_Purchased Power Adj 4.03 2 2" xfId="482"/>
    <cellStyle name="_4.06E Pass Throughs_Purchased Power Adj 4.03 3" xfId="483"/>
    <cellStyle name="_4.06E Pass Throughs_Rebuttal Power Costs" xfId="484"/>
    <cellStyle name="_4.06E Pass Throughs_Rebuttal Power Costs 2" xfId="485"/>
    <cellStyle name="_4.06E Pass Throughs_Rebuttal Power Costs 2 2" xfId="486"/>
    <cellStyle name="_4.06E Pass Throughs_Rebuttal Power Costs 3" xfId="487"/>
    <cellStyle name="_4.06E Pass Throughs_Rebuttal Power Costs_Adj Bench DR 3 for Initial Briefs (Electric)" xfId="488"/>
    <cellStyle name="_4.06E Pass Throughs_Rebuttal Power Costs_Adj Bench DR 3 for Initial Briefs (Electric) 2" xfId="489"/>
    <cellStyle name="_4.06E Pass Throughs_Rebuttal Power Costs_Adj Bench DR 3 for Initial Briefs (Electric) 2 2" xfId="490"/>
    <cellStyle name="_4.06E Pass Throughs_Rebuttal Power Costs_Adj Bench DR 3 for Initial Briefs (Electric) 3" xfId="491"/>
    <cellStyle name="_4.06E Pass Throughs_Rebuttal Power Costs_Electric Rev Req Model (2009 GRC) Rebuttal" xfId="492"/>
    <cellStyle name="_4.06E Pass Throughs_Rebuttal Power Costs_Electric Rev Req Model (2009 GRC) Rebuttal 2" xfId="493"/>
    <cellStyle name="_4.06E Pass Throughs_Rebuttal Power Costs_Electric Rev Req Model (2009 GRC) Rebuttal 2 2" xfId="494"/>
    <cellStyle name="_4.06E Pass Throughs_Rebuttal Power Costs_Electric Rev Req Model (2009 GRC) Rebuttal 3" xfId="495"/>
    <cellStyle name="_4.06E Pass Throughs_Rebuttal Power Costs_Electric Rev Req Model (2009 GRC) Rebuttal REmoval of New  WH Solar AdjustMI" xfId="496"/>
    <cellStyle name="_4.06E Pass Throughs_Rebuttal Power Costs_Electric Rev Req Model (2009 GRC) Rebuttal REmoval of New  WH Solar AdjustMI 2" xfId="497"/>
    <cellStyle name="_4.06E Pass Throughs_Rebuttal Power Costs_Electric Rev Req Model (2009 GRC) Rebuttal REmoval of New  WH Solar AdjustMI 2 2" xfId="498"/>
    <cellStyle name="_4.06E Pass Throughs_Rebuttal Power Costs_Electric Rev Req Model (2009 GRC) Rebuttal REmoval of New  WH Solar AdjustMI 3" xfId="499"/>
    <cellStyle name="_4.06E Pass Throughs_Rebuttal Power Costs_Electric Rev Req Model (2009 GRC) Revised 01-18-2010" xfId="500"/>
    <cellStyle name="_4.06E Pass Throughs_Rebuttal Power Costs_Electric Rev Req Model (2009 GRC) Revised 01-18-2010 2" xfId="501"/>
    <cellStyle name="_4.06E Pass Throughs_Rebuttal Power Costs_Electric Rev Req Model (2009 GRC) Revised 01-18-2010 2 2" xfId="502"/>
    <cellStyle name="_4.06E Pass Throughs_Rebuttal Power Costs_Electric Rev Req Model (2009 GRC) Revised 01-18-2010 3" xfId="503"/>
    <cellStyle name="_4.06E Pass Throughs_Rebuttal Power Costs_Final Order Electric EXHIBIT A-1" xfId="504"/>
    <cellStyle name="_4.06E Pass Throughs_Rebuttal Power Costs_Final Order Electric EXHIBIT A-1 2" xfId="505"/>
    <cellStyle name="_4.06E Pass Throughs_Rebuttal Power Costs_Final Order Electric EXHIBIT A-1 2 2" xfId="506"/>
    <cellStyle name="_4.06E Pass Throughs_Rebuttal Power Costs_Final Order Electric EXHIBIT A-1 3" xfId="507"/>
    <cellStyle name="_4.06E Pass Throughs_RECS vs PTC's w Interest 6-28-10" xfId="508"/>
    <cellStyle name="_4.06E Pass Throughs_ROR &amp; CONV FACTOR" xfId="509"/>
    <cellStyle name="_4.06E Pass Throughs_ROR &amp; CONV FACTOR 2" xfId="510"/>
    <cellStyle name="_4.06E Pass Throughs_ROR &amp; CONV FACTOR 2 2" xfId="511"/>
    <cellStyle name="_4.06E Pass Throughs_ROR &amp; CONV FACTOR 3" xfId="512"/>
    <cellStyle name="_4.06E Pass Throughs_ROR 5.02" xfId="513"/>
    <cellStyle name="_4.06E Pass Throughs_ROR 5.02 2" xfId="514"/>
    <cellStyle name="_4.06E Pass Throughs_ROR 5.02 2 2" xfId="515"/>
    <cellStyle name="_4.06E Pass Throughs_ROR 5.02 3" xfId="516"/>
    <cellStyle name="_4.06E Pass Throughs_Wind Integration 10GRC" xfId="517"/>
    <cellStyle name="_4.06E Pass Throughs_Wind Integration 10GRC 2" xfId="518"/>
    <cellStyle name="_4.13E Montana Energy Tax" xfId="519"/>
    <cellStyle name="_4.13E Montana Energy Tax 2" xfId="520"/>
    <cellStyle name="_4.13E Montana Energy Tax 2 2" xfId="521"/>
    <cellStyle name="_4.13E Montana Energy Tax 2 2 2" xfId="522"/>
    <cellStyle name="_4.13E Montana Energy Tax 2 3" xfId="523"/>
    <cellStyle name="_4.13E Montana Energy Tax 3" xfId="524"/>
    <cellStyle name="_4.13E Montana Energy Tax 3 2" xfId="525"/>
    <cellStyle name="_4.13E Montana Energy Tax 3 2 2" xfId="526"/>
    <cellStyle name="_4.13E Montana Energy Tax 3 3" xfId="527"/>
    <cellStyle name="_4.13E Montana Energy Tax 3 3 2" xfId="528"/>
    <cellStyle name="_4.13E Montana Energy Tax 3 4" xfId="529"/>
    <cellStyle name="_4.13E Montana Energy Tax 3 4 2" xfId="530"/>
    <cellStyle name="_4.13E Montana Energy Tax 4" xfId="531"/>
    <cellStyle name="_4.13E Montana Energy Tax 4 2" xfId="532"/>
    <cellStyle name="_4.13E Montana Energy Tax 5" xfId="533"/>
    <cellStyle name="_4.13E Montana Energy Tax 6" xfId="534"/>
    <cellStyle name="_4.13E Montana Energy Tax 7" xfId="535"/>
    <cellStyle name="_4.13E Montana Energy Tax_04 07E Wild Horse Wind Expansion (C) (2)" xfId="536"/>
    <cellStyle name="_4.13E Montana Energy Tax_04 07E Wild Horse Wind Expansion (C) (2) 2" xfId="537"/>
    <cellStyle name="_4.13E Montana Energy Tax_04 07E Wild Horse Wind Expansion (C) (2) 2 2" xfId="538"/>
    <cellStyle name="_4.13E Montana Energy Tax_04 07E Wild Horse Wind Expansion (C) (2) 3" xfId="539"/>
    <cellStyle name="_4.13E Montana Energy Tax_04 07E Wild Horse Wind Expansion (C) (2)_Adj Bench DR 3 for Initial Briefs (Electric)" xfId="540"/>
    <cellStyle name="_4.13E Montana Energy Tax_04 07E Wild Horse Wind Expansion (C) (2)_Adj Bench DR 3 for Initial Briefs (Electric) 2" xfId="541"/>
    <cellStyle name="_4.13E Montana Energy Tax_04 07E Wild Horse Wind Expansion (C) (2)_Adj Bench DR 3 for Initial Briefs (Electric) 2 2" xfId="542"/>
    <cellStyle name="_4.13E Montana Energy Tax_04 07E Wild Horse Wind Expansion (C) (2)_Adj Bench DR 3 for Initial Briefs (Electric) 3" xfId="543"/>
    <cellStyle name="_4.13E Montana Energy Tax_04 07E Wild Horse Wind Expansion (C) (2)_Book1" xfId="544"/>
    <cellStyle name="_4.13E Montana Energy Tax_04 07E Wild Horse Wind Expansion (C) (2)_Electric Rev Req Model (2009 GRC) " xfId="545"/>
    <cellStyle name="_4.13E Montana Energy Tax_04 07E Wild Horse Wind Expansion (C) (2)_Electric Rev Req Model (2009 GRC)  2" xfId="546"/>
    <cellStyle name="_4.13E Montana Energy Tax_04 07E Wild Horse Wind Expansion (C) (2)_Electric Rev Req Model (2009 GRC)  2 2" xfId="547"/>
    <cellStyle name="_4.13E Montana Energy Tax_04 07E Wild Horse Wind Expansion (C) (2)_Electric Rev Req Model (2009 GRC)  3" xfId="548"/>
    <cellStyle name="_4.13E Montana Energy Tax_04 07E Wild Horse Wind Expansion (C) (2)_Electric Rev Req Model (2009 GRC) Rebuttal" xfId="549"/>
    <cellStyle name="_4.13E Montana Energy Tax_04 07E Wild Horse Wind Expansion (C) (2)_Electric Rev Req Model (2009 GRC) Rebuttal 2" xfId="550"/>
    <cellStyle name="_4.13E Montana Energy Tax_04 07E Wild Horse Wind Expansion (C) (2)_Electric Rev Req Model (2009 GRC) Rebuttal 2 2" xfId="551"/>
    <cellStyle name="_4.13E Montana Energy Tax_04 07E Wild Horse Wind Expansion (C) (2)_Electric Rev Req Model (2009 GRC) Rebuttal 3" xfId="552"/>
    <cellStyle name="_4.13E Montana Energy Tax_04 07E Wild Horse Wind Expansion (C) (2)_Electric Rev Req Model (2009 GRC) Rebuttal REmoval of New  WH Solar AdjustMI" xfId="553"/>
    <cellStyle name="_4.13E Montana Energy Tax_04 07E Wild Horse Wind Expansion (C) (2)_Electric Rev Req Model (2009 GRC) Rebuttal REmoval of New  WH Solar AdjustMI 2" xfId="554"/>
    <cellStyle name="_4.13E Montana Energy Tax_04 07E Wild Horse Wind Expansion (C) (2)_Electric Rev Req Model (2009 GRC) Rebuttal REmoval of New  WH Solar AdjustMI 2 2" xfId="555"/>
    <cellStyle name="_4.13E Montana Energy Tax_04 07E Wild Horse Wind Expansion (C) (2)_Electric Rev Req Model (2009 GRC) Rebuttal REmoval of New  WH Solar AdjustMI 3" xfId="556"/>
    <cellStyle name="_4.13E Montana Energy Tax_04 07E Wild Horse Wind Expansion (C) (2)_Electric Rev Req Model (2009 GRC) Revised 01-18-2010" xfId="557"/>
    <cellStyle name="_4.13E Montana Energy Tax_04 07E Wild Horse Wind Expansion (C) (2)_Electric Rev Req Model (2009 GRC) Revised 01-18-2010 2" xfId="558"/>
    <cellStyle name="_4.13E Montana Energy Tax_04 07E Wild Horse Wind Expansion (C) (2)_Electric Rev Req Model (2009 GRC) Revised 01-18-2010 2 2" xfId="559"/>
    <cellStyle name="_4.13E Montana Energy Tax_04 07E Wild Horse Wind Expansion (C) (2)_Electric Rev Req Model (2009 GRC) Revised 01-18-2010 3" xfId="560"/>
    <cellStyle name="_4.13E Montana Energy Tax_04 07E Wild Horse Wind Expansion (C) (2)_Electric Rev Req Model (2010 GRC)" xfId="561"/>
    <cellStyle name="_4.13E Montana Energy Tax_04 07E Wild Horse Wind Expansion (C) (2)_Electric Rev Req Model (2010 GRC) SF" xfId="562"/>
    <cellStyle name="_4.13E Montana Energy Tax_04 07E Wild Horse Wind Expansion (C) (2)_Final Order Electric EXHIBIT A-1" xfId="563"/>
    <cellStyle name="_4.13E Montana Energy Tax_04 07E Wild Horse Wind Expansion (C) (2)_Final Order Electric EXHIBIT A-1 2" xfId="564"/>
    <cellStyle name="_4.13E Montana Energy Tax_04 07E Wild Horse Wind Expansion (C) (2)_Final Order Electric EXHIBIT A-1 2 2" xfId="565"/>
    <cellStyle name="_4.13E Montana Energy Tax_04 07E Wild Horse Wind Expansion (C) (2)_Final Order Electric EXHIBIT A-1 3" xfId="566"/>
    <cellStyle name="_4.13E Montana Energy Tax_04 07E Wild Horse Wind Expansion (C) (2)_TENASKA REGULATORY ASSET" xfId="567"/>
    <cellStyle name="_4.13E Montana Energy Tax_04 07E Wild Horse Wind Expansion (C) (2)_TENASKA REGULATORY ASSET 2" xfId="568"/>
    <cellStyle name="_4.13E Montana Energy Tax_04 07E Wild Horse Wind Expansion (C) (2)_TENASKA REGULATORY ASSET 2 2" xfId="569"/>
    <cellStyle name="_4.13E Montana Energy Tax_04 07E Wild Horse Wind Expansion (C) (2)_TENASKA REGULATORY ASSET 3" xfId="570"/>
    <cellStyle name="_4.13E Montana Energy Tax_16.37E Wild Horse Expansion DeferralRevwrkingfile SF" xfId="571"/>
    <cellStyle name="_4.13E Montana Energy Tax_16.37E Wild Horse Expansion DeferralRevwrkingfile SF 2" xfId="572"/>
    <cellStyle name="_4.13E Montana Energy Tax_16.37E Wild Horse Expansion DeferralRevwrkingfile SF 2 2" xfId="573"/>
    <cellStyle name="_4.13E Montana Energy Tax_16.37E Wild Horse Expansion DeferralRevwrkingfile SF 3" xfId="574"/>
    <cellStyle name="_4.13E Montana Energy Tax_2009 Compliance Filing PCA Exhibits for GRC" xfId="575"/>
    <cellStyle name="_4.13E Montana Energy Tax_2009 GRC Compl Filing - Exhibit D" xfId="576"/>
    <cellStyle name="_4.13E Montana Energy Tax_2009 GRC Compl Filing - Exhibit D 2" xfId="577"/>
    <cellStyle name="_4.13E Montana Energy Tax_2010 PTC's July1_Dec31 2010 " xfId="578"/>
    <cellStyle name="_4.13E Montana Energy Tax_2010 PTC's Sept10_Aug11 (Version 4)" xfId="579"/>
    <cellStyle name="_4.13E Montana Energy Tax_3.01 Income Statement" xfId="580"/>
    <cellStyle name="_4.13E Montana Energy Tax_4 31 Regulatory Assets and Liabilities  7 06- Exhibit D" xfId="581"/>
    <cellStyle name="_4.13E Montana Energy Tax_4 31 Regulatory Assets and Liabilities  7 06- Exhibit D 2" xfId="582"/>
    <cellStyle name="_4.13E Montana Energy Tax_4 31 Regulatory Assets and Liabilities  7 06- Exhibit D 2 2" xfId="583"/>
    <cellStyle name="_4.13E Montana Energy Tax_4 31 Regulatory Assets and Liabilities  7 06- Exhibit D 3" xfId="584"/>
    <cellStyle name="_4.13E Montana Energy Tax_4 31 Regulatory Assets and Liabilities  7 06- Exhibit D_NIM Summary" xfId="585"/>
    <cellStyle name="_4.13E Montana Energy Tax_4 31 Regulatory Assets and Liabilities  7 06- Exhibit D_NIM Summary 2" xfId="586"/>
    <cellStyle name="_4.13E Montana Energy Tax_4 32 Regulatory Assets and Liabilities  7 06- Exhibit D" xfId="587"/>
    <cellStyle name="_4.13E Montana Energy Tax_4 32 Regulatory Assets and Liabilities  7 06- Exhibit D 2" xfId="588"/>
    <cellStyle name="_4.13E Montana Energy Tax_4 32 Regulatory Assets and Liabilities  7 06- Exhibit D 2 2" xfId="589"/>
    <cellStyle name="_4.13E Montana Energy Tax_4 32 Regulatory Assets and Liabilities  7 06- Exhibit D 3" xfId="590"/>
    <cellStyle name="_4.13E Montana Energy Tax_4 32 Regulatory Assets and Liabilities  7 06- Exhibit D_NIM Summary" xfId="591"/>
    <cellStyle name="_4.13E Montana Energy Tax_4 32 Regulatory Assets and Liabilities  7 06- Exhibit D_NIM Summary 2" xfId="592"/>
    <cellStyle name="_4.13E Montana Energy Tax_Att B to RECs proceeds proposal" xfId="593"/>
    <cellStyle name="_4.13E Montana Energy Tax_AURORA Total New" xfId="594"/>
    <cellStyle name="_4.13E Montana Energy Tax_AURORA Total New 2" xfId="595"/>
    <cellStyle name="_4.13E Montana Energy Tax_Backup for Attachment B 2010-09-09" xfId="596"/>
    <cellStyle name="_4.13E Montana Energy Tax_Bench Request - Attachment B" xfId="597"/>
    <cellStyle name="_4.13E Montana Energy Tax_Book2" xfId="598"/>
    <cellStyle name="_4.13E Montana Energy Tax_Book2 2" xfId="599"/>
    <cellStyle name="_4.13E Montana Energy Tax_Book2 2 2" xfId="600"/>
    <cellStyle name="_4.13E Montana Energy Tax_Book2 3" xfId="601"/>
    <cellStyle name="_4.13E Montana Energy Tax_Book2_Adj Bench DR 3 for Initial Briefs (Electric)" xfId="602"/>
    <cellStyle name="_4.13E Montana Energy Tax_Book2_Adj Bench DR 3 for Initial Briefs (Electric) 2" xfId="603"/>
    <cellStyle name="_4.13E Montana Energy Tax_Book2_Adj Bench DR 3 for Initial Briefs (Electric) 2 2" xfId="604"/>
    <cellStyle name="_4.13E Montana Energy Tax_Book2_Adj Bench DR 3 for Initial Briefs (Electric) 3" xfId="605"/>
    <cellStyle name="_4.13E Montana Energy Tax_Book2_Electric Rev Req Model (2009 GRC) Rebuttal" xfId="606"/>
    <cellStyle name="_4.13E Montana Energy Tax_Book2_Electric Rev Req Model (2009 GRC) Rebuttal 2" xfId="607"/>
    <cellStyle name="_4.13E Montana Energy Tax_Book2_Electric Rev Req Model (2009 GRC) Rebuttal 2 2" xfId="608"/>
    <cellStyle name="_4.13E Montana Energy Tax_Book2_Electric Rev Req Model (2009 GRC) Rebuttal 3" xfId="609"/>
    <cellStyle name="_4.13E Montana Energy Tax_Book2_Electric Rev Req Model (2009 GRC) Rebuttal REmoval of New  WH Solar AdjustMI" xfId="610"/>
    <cellStyle name="_4.13E Montana Energy Tax_Book2_Electric Rev Req Model (2009 GRC) Rebuttal REmoval of New  WH Solar AdjustMI 2" xfId="611"/>
    <cellStyle name="_4.13E Montana Energy Tax_Book2_Electric Rev Req Model (2009 GRC) Rebuttal REmoval of New  WH Solar AdjustMI 2 2" xfId="612"/>
    <cellStyle name="_4.13E Montana Energy Tax_Book2_Electric Rev Req Model (2009 GRC) Rebuttal REmoval of New  WH Solar AdjustMI 3" xfId="613"/>
    <cellStyle name="_4.13E Montana Energy Tax_Book2_Electric Rev Req Model (2009 GRC) Revised 01-18-2010" xfId="614"/>
    <cellStyle name="_4.13E Montana Energy Tax_Book2_Electric Rev Req Model (2009 GRC) Revised 01-18-2010 2" xfId="615"/>
    <cellStyle name="_4.13E Montana Energy Tax_Book2_Electric Rev Req Model (2009 GRC) Revised 01-18-2010 2 2" xfId="616"/>
    <cellStyle name="_4.13E Montana Energy Tax_Book2_Electric Rev Req Model (2009 GRC) Revised 01-18-2010 3" xfId="617"/>
    <cellStyle name="_4.13E Montana Energy Tax_Book2_Final Order Electric EXHIBIT A-1" xfId="618"/>
    <cellStyle name="_4.13E Montana Energy Tax_Book2_Final Order Electric EXHIBIT A-1 2" xfId="619"/>
    <cellStyle name="_4.13E Montana Energy Tax_Book2_Final Order Electric EXHIBIT A-1 2 2" xfId="620"/>
    <cellStyle name="_4.13E Montana Energy Tax_Book2_Final Order Electric EXHIBIT A-1 3" xfId="621"/>
    <cellStyle name="_4.13E Montana Energy Tax_Book4" xfId="622"/>
    <cellStyle name="_4.13E Montana Energy Tax_Book4 2" xfId="623"/>
    <cellStyle name="_4.13E Montana Energy Tax_Book4 2 2" xfId="624"/>
    <cellStyle name="_4.13E Montana Energy Tax_Book4 3" xfId="625"/>
    <cellStyle name="_4.13E Montana Energy Tax_Book9" xfId="626"/>
    <cellStyle name="_4.13E Montana Energy Tax_Book9 2" xfId="627"/>
    <cellStyle name="_4.13E Montana Energy Tax_Book9 2 2" xfId="628"/>
    <cellStyle name="_4.13E Montana Energy Tax_Book9 3" xfId="629"/>
    <cellStyle name="_4.13E Montana Energy Tax_Chelan PUD Power Costs (8-10)" xfId="630"/>
    <cellStyle name="_4.13E Montana Energy Tax_DWH-08 (Rate Spread &amp; Design Workpapers)" xfId="631"/>
    <cellStyle name="_4.13E Montana Energy Tax_Final 2008 PTC Rate Design Workpapers 10.27.08" xfId="632"/>
    <cellStyle name="_4.13E Montana Energy Tax_INPUTS" xfId="633"/>
    <cellStyle name="_4.13E Montana Energy Tax_INPUTS 2" xfId="634"/>
    <cellStyle name="_4.13E Montana Energy Tax_INPUTS 2 2" xfId="635"/>
    <cellStyle name="_4.13E Montana Energy Tax_INPUTS 3" xfId="636"/>
    <cellStyle name="_4.13E Montana Energy Tax_NIM Summary" xfId="637"/>
    <cellStyle name="_4.13E Montana Energy Tax_NIM Summary 09GRC" xfId="638"/>
    <cellStyle name="_4.13E Montana Energy Tax_NIM Summary 09GRC 2" xfId="639"/>
    <cellStyle name="_4.13E Montana Energy Tax_NIM Summary 2" xfId="640"/>
    <cellStyle name="_4.13E Montana Energy Tax_NIM Summary 3" xfId="641"/>
    <cellStyle name="_4.13E Montana Energy Tax_NIM Summary 4" xfId="642"/>
    <cellStyle name="_4.13E Montana Energy Tax_NIM Summary 5" xfId="643"/>
    <cellStyle name="_4.13E Montana Energy Tax_NIM Summary 6" xfId="644"/>
    <cellStyle name="_4.13E Montana Energy Tax_NIM Summary 7" xfId="645"/>
    <cellStyle name="_4.13E Montana Energy Tax_NIM Summary 8" xfId="646"/>
    <cellStyle name="_4.13E Montana Energy Tax_NIM Summary 9" xfId="647"/>
    <cellStyle name="_4.13E Montana Energy Tax_PCA 10 -  Exhibit D from A Kellogg Jan 2011" xfId="648"/>
    <cellStyle name="_4.13E Montana Energy Tax_PCA 10 -  Exhibit D from A Kellogg July 2011" xfId="649"/>
    <cellStyle name="_4.13E Montana Energy Tax_PCA 10 -  Exhibit D from S Free Rcv'd 12-11" xfId="650"/>
    <cellStyle name="_4.13E Montana Energy Tax_PCA 9 -  Exhibit D April 2010" xfId="651"/>
    <cellStyle name="_4.13E Montana Energy Tax_PCA 9 -  Exhibit D April 2010 (3)" xfId="652"/>
    <cellStyle name="_4.13E Montana Energy Tax_PCA 9 -  Exhibit D April 2010 (3) 2" xfId="653"/>
    <cellStyle name="_4.13E Montana Energy Tax_PCA 9 -  Exhibit D Nov 2010" xfId="654"/>
    <cellStyle name="_4.13E Montana Energy Tax_PCA 9 - Exhibit D at August 2010" xfId="655"/>
    <cellStyle name="_4.13E Montana Energy Tax_PCA 9 - Exhibit D June 2010 GRC" xfId="656"/>
    <cellStyle name="_4.13E Montana Energy Tax_Power Costs - Comparison bx Rbtl-Staff-Jt-PC" xfId="657"/>
    <cellStyle name="_4.13E Montana Energy Tax_Power Costs - Comparison bx Rbtl-Staff-Jt-PC 2" xfId="658"/>
    <cellStyle name="_4.13E Montana Energy Tax_Power Costs - Comparison bx Rbtl-Staff-Jt-PC 2 2" xfId="659"/>
    <cellStyle name="_4.13E Montana Energy Tax_Power Costs - Comparison bx Rbtl-Staff-Jt-PC 3" xfId="660"/>
    <cellStyle name="_4.13E Montana Energy Tax_Power Costs - Comparison bx Rbtl-Staff-Jt-PC_Adj Bench DR 3 for Initial Briefs (Electric)" xfId="661"/>
    <cellStyle name="_4.13E Montana Energy Tax_Power Costs - Comparison bx Rbtl-Staff-Jt-PC_Adj Bench DR 3 for Initial Briefs (Electric) 2" xfId="662"/>
    <cellStyle name="_4.13E Montana Energy Tax_Power Costs - Comparison bx Rbtl-Staff-Jt-PC_Adj Bench DR 3 for Initial Briefs (Electric) 2 2" xfId="663"/>
    <cellStyle name="_4.13E Montana Energy Tax_Power Costs - Comparison bx Rbtl-Staff-Jt-PC_Adj Bench DR 3 for Initial Briefs (Electric) 3" xfId="664"/>
    <cellStyle name="_4.13E Montana Energy Tax_Power Costs - Comparison bx Rbtl-Staff-Jt-PC_Electric Rev Req Model (2009 GRC) Rebuttal" xfId="665"/>
    <cellStyle name="_4.13E Montana Energy Tax_Power Costs - Comparison bx Rbtl-Staff-Jt-PC_Electric Rev Req Model (2009 GRC) Rebuttal 2" xfId="666"/>
    <cellStyle name="_4.13E Montana Energy Tax_Power Costs - Comparison bx Rbtl-Staff-Jt-PC_Electric Rev Req Model (2009 GRC) Rebuttal 2 2" xfId="667"/>
    <cellStyle name="_4.13E Montana Energy Tax_Power Costs - Comparison bx Rbtl-Staff-Jt-PC_Electric Rev Req Model (2009 GRC) Rebuttal 3" xfId="668"/>
    <cellStyle name="_4.13E Montana Energy Tax_Power Costs - Comparison bx Rbtl-Staff-Jt-PC_Electric Rev Req Model (2009 GRC) Rebuttal REmoval of New  WH Solar AdjustMI" xfId="669"/>
    <cellStyle name="_4.13E Montana Energy Tax_Power Costs - Comparison bx Rbtl-Staff-Jt-PC_Electric Rev Req Model (2009 GRC) Rebuttal REmoval of New  WH Solar AdjustMI 2" xfId="670"/>
    <cellStyle name="_4.13E Montana Energy Tax_Power Costs - Comparison bx Rbtl-Staff-Jt-PC_Electric Rev Req Model (2009 GRC) Rebuttal REmoval of New  WH Solar AdjustMI 2 2" xfId="671"/>
    <cellStyle name="_4.13E Montana Energy Tax_Power Costs - Comparison bx Rbtl-Staff-Jt-PC_Electric Rev Req Model (2009 GRC) Rebuttal REmoval of New  WH Solar AdjustMI 3" xfId="672"/>
    <cellStyle name="_4.13E Montana Energy Tax_Power Costs - Comparison bx Rbtl-Staff-Jt-PC_Electric Rev Req Model (2009 GRC) Revised 01-18-2010" xfId="673"/>
    <cellStyle name="_4.13E Montana Energy Tax_Power Costs - Comparison bx Rbtl-Staff-Jt-PC_Electric Rev Req Model (2009 GRC) Revised 01-18-2010 2" xfId="674"/>
    <cellStyle name="_4.13E Montana Energy Tax_Power Costs - Comparison bx Rbtl-Staff-Jt-PC_Electric Rev Req Model (2009 GRC) Revised 01-18-2010 2 2" xfId="675"/>
    <cellStyle name="_4.13E Montana Energy Tax_Power Costs - Comparison bx Rbtl-Staff-Jt-PC_Electric Rev Req Model (2009 GRC) Revised 01-18-2010 3" xfId="676"/>
    <cellStyle name="_4.13E Montana Energy Tax_Power Costs - Comparison bx Rbtl-Staff-Jt-PC_Final Order Electric EXHIBIT A-1" xfId="677"/>
    <cellStyle name="_4.13E Montana Energy Tax_Power Costs - Comparison bx Rbtl-Staff-Jt-PC_Final Order Electric EXHIBIT A-1 2" xfId="678"/>
    <cellStyle name="_4.13E Montana Energy Tax_Power Costs - Comparison bx Rbtl-Staff-Jt-PC_Final Order Electric EXHIBIT A-1 2 2" xfId="679"/>
    <cellStyle name="_4.13E Montana Energy Tax_Power Costs - Comparison bx Rbtl-Staff-Jt-PC_Final Order Electric EXHIBIT A-1 3" xfId="680"/>
    <cellStyle name="_4.13E Montana Energy Tax_Production Adj 4.37" xfId="681"/>
    <cellStyle name="_4.13E Montana Energy Tax_Production Adj 4.37 2" xfId="682"/>
    <cellStyle name="_4.13E Montana Energy Tax_Production Adj 4.37 2 2" xfId="683"/>
    <cellStyle name="_4.13E Montana Energy Tax_Production Adj 4.37 3" xfId="684"/>
    <cellStyle name="_4.13E Montana Energy Tax_Purchased Power Adj 4.03" xfId="685"/>
    <cellStyle name="_4.13E Montana Energy Tax_Purchased Power Adj 4.03 2" xfId="686"/>
    <cellStyle name="_4.13E Montana Energy Tax_Purchased Power Adj 4.03 2 2" xfId="687"/>
    <cellStyle name="_4.13E Montana Energy Tax_Purchased Power Adj 4.03 3" xfId="688"/>
    <cellStyle name="_4.13E Montana Energy Tax_Rebuttal Power Costs" xfId="689"/>
    <cellStyle name="_4.13E Montana Energy Tax_Rebuttal Power Costs 2" xfId="690"/>
    <cellStyle name="_4.13E Montana Energy Tax_Rebuttal Power Costs 2 2" xfId="691"/>
    <cellStyle name="_4.13E Montana Energy Tax_Rebuttal Power Costs 3" xfId="692"/>
    <cellStyle name="_4.13E Montana Energy Tax_Rebuttal Power Costs_Adj Bench DR 3 for Initial Briefs (Electric)" xfId="693"/>
    <cellStyle name="_4.13E Montana Energy Tax_Rebuttal Power Costs_Adj Bench DR 3 for Initial Briefs (Electric) 2" xfId="694"/>
    <cellStyle name="_4.13E Montana Energy Tax_Rebuttal Power Costs_Adj Bench DR 3 for Initial Briefs (Electric) 2 2" xfId="695"/>
    <cellStyle name="_4.13E Montana Energy Tax_Rebuttal Power Costs_Adj Bench DR 3 for Initial Briefs (Electric) 3" xfId="696"/>
    <cellStyle name="_4.13E Montana Energy Tax_Rebuttal Power Costs_Electric Rev Req Model (2009 GRC) Rebuttal" xfId="697"/>
    <cellStyle name="_4.13E Montana Energy Tax_Rebuttal Power Costs_Electric Rev Req Model (2009 GRC) Rebuttal 2" xfId="698"/>
    <cellStyle name="_4.13E Montana Energy Tax_Rebuttal Power Costs_Electric Rev Req Model (2009 GRC) Rebuttal 2 2" xfId="699"/>
    <cellStyle name="_4.13E Montana Energy Tax_Rebuttal Power Costs_Electric Rev Req Model (2009 GRC) Rebuttal 3" xfId="700"/>
    <cellStyle name="_4.13E Montana Energy Tax_Rebuttal Power Costs_Electric Rev Req Model (2009 GRC) Rebuttal REmoval of New  WH Solar AdjustMI" xfId="701"/>
    <cellStyle name="_4.13E Montana Energy Tax_Rebuttal Power Costs_Electric Rev Req Model (2009 GRC) Rebuttal REmoval of New  WH Solar AdjustMI 2" xfId="702"/>
    <cellStyle name="_4.13E Montana Energy Tax_Rebuttal Power Costs_Electric Rev Req Model (2009 GRC) Rebuttal REmoval of New  WH Solar AdjustMI 2 2" xfId="703"/>
    <cellStyle name="_4.13E Montana Energy Tax_Rebuttal Power Costs_Electric Rev Req Model (2009 GRC) Rebuttal REmoval of New  WH Solar AdjustMI 3" xfId="704"/>
    <cellStyle name="_4.13E Montana Energy Tax_Rebuttal Power Costs_Electric Rev Req Model (2009 GRC) Revised 01-18-2010" xfId="705"/>
    <cellStyle name="_4.13E Montana Energy Tax_Rebuttal Power Costs_Electric Rev Req Model (2009 GRC) Revised 01-18-2010 2" xfId="706"/>
    <cellStyle name="_4.13E Montana Energy Tax_Rebuttal Power Costs_Electric Rev Req Model (2009 GRC) Revised 01-18-2010 2 2" xfId="707"/>
    <cellStyle name="_4.13E Montana Energy Tax_Rebuttal Power Costs_Electric Rev Req Model (2009 GRC) Revised 01-18-2010 3" xfId="708"/>
    <cellStyle name="_4.13E Montana Energy Tax_Rebuttal Power Costs_Final Order Electric EXHIBIT A-1" xfId="709"/>
    <cellStyle name="_4.13E Montana Energy Tax_Rebuttal Power Costs_Final Order Electric EXHIBIT A-1 2" xfId="710"/>
    <cellStyle name="_4.13E Montana Energy Tax_Rebuttal Power Costs_Final Order Electric EXHIBIT A-1 2 2" xfId="711"/>
    <cellStyle name="_4.13E Montana Energy Tax_Rebuttal Power Costs_Final Order Electric EXHIBIT A-1 3" xfId="712"/>
    <cellStyle name="_4.13E Montana Energy Tax_RECS vs PTC's w Interest 6-28-10" xfId="713"/>
    <cellStyle name="_4.13E Montana Energy Tax_ROR &amp; CONV FACTOR" xfId="714"/>
    <cellStyle name="_4.13E Montana Energy Tax_ROR &amp; CONV FACTOR 2" xfId="715"/>
    <cellStyle name="_4.13E Montana Energy Tax_ROR &amp; CONV FACTOR 2 2" xfId="716"/>
    <cellStyle name="_4.13E Montana Energy Tax_ROR &amp; CONV FACTOR 3" xfId="717"/>
    <cellStyle name="_4.13E Montana Energy Tax_ROR 5.02" xfId="718"/>
    <cellStyle name="_4.13E Montana Energy Tax_ROR 5.02 2" xfId="719"/>
    <cellStyle name="_4.13E Montana Energy Tax_ROR 5.02 2 2" xfId="720"/>
    <cellStyle name="_4.13E Montana Energy Tax_ROR 5.02 3" xfId="721"/>
    <cellStyle name="_4.13E Montana Energy Tax_Wind Integration 10GRC" xfId="722"/>
    <cellStyle name="_4.13E Montana Energy Tax_Wind Integration 10GRC 2" xfId="723"/>
    <cellStyle name="_4.17E Montana Energy Tax Working File" xfId="724"/>
    <cellStyle name="_5 year summary (9-25-09)" xfId="725"/>
    <cellStyle name="_5.03G-Conversion Factor Working FileMI" xfId="726"/>
    <cellStyle name="_x0013__Adj Bench DR 3 for Initial Briefs (Electric)" xfId="727"/>
    <cellStyle name="_x0013__Adj Bench DR 3 for Initial Briefs (Electric) 2" xfId="728"/>
    <cellStyle name="_x0013__Adj Bench DR 3 for Initial Briefs (Electric) 2 2" xfId="729"/>
    <cellStyle name="_x0013__Adj Bench DR 3 for Initial Briefs (Electric) 3" xfId="730"/>
    <cellStyle name="_Asset Debt Financial Summary" xfId="731"/>
    <cellStyle name="_Asset Debt Financial Summary 2" xfId="732"/>
    <cellStyle name="_AURORA WIP" xfId="733"/>
    <cellStyle name="_AURORA WIP 2" xfId="734"/>
    <cellStyle name="_AURORA WIP 2 2" xfId="735"/>
    <cellStyle name="_AURORA WIP 3" xfId="736"/>
    <cellStyle name="_AURORA WIP_Chelan PUD Power Costs (8-10)" xfId="737"/>
    <cellStyle name="_AURORA WIP_DEM-WP(C) Costs Not In AURORA 2010GRC As Filed" xfId="738"/>
    <cellStyle name="_AURORA WIP_DEM-WP(C) Costs Not In AURORA 2010GRC As Filed 2" xfId="739"/>
    <cellStyle name="_AURORA WIP_NIM Summary" xfId="740"/>
    <cellStyle name="_AURORA WIP_NIM Summary 09GRC" xfId="741"/>
    <cellStyle name="_AURORA WIP_NIM Summary 09GRC 2" xfId="742"/>
    <cellStyle name="_AURORA WIP_NIM Summary 2" xfId="743"/>
    <cellStyle name="_AURORA WIP_NIM Summary 3" xfId="744"/>
    <cellStyle name="_AURORA WIP_NIM Summary 4" xfId="745"/>
    <cellStyle name="_AURORA WIP_NIM Summary 5" xfId="746"/>
    <cellStyle name="_AURORA WIP_NIM Summary 6" xfId="747"/>
    <cellStyle name="_AURORA WIP_NIM Summary 7" xfId="748"/>
    <cellStyle name="_AURORA WIP_NIM Summary 8" xfId="749"/>
    <cellStyle name="_AURORA WIP_NIM Summary 9" xfId="750"/>
    <cellStyle name="_AURORA WIP_PCA 9 -  Exhibit D April 2010 (3)" xfId="751"/>
    <cellStyle name="_AURORA WIP_PCA 9 -  Exhibit D April 2010 (3) 2" xfId="752"/>
    <cellStyle name="_AURORA WIP_Reconciliation" xfId="753"/>
    <cellStyle name="_AURORA WIP_Reconciliation 2" xfId="754"/>
    <cellStyle name="_AURORA WIP_Wind Integration 10GRC" xfId="755"/>
    <cellStyle name="_AURORA WIP_Wind Integration 10GRC 2" xfId="756"/>
    <cellStyle name="_Book1" xfId="757"/>
    <cellStyle name="_x0013__Book1" xfId="758"/>
    <cellStyle name="_Book1 (2)" xfId="759"/>
    <cellStyle name="_Book1 (2) 2" xfId="760"/>
    <cellStyle name="_Book1 (2) 2 2" xfId="761"/>
    <cellStyle name="_Book1 (2) 2 2 2" xfId="762"/>
    <cellStyle name="_Book1 (2) 2 3" xfId="763"/>
    <cellStyle name="_Book1 (2) 3" xfId="764"/>
    <cellStyle name="_Book1 (2) 3 2" xfId="765"/>
    <cellStyle name="_Book1 (2) 3 2 2" xfId="766"/>
    <cellStyle name="_Book1 (2) 3 3" xfId="767"/>
    <cellStyle name="_Book1 (2) 3 3 2" xfId="768"/>
    <cellStyle name="_Book1 (2) 3 4" xfId="769"/>
    <cellStyle name="_Book1 (2) 3 4 2" xfId="770"/>
    <cellStyle name="_Book1 (2) 4" xfId="771"/>
    <cellStyle name="_Book1 (2) 4 2" xfId="772"/>
    <cellStyle name="_Book1 (2) 5" xfId="773"/>
    <cellStyle name="_Book1 (2) 6" xfId="774"/>
    <cellStyle name="_Book1 (2) 7" xfId="775"/>
    <cellStyle name="_Book1 (2)_04 07E Wild Horse Wind Expansion (C) (2)" xfId="776"/>
    <cellStyle name="_Book1 (2)_04 07E Wild Horse Wind Expansion (C) (2) 2" xfId="777"/>
    <cellStyle name="_Book1 (2)_04 07E Wild Horse Wind Expansion (C) (2) 2 2" xfId="778"/>
    <cellStyle name="_Book1 (2)_04 07E Wild Horse Wind Expansion (C) (2) 3" xfId="779"/>
    <cellStyle name="_Book1 (2)_04 07E Wild Horse Wind Expansion (C) (2)_Adj Bench DR 3 for Initial Briefs (Electric)" xfId="780"/>
    <cellStyle name="_Book1 (2)_04 07E Wild Horse Wind Expansion (C) (2)_Adj Bench DR 3 for Initial Briefs (Electric) 2" xfId="781"/>
    <cellStyle name="_Book1 (2)_04 07E Wild Horse Wind Expansion (C) (2)_Adj Bench DR 3 for Initial Briefs (Electric) 2 2" xfId="782"/>
    <cellStyle name="_Book1 (2)_04 07E Wild Horse Wind Expansion (C) (2)_Adj Bench DR 3 for Initial Briefs (Electric) 3" xfId="783"/>
    <cellStyle name="_Book1 (2)_04 07E Wild Horse Wind Expansion (C) (2)_Book1" xfId="784"/>
    <cellStyle name="_Book1 (2)_04 07E Wild Horse Wind Expansion (C) (2)_Electric Rev Req Model (2009 GRC) " xfId="785"/>
    <cellStyle name="_Book1 (2)_04 07E Wild Horse Wind Expansion (C) (2)_Electric Rev Req Model (2009 GRC)  2" xfId="786"/>
    <cellStyle name="_Book1 (2)_04 07E Wild Horse Wind Expansion (C) (2)_Electric Rev Req Model (2009 GRC)  2 2" xfId="787"/>
    <cellStyle name="_Book1 (2)_04 07E Wild Horse Wind Expansion (C) (2)_Electric Rev Req Model (2009 GRC)  3" xfId="788"/>
    <cellStyle name="_Book1 (2)_04 07E Wild Horse Wind Expansion (C) (2)_Electric Rev Req Model (2009 GRC) Rebuttal" xfId="789"/>
    <cellStyle name="_Book1 (2)_04 07E Wild Horse Wind Expansion (C) (2)_Electric Rev Req Model (2009 GRC) Rebuttal 2" xfId="790"/>
    <cellStyle name="_Book1 (2)_04 07E Wild Horse Wind Expansion (C) (2)_Electric Rev Req Model (2009 GRC) Rebuttal 2 2" xfId="791"/>
    <cellStyle name="_Book1 (2)_04 07E Wild Horse Wind Expansion (C) (2)_Electric Rev Req Model (2009 GRC) Rebuttal 3" xfId="792"/>
    <cellStyle name="_Book1 (2)_04 07E Wild Horse Wind Expansion (C) (2)_Electric Rev Req Model (2009 GRC) Rebuttal REmoval of New  WH Solar AdjustMI" xfId="793"/>
    <cellStyle name="_Book1 (2)_04 07E Wild Horse Wind Expansion (C) (2)_Electric Rev Req Model (2009 GRC) Rebuttal REmoval of New  WH Solar AdjustMI 2" xfId="794"/>
    <cellStyle name="_Book1 (2)_04 07E Wild Horse Wind Expansion (C) (2)_Electric Rev Req Model (2009 GRC) Rebuttal REmoval of New  WH Solar AdjustMI 2 2" xfId="795"/>
    <cellStyle name="_Book1 (2)_04 07E Wild Horse Wind Expansion (C) (2)_Electric Rev Req Model (2009 GRC) Rebuttal REmoval of New  WH Solar AdjustMI 3" xfId="796"/>
    <cellStyle name="_Book1 (2)_04 07E Wild Horse Wind Expansion (C) (2)_Electric Rev Req Model (2009 GRC) Revised 01-18-2010" xfId="797"/>
    <cellStyle name="_Book1 (2)_04 07E Wild Horse Wind Expansion (C) (2)_Electric Rev Req Model (2009 GRC) Revised 01-18-2010 2" xfId="798"/>
    <cellStyle name="_Book1 (2)_04 07E Wild Horse Wind Expansion (C) (2)_Electric Rev Req Model (2009 GRC) Revised 01-18-2010 2 2" xfId="799"/>
    <cellStyle name="_Book1 (2)_04 07E Wild Horse Wind Expansion (C) (2)_Electric Rev Req Model (2009 GRC) Revised 01-18-2010 3" xfId="800"/>
    <cellStyle name="_Book1 (2)_04 07E Wild Horse Wind Expansion (C) (2)_Electric Rev Req Model (2010 GRC)" xfId="801"/>
    <cellStyle name="_Book1 (2)_04 07E Wild Horse Wind Expansion (C) (2)_Electric Rev Req Model (2010 GRC) SF" xfId="802"/>
    <cellStyle name="_Book1 (2)_04 07E Wild Horse Wind Expansion (C) (2)_Final Order Electric EXHIBIT A-1" xfId="803"/>
    <cellStyle name="_Book1 (2)_04 07E Wild Horse Wind Expansion (C) (2)_Final Order Electric EXHIBIT A-1 2" xfId="804"/>
    <cellStyle name="_Book1 (2)_04 07E Wild Horse Wind Expansion (C) (2)_Final Order Electric EXHIBIT A-1 2 2" xfId="805"/>
    <cellStyle name="_Book1 (2)_04 07E Wild Horse Wind Expansion (C) (2)_Final Order Electric EXHIBIT A-1 3" xfId="806"/>
    <cellStyle name="_Book1 (2)_04 07E Wild Horse Wind Expansion (C) (2)_TENASKA REGULATORY ASSET" xfId="807"/>
    <cellStyle name="_Book1 (2)_04 07E Wild Horse Wind Expansion (C) (2)_TENASKA REGULATORY ASSET 2" xfId="808"/>
    <cellStyle name="_Book1 (2)_04 07E Wild Horse Wind Expansion (C) (2)_TENASKA REGULATORY ASSET 2 2" xfId="809"/>
    <cellStyle name="_Book1 (2)_04 07E Wild Horse Wind Expansion (C) (2)_TENASKA REGULATORY ASSET 3" xfId="810"/>
    <cellStyle name="_Book1 (2)_16.37E Wild Horse Expansion DeferralRevwrkingfile SF" xfId="811"/>
    <cellStyle name="_Book1 (2)_16.37E Wild Horse Expansion DeferralRevwrkingfile SF 2" xfId="812"/>
    <cellStyle name="_Book1 (2)_16.37E Wild Horse Expansion DeferralRevwrkingfile SF 2 2" xfId="813"/>
    <cellStyle name="_Book1 (2)_16.37E Wild Horse Expansion DeferralRevwrkingfile SF 3" xfId="814"/>
    <cellStyle name="_Book1 (2)_2009 Compliance Filing PCA Exhibits for GRC" xfId="815"/>
    <cellStyle name="_Book1 (2)_2009 GRC Compl Filing - Exhibit D" xfId="816"/>
    <cellStyle name="_Book1 (2)_2009 GRC Compl Filing - Exhibit D 2" xfId="817"/>
    <cellStyle name="_Book1 (2)_2010 PTC's July1_Dec31 2010 " xfId="818"/>
    <cellStyle name="_Book1 (2)_2010 PTC's Sept10_Aug11 (Version 4)" xfId="819"/>
    <cellStyle name="_Book1 (2)_3.01 Income Statement" xfId="820"/>
    <cellStyle name="_Book1 (2)_4 31 Regulatory Assets and Liabilities  7 06- Exhibit D" xfId="821"/>
    <cellStyle name="_Book1 (2)_4 31 Regulatory Assets and Liabilities  7 06- Exhibit D 2" xfId="822"/>
    <cellStyle name="_Book1 (2)_4 31 Regulatory Assets and Liabilities  7 06- Exhibit D 2 2" xfId="823"/>
    <cellStyle name="_Book1 (2)_4 31 Regulatory Assets and Liabilities  7 06- Exhibit D 3" xfId="824"/>
    <cellStyle name="_Book1 (2)_4 31 Regulatory Assets and Liabilities  7 06- Exhibit D_NIM Summary" xfId="825"/>
    <cellStyle name="_Book1 (2)_4 31 Regulatory Assets and Liabilities  7 06- Exhibit D_NIM Summary 2" xfId="826"/>
    <cellStyle name="_Book1 (2)_4 32 Regulatory Assets and Liabilities  7 06- Exhibit D" xfId="827"/>
    <cellStyle name="_Book1 (2)_4 32 Regulatory Assets and Liabilities  7 06- Exhibit D 2" xfId="828"/>
    <cellStyle name="_Book1 (2)_4 32 Regulatory Assets and Liabilities  7 06- Exhibit D 2 2" xfId="829"/>
    <cellStyle name="_Book1 (2)_4 32 Regulatory Assets and Liabilities  7 06- Exhibit D 3" xfId="830"/>
    <cellStyle name="_Book1 (2)_4 32 Regulatory Assets and Liabilities  7 06- Exhibit D_NIM Summary" xfId="831"/>
    <cellStyle name="_Book1 (2)_4 32 Regulatory Assets and Liabilities  7 06- Exhibit D_NIM Summary 2" xfId="832"/>
    <cellStyle name="_Book1 (2)_ACCOUNTS" xfId="833"/>
    <cellStyle name="_Book1 (2)_Att B to RECs proceeds proposal" xfId="834"/>
    <cellStyle name="_Book1 (2)_AURORA Total New" xfId="835"/>
    <cellStyle name="_Book1 (2)_AURORA Total New 2" xfId="836"/>
    <cellStyle name="_Book1 (2)_Backup for Attachment B 2010-09-09" xfId="837"/>
    <cellStyle name="_Book1 (2)_Bench Request - Attachment B" xfId="838"/>
    <cellStyle name="_Book1 (2)_Book2" xfId="839"/>
    <cellStyle name="_Book1 (2)_Book2 2" xfId="840"/>
    <cellStyle name="_Book1 (2)_Book2 2 2" xfId="841"/>
    <cellStyle name="_Book1 (2)_Book2 3" xfId="842"/>
    <cellStyle name="_Book1 (2)_Book2_Adj Bench DR 3 for Initial Briefs (Electric)" xfId="843"/>
    <cellStyle name="_Book1 (2)_Book2_Adj Bench DR 3 for Initial Briefs (Electric) 2" xfId="844"/>
    <cellStyle name="_Book1 (2)_Book2_Adj Bench DR 3 for Initial Briefs (Electric) 2 2" xfId="845"/>
    <cellStyle name="_Book1 (2)_Book2_Adj Bench DR 3 for Initial Briefs (Electric) 3" xfId="846"/>
    <cellStyle name="_Book1 (2)_Book2_Electric Rev Req Model (2009 GRC) Rebuttal" xfId="847"/>
    <cellStyle name="_Book1 (2)_Book2_Electric Rev Req Model (2009 GRC) Rebuttal 2" xfId="848"/>
    <cellStyle name="_Book1 (2)_Book2_Electric Rev Req Model (2009 GRC) Rebuttal 2 2" xfId="849"/>
    <cellStyle name="_Book1 (2)_Book2_Electric Rev Req Model (2009 GRC) Rebuttal 3" xfId="850"/>
    <cellStyle name="_Book1 (2)_Book2_Electric Rev Req Model (2009 GRC) Rebuttal REmoval of New  WH Solar AdjustMI" xfId="851"/>
    <cellStyle name="_Book1 (2)_Book2_Electric Rev Req Model (2009 GRC) Rebuttal REmoval of New  WH Solar AdjustMI 2" xfId="852"/>
    <cellStyle name="_Book1 (2)_Book2_Electric Rev Req Model (2009 GRC) Rebuttal REmoval of New  WH Solar AdjustMI 2 2" xfId="853"/>
    <cellStyle name="_Book1 (2)_Book2_Electric Rev Req Model (2009 GRC) Rebuttal REmoval of New  WH Solar AdjustMI 3" xfId="854"/>
    <cellStyle name="_Book1 (2)_Book2_Electric Rev Req Model (2009 GRC) Revised 01-18-2010" xfId="855"/>
    <cellStyle name="_Book1 (2)_Book2_Electric Rev Req Model (2009 GRC) Revised 01-18-2010 2" xfId="856"/>
    <cellStyle name="_Book1 (2)_Book2_Electric Rev Req Model (2009 GRC) Revised 01-18-2010 2 2" xfId="857"/>
    <cellStyle name="_Book1 (2)_Book2_Electric Rev Req Model (2009 GRC) Revised 01-18-2010 3" xfId="858"/>
    <cellStyle name="_Book1 (2)_Book2_Final Order Electric EXHIBIT A-1" xfId="859"/>
    <cellStyle name="_Book1 (2)_Book2_Final Order Electric EXHIBIT A-1 2" xfId="860"/>
    <cellStyle name="_Book1 (2)_Book2_Final Order Electric EXHIBIT A-1 2 2" xfId="861"/>
    <cellStyle name="_Book1 (2)_Book2_Final Order Electric EXHIBIT A-1 3" xfId="862"/>
    <cellStyle name="_Book1 (2)_Book4" xfId="863"/>
    <cellStyle name="_Book1 (2)_Book4 2" xfId="864"/>
    <cellStyle name="_Book1 (2)_Book4 2 2" xfId="865"/>
    <cellStyle name="_Book1 (2)_Book4 3" xfId="866"/>
    <cellStyle name="_Book1 (2)_Book9" xfId="867"/>
    <cellStyle name="_Book1 (2)_Book9 2" xfId="868"/>
    <cellStyle name="_Book1 (2)_Book9 2 2" xfId="869"/>
    <cellStyle name="_Book1 (2)_Book9 3" xfId="870"/>
    <cellStyle name="_Book1 (2)_Chelan PUD Power Costs (8-10)" xfId="871"/>
    <cellStyle name="_Book1 (2)_DWH-08 (Rate Spread &amp; Design Workpapers)" xfId="872"/>
    <cellStyle name="_Book1 (2)_Final 2008 PTC Rate Design Workpapers 10.27.08" xfId="873"/>
    <cellStyle name="_Book1 (2)_Gas Rev Req Model (2010 GRC)" xfId="874"/>
    <cellStyle name="_Book1 (2)_INPUTS" xfId="875"/>
    <cellStyle name="_Book1 (2)_INPUTS 2" xfId="876"/>
    <cellStyle name="_Book1 (2)_INPUTS 2 2" xfId="877"/>
    <cellStyle name="_Book1 (2)_INPUTS 3" xfId="878"/>
    <cellStyle name="_Book1 (2)_NIM Summary" xfId="879"/>
    <cellStyle name="_Book1 (2)_NIM Summary 09GRC" xfId="880"/>
    <cellStyle name="_Book1 (2)_NIM Summary 09GRC 2" xfId="881"/>
    <cellStyle name="_Book1 (2)_NIM Summary 2" xfId="882"/>
    <cellStyle name="_Book1 (2)_NIM Summary 3" xfId="883"/>
    <cellStyle name="_Book1 (2)_NIM Summary 4" xfId="884"/>
    <cellStyle name="_Book1 (2)_NIM Summary 5" xfId="885"/>
    <cellStyle name="_Book1 (2)_NIM Summary 6" xfId="886"/>
    <cellStyle name="_Book1 (2)_NIM Summary 7" xfId="887"/>
    <cellStyle name="_Book1 (2)_NIM Summary 8" xfId="888"/>
    <cellStyle name="_Book1 (2)_NIM Summary 9" xfId="889"/>
    <cellStyle name="_Book1 (2)_PCA 10 -  Exhibit D from A Kellogg Jan 2011" xfId="890"/>
    <cellStyle name="_Book1 (2)_PCA 10 -  Exhibit D from A Kellogg July 2011" xfId="891"/>
    <cellStyle name="_Book1 (2)_PCA 10 -  Exhibit D from S Free Rcv'd 12-11" xfId="892"/>
    <cellStyle name="_Book1 (2)_PCA 9 -  Exhibit D April 2010" xfId="893"/>
    <cellStyle name="_Book1 (2)_PCA 9 -  Exhibit D April 2010 (3)" xfId="894"/>
    <cellStyle name="_Book1 (2)_PCA 9 -  Exhibit D April 2010 (3) 2" xfId="895"/>
    <cellStyle name="_Book1 (2)_PCA 9 -  Exhibit D Nov 2010" xfId="896"/>
    <cellStyle name="_Book1 (2)_PCA 9 - Exhibit D at August 2010" xfId="897"/>
    <cellStyle name="_Book1 (2)_PCA 9 - Exhibit D June 2010 GRC" xfId="898"/>
    <cellStyle name="_Book1 (2)_Power Costs - Comparison bx Rbtl-Staff-Jt-PC" xfId="899"/>
    <cellStyle name="_Book1 (2)_Power Costs - Comparison bx Rbtl-Staff-Jt-PC 2" xfId="900"/>
    <cellStyle name="_Book1 (2)_Power Costs - Comparison bx Rbtl-Staff-Jt-PC 2 2" xfId="901"/>
    <cellStyle name="_Book1 (2)_Power Costs - Comparison bx Rbtl-Staff-Jt-PC 3" xfId="902"/>
    <cellStyle name="_Book1 (2)_Power Costs - Comparison bx Rbtl-Staff-Jt-PC_Adj Bench DR 3 for Initial Briefs (Electric)" xfId="903"/>
    <cellStyle name="_Book1 (2)_Power Costs - Comparison bx Rbtl-Staff-Jt-PC_Adj Bench DR 3 for Initial Briefs (Electric) 2" xfId="904"/>
    <cellStyle name="_Book1 (2)_Power Costs - Comparison bx Rbtl-Staff-Jt-PC_Adj Bench DR 3 for Initial Briefs (Electric) 2 2" xfId="905"/>
    <cellStyle name="_Book1 (2)_Power Costs - Comparison bx Rbtl-Staff-Jt-PC_Adj Bench DR 3 for Initial Briefs (Electric) 3" xfId="906"/>
    <cellStyle name="_Book1 (2)_Power Costs - Comparison bx Rbtl-Staff-Jt-PC_Electric Rev Req Model (2009 GRC) Rebuttal" xfId="907"/>
    <cellStyle name="_Book1 (2)_Power Costs - Comparison bx Rbtl-Staff-Jt-PC_Electric Rev Req Model (2009 GRC) Rebuttal 2" xfId="908"/>
    <cellStyle name="_Book1 (2)_Power Costs - Comparison bx Rbtl-Staff-Jt-PC_Electric Rev Req Model (2009 GRC) Rebuttal 2 2" xfId="909"/>
    <cellStyle name="_Book1 (2)_Power Costs - Comparison bx Rbtl-Staff-Jt-PC_Electric Rev Req Model (2009 GRC) Rebuttal 3" xfId="910"/>
    <cellStyle name="_Book1 (2)_Power Costs - Comparison bx Rbtl-Staff-Jt-PC_Electric Rev Req Model (2009 GRC) Rebuttal REmoval of New  WH Solar AdjustMI" xfId="911"/>
    <cellStyle name="_Book1 (2)_Power Costs - Comparison bx Rbtl-Staff-Jt-PC_Electric Rev Req Model (2009 GRC) Rebuttal REmoval of New  WH Solar AdjustMI 2" xfId="912"/>
    <cellStyle name="_Book1 (2)_Power Costs - Comparison bx Rbtl-Staff-Jt-PC_Electric Rev Req Model (2009 GRC) Rebuttal REmoval of New  WH Solar AdjustMI 2 2" xfId="913"/>
    <cellStyle name="_Book1 (2)_Power Costs - Comparison bx Rbtl-Staff-Jt-PC_Electric Rev Req Model (2009 GRC) Rebuttal REmoval of New  WH Solar AdjustMI 3" xfId="914"/>
    <cellStyle name="_Book1 (2)_Power Costs - Comparison bx Rbtl-Staff-Jt-PC_Electric Rev Req Model (2009 GRC) Revised 01-18-2010" xfId="915"/>
    <cellStyle name="_Book1 (2)_Power Costs - Comparison bx Rbtl-Staff-Jt-PC_Electric Rev Req Model (2009 GRC) Revised 01-18-2010 2" xfId="916"/>
    <cellStyle name="_Book1 (2)_Power Costs - Comparison bx Rbtl-Staff-Jt-PC_Electric Rev Req Model (2009 GRC) Revised 01-18-2010 2 2" xfId="917"/>
    <cellStyle name="_Book1 (2)_Power Costs - Comparison bx Rbtl-Staff-Jt-PC_Electric Rev Req Model (2009 GRC) Revised 01-18-2010 3" xfId="918"/>
    <cellStyle name="_Book1 (2)_Power Costs - Comparison bx Rbtl-Staff-Jt-PC_Final Order Electric EXHIBIT A-1" xfId="919"/>
    <cellStyle name="_Book1 (2)_Power Costs - Comparison bx Rbtl-Staff-Jt-PC_Final Order Electric EXHIBIT A-1 2" xfId="920"/>
    <cellStyle name="_Book1 (2)_Power Costs - Comparison bx Rbtl-Staff-Jt-PC_Final Order Electric EXHIBIT A-1 2 2" xfId="921"/>
    <cellStyle name="_Book1 (2)_Power Costs - Comparison bx Rbtl-Staff-Jt-PC_Final Order Electric EXHIBIT A-1 3" xfId="922"/>
    <cellStyle name="_Book1 (2)_Production Adj 4.37" xfId="923"/>
    <cellStyle name="_Book1 (2)_Production Adj 4.37 2" xfId="924"/>
    <cellStyle name="_Book1 (2)_Production Adj 4.37 2 2" xfId="925"/>
    <cellStyle name="_Book1 (2)_Production Adj 4.37 3" xfId="926"/>
    <cellStyle name="_Book1 (2)_Purchased Power Adj 4.03" xfId="927"/>
    <cellStyle name="_Book1 (2)_Purchased Power Adj 4.03 2" xfId="928"/>
    <cellStyle name="_Book1 (2)_Purchased Power Adj 4.03 2 2" xfId="929"/>
    <cellStyle name="_Book1 (2)_Purchased Power Adj 4.03 3" xfId="930"/>
    <cellStyle name="_Book1 (2)_Rebuttal Power Costs" xfId="931"/>
    <cellStyle name="_Book1 (2)_Rebuttal Power Costs 2" xfId="932"/>
    <cellStyle name="_Book1 (2)_Rebuttal Power Costs 2 2" xfId="933"/>
    <cellStyle name="_Book1 (2)_Rebuttal Power Costs 3" xfId="934"/>
    <cellStyle name="_Book1 (2)_Rebuttal Power Costs_Adj Bench DR 3 for Initial Briefs (Electric)" xfId="935"/>
    <cellStyle name="_Book1 (2)_Rebuttal Power Costs_Adj Bench DR 3 for Initial Briefs (Electric) 2" xfId="936"/>
    <cellStyle name="_Book1 (2)_Rebuttal Power Costs_Adj Bench DR 3 for Initial Briefs (Electric) 2 2" xfId="937"/>
    <cellStyle name="_Book1 (2)_Rebuttal Power Costs_Adj Bench DR 3 for Initial Briefs (Electric) 3" xfId="938"/>
    <cellStyle name="_Book1 (2)_Rebuttal Power Costs_Electric Rev Req Model (2009 GRC) Rebuttal" xfId="939"/>
    <cellStyle name="_Book1 (2)_Rebuttal Power Costs_Electric Rev Req Model (2009 GRC) Rebuttal 2" xfId="940"/>
    <cellStyle name="_Book1 (2)_Rebuttal Power Costs_Electric Rev Req Model (2009 GRC) Rebuttal 2 2" xfId="941"/>
    <cellStyle name="_Book1 (2)_Rebuttal Power Costs_Electric Rev Req Model (2009 GRC) Rebuttal 3" xfId="942"/>
    <cellStyle name="_Book1 (2)_Rebuttal Power Costs_Electric Rev Req Model (2009 GRC) Rebuttal REmoval of New  WH Solar AdjustMI" xfId="943"/>
    <cellStyle name="_Book1 (2)_Rebuttal Power Costs_Electric Rev Req Model (2009 GRC) Rebuttal REmoval of New  WH Solar AdjustMI 2" xfId="944"/>
    <cellStyle name="_Book1 (2)_Rebuttal Power Costs_Electric Rev Req Model (2009 GRC) Rebuttal REmoval of New  WH Solar AdjustMI 2 2" xfId="945"/>
    <cellStyle name="_Book1 (2)_Rebuttal Power Costs_Electric Rev Req Model (2009 GRC) Rebuttal REmoval of New  WH Solar AdjustMI 3" xfId="946"/>
    <cellStyle name="_Book1 (2)_Rebuttal Power Costs_Electric Rev Req Model (2009 GRC) Revised 01-18-2010" xfId="947"/>
    <cellStyle name="_Book1 (2)_Rebuttal Power Costs_Electric Rev Req Model (2009 GRC) Revised 01-18-2010 2" xfId="948"/>
    <cellStyle name="_Book1 (2)_Rebuttal Power Costs_Electric Rev Req Model (2009 GRC) Revised 01-18-2010 2 2" xfId="949"/>
    <cellStyle name="_Book1 (2)_Rebuttal Power Costs_Electric Rev Req Model (2009 GRC) Revised 01-18-2010 3" xfId="950"/>
    <cellStyle name="_Book1 (2)_Rebuttal Power Costs_Final Order Electric EXHIBIT A-1" xfId="951"/>
    <cellStyle name="_Book1 (2)_Rebuttal Power Costs_Final Order Electric EXHIBIT A-1 2" xfId="952"/>
    <cellStyle name="_Book1 (2)_Rebuttal Power Costs_Final Order Electric EXHIBIT A-1 2 2" xfId="953"/>
    <cellStyle name="_Book1 (2)_Rebuttal Power Costs_Final Order Electric EXHIBIT A-1 3" xfId="954"/>
    <cellStyle name="_Book1 (2)_RECS vs PTC's w Interest 6-28-10" xfId="955"/>
    <cellStyle name="_Book1 (2)_ROR &amp; CONV FACTOR" xfId="956"/>
    <cellStyle name="_Book1 (2)_ROR &amp; CONV FACTOR 2" xfId="957"/>
    <cellStyle name="_Book1 (2)_ROR &amp; CONV FACTOR 2 2" xfId="958"/>
    <cellStyle name="_Book1 (2)_ROR &amp; CONV FACTOR 3" xfId="959"/>
    <cellStyle name="_Book1 (2)_ROR 5.02" xfId="960"/>
    <cellStyle name="_Book1 (2)_ROR 5.02 2" xfId="961"/>
    <cellStyle name="_Book1 (2)_ROR 5.02 2 2" xfId="962"/>
    <cellStyle name="_Book1 (2)_ROR 5.02 3" xfId="963"/>
    <cellStyle name="_Book1 (2)_Wind Integration 10GRC" xfId="964"/>
    <cellStyle name="_Book1 (2)_Wind Integration 10GRC 2" xfId="965"/>
    <cellStyle name="_Book1 10" xfId="966"/>
    <cellStyle name="_Book1 10 2" xfId="967"/>
    <cellStyle name="_Book1 11" xfId="968"/>
    <cellStyle name="_Book1 12" xfId="969"/>
    <cellStyle name="_Book1 13" xfId="970"/>
    <cellStyle name="_Book1 14" xfId="971"/>
    <cellStyle name="_Book1 2" xfId="972"/>
    <cellStyle name="_Book1 2 2" xfId="973"/>
    <cellStyle name="_Book1 2 2 2" xfId="974"/>
    <cellStyle name="_Book1 2 3" xfId="975"/>
    <cellStyle name="_Book1 3" xfId="976"/>
    <cellStyle name="_Book1 3 2" xfId="977"/>
    <cellStyle name="_Book1 4" xfId="978"/>
    <cellStyle name="_Book1 4 2" xfId="979"/>
    <cellStyle name="_Book1 4_2011 Operations Snapshot" xfId="980"/>
    <cellStyle name="_Book1 4_Department" xfId="981"/>
    <cellStyle name="_Book1 4_VarX" xfId="982"/>
    <cellStyle name="_Book1 5" xfId="983"/>
    <cellStyle name="_Book1 5 2" xfId="984"/>
    <cellStyle name="_Book1 5 2 2" xfId="985"/>
    <cellStyle name="_Book1 5 2_County_Stop_Light_Chart_2012_02" xfId="986"/>
    <cellStyle name="_Book1 5 2_County_Stop_Light_Chart_2012_06" xfId="987"/>
    <cellStyle name="_Book1 5 2_County_Stop_Light_Chart_Template" xfId="988"/>
    <cellStyle name="_Book1 5_2011 OM ASM Report" xfId="989"/>
    <cellStyle name="_Book1 5_2011 OM ASM Report 2" xfId="990"/>
    <cellStyle name="_Book1 5_2011 OM ASM Report_County_Stop_Light_Chart_2012_02" xfId="991"/>
    <cellStyle name="_Book1 5_2011 OM ASM Report_County_Stop_Light_Chart_2012_06" xfId="992"/>
    <cellStyle name="_Book1 5_2011 OM ASM Report_County_Stop_Light_Chart_Template" xfId="993"/>
    <cellStyle name="_Book1 5_2011 Operations Snapshot" xfId="994"/>
    <cellStyle name="_Book1 5_2011 Operations Snapshot 2" xfId="995"/>
    <cellStyle name="_Book1 5_2011 Operations Snapshot_County_Stop_Light_Chart_2012_02" xfId="996"/>
    <cellStyle name="_Book1 5_2011 Operations Snapshot_County_Stop_Light_Chart_2012_06" xfId="997"/>
    <cellStyle name="_Book1 5_2011 Operations Snapshot_County_Stop_Light_Chart_Template" xfId="998"/>
    <cellStyle name="_Book1 5_2012 Operations Snapshot" xfId="999"/>
    <cellStyle name="_Book1 5_Copy of 2011 OM ASM Report" xfId="1000"/>
    <cellStyle name="_Book1 5_Department" xfId="1001"/>
    <cellStyle name="_Book1 5_Jan 2012 OM ASM Report" xfId="1002"/>
    <cellStyle name="_Book1 5_VarX" xfId="1003"/>
    <cellStyle name="_Book1 6" xfId="1004"/>
    <cellStyle name="_Book1 6 2" xfId="1005"/>
    <cellStyle name="_Book1 6_County_Stop_Light_Chart_2012_02" xfId="1006"/>
    <cellStyle name="_Book1 6_County_Stop_Light_Chart_2012_06" xfId="1007"/>
    <cellStyle name="_Book1 6_County_Stop_Light_Chart_Template" xfId="1008"/>
    <cellStyle name="_Book1 6_Department" xfId="1009"/>
    <cellStyle name="_Book1 6_Department 2" xfId="1010"/>
    <cellStyle name="_Book1 6_VarX" xfId="1011"/>
    <cellStyle name="_Book1 6_VarX 2" xfId="1012"/>
    <cellStyle name="_Book1 7" xfId="1013"/>
    <cellStyle name="_Book1 7 2" xfId="1014"/>
    <cellStyle name="_Book1 7_County_Stop_Light_Chart_2012_02" xfId="1015"/>
    <cellStyle name="_Book1 7_County_Stop_Light_Chart_2012_06" xfId="1016"/>
    <cellStyle name="_Book1 7_County_Stop_Light_Chart_Template" xfId="1017"/>
    <cellStyle name="_Book1 8" xfId="1018"/>
    <cellStyle name="_Book1 8 2" xfId="1019"/>
    <cellStyle name="_Book1 9" xfId="1020"/>
    <cellStyle name="_Book1 9 2" xfId="1021"/>
    <cellStyle name="_Book1_(C) WHE Proforma with ITC cash grant 10 Yr Amort_for deferral_102809" xfId="1022"/>
    <cellStyle name="_Book1_(C) WHE Proforma with ITC cash grant 10 Yr Amort_for deferral_102809 2" xfId="1023"/>
    <cellStyle name="_Book1_(C) WHE Proforma with ITC cash grant 10 Yr Amort_for deferral_102809 2 2" xfId="1024"/>
    <cellStyle name="_Book1_(C) WHE Proforma with ITC cash grant 10 Yr Amort_for deferral_102809 3" xfId="1025"/>
    <cellStyle name="_Book1_(C) WHE Proforma with ITC cash grant 10 Yr Amort_for deferral_102809_16.07E Wild Horse Wind Expansionwrkingfile" xfId="1026"/>
    <cellStyle name="_Book1_(C) WHE Proforma with ITC cash grant 10 Yr Amort_for deferral_102809_16.07E Wild Horse Wind Expansionwrkingfile 2" xfId="1027"/>
    <cellStyle name="_Book1_(C) WHE Proforma with ITC cash grant 10 Yr Amort_for deferral_102809_16.07E Wild Horse Wind Expansionwrkingfile 2 2" xfId="1028"/>
    <cellStyle name="_Book1_(C) WHE Proforma with ITC cash grant 10 Yr Amort_for deferral_102809_16.07E Wild Horse Wind Expansionwrkingfile 3" xfId="1029"/>
    <cellStyle name="_Book1_(C) WHE Proforma with ITC cash grant 10 Yr Amort_for deferral_102809_16.07E Wild Horse Wind Expansionwrkingfile SF" xfId="1030"/>
    <cellStyle name="_Book1_(C) WHE Proforma with ITC cash grant 10 Yr Amort_for deferral_102809_16.07E Wild Horse Wind Expansionwrkingfile SF 2" xfId="1031"/>
    <cellStyle name="_Book1_(C) WHE Proforma with ITC cash grant 10 Yr Amort_for deferral_102809_16.07E Wild Horse Wind Expansionwrkingfile SF 2 2" xfId="1032"/>
    <cellStyle name="_Book1_(C) WHE Proforma with ITC cash grant 10 Yr Amort_for deferral_102809_16.07E Wild Horse Wind Expansionwrkingfile SF 3" xfId="1033"/>
    <cellStyle name="_Book1_(C) WHE Proforma with ITC cash grant 10 Yr Amort_for deferral_102809_16.37E Wild Horse Expansion DeferralRevwrkingfile SF" xfId="1034"/>
    <cellStyle name="_Book1_(C) WHE Proforma with ITC cash grant 10 Yr Amort_for deferral_102809_16.37E Wild Horse Expansion DeferralRevwrkingfile SF 2" xfId="1035"/>
    <cellStyle name="_Book1_(C) WHE Proforma with ITC cash grant 10 Yr Amort_for deferral_102809_16.37E Wild Horse Expansion DeferralRevwrkingfile SF 2 2" xfId="1036"/>
    <cellStyle name="_Book1_(C) WHE Proforma with ITC cash grant 10 Yr Amort_for deferral_102809_16.37E Wild Horse Expansion DeferralRevwrkingfile SF 3" xfId="1037"/>
    <cellStyle name="_Book1_(C) WHE Proforma with ITC cash grant 10 Yr Amort_for rebuttal_120709" xfId="1038"/>
    <cellStyle name="_Book1_(C) WHE Proforma with ITC cash grant 10 Yr Amort_for rebuttal_120709 2" xfId="1039"/>
    <cellStyle name="_Book1_(C) WHE Proforma with ITC cash grant 10 Yr Amort_for rebuttal_120709 2 2" xfId="1040"/>
    <cellStyle name="_Book1_(C) WHE Proforma with ITC cash grant 10 Yr Amort_for rebuttal_120709 3" xfId="1041"/>
    <cellStyle name="_Book1_04.07E Wild Horse Wind Expansion" xfId="1042"/>
    <cellStyle name="_Book1_04.07E Wild Horse Wind Expansion 2" xfId="1043"/>
    <cellStyle name="_Book1_04.07E Wild Horse Wind Expansion 2 2" xfId="1044"/>
    <cellStyle name="_Book1_04.07E Wild Horse Wind Expansion 3" xfId="1045"/>
    <cellStyle name="_Book1_04.07E Wild Horse Wind Expansion_16.07E Wild Horse Wind Expansionwrkingfile" xfId="1046"/>
    <cellStyle name="_Book1_04.07E Wild Horse Wind Expansion_16.07E Wild Horse Wind Expansionwrkingfile 2" xfId="1047"/>
    <cellStyle name="_Book1_04.07E Wild Horse Wind Expansion_16.07E Wild Horse Wind Expansionwrkingfile 2 2" xfId="1048"/>
    <cellStyle name="_Book1_04.07E Wild Horse Wind Expansion_16.07E Wild Horse Wind Expansionwrkingfile 3" xfId="1049"/>
    <cellStyle name="_Book1_04.07E Wild Horse Wind Expansion_16.07E Wild Horse Wind Expansionwrkingfile SF" xfId="1050"/>
    <cellStyle name="_Book1_04.07E Wild Horse Wind Expansion_16.07E Wild Horse Wind Expansionwrkingfile SF 2" xfId="1051"/>
    <cellStyle name="_Book1_04.07E Wild Horse Wind Expansion_16.07E Wild Horse Wind Expansionwrkingfile SF 2 2" xfId="1052"/>
    <cellStyle name="_Book1_04.07E Wild Horse Wind Expansion_16.07E Wild Horse Wind Expansionwrkingfile SF 3" xfId="1053"/>
    <cellStyle name="_Book1_04.07E Wild Horse Wind Expansion_16.37E Wild Horse Expansion DeferralRevwrkingfile SF" xfId="1054"/>
    <cellStyle name="_Book1_04.07E Wild Horse Wind Expansion_16.37E Wild Horse Expansion DeferralRevwrkingfile SF 2" xfId="1055"/>
    <cellStyle name="_Book1_04.07E Wild Horse Wind Expansion_16.37E Wild Horse Expansion DeferralRevwrkingfile SF 2 2" xfId="1056"/>
    <cellStyle name="_Book1_04.07E Wild Horse Wind Expansion_16.37E Wild Horse Expansion DeferralRevwrkingfile SF 3" xfId="1057"/>
    <cellStyle name="_Book1_16.07E Wild Horse Wind Expansionwrkingfile" xfId="1058"/>
    <cellStyle name="_Book1_16.07E Wild Horse Wind Expansionwrkingfile 2" xfId="1059"/>
    <cellStyle name="_Book1_16.07E Wild Horse Wind Expansionwrkingfile 2 2" xfId="1060"/>
    <cellStyle name="_Book1_16.07E Wild Horse Wind Expansionwrkingfile 3" xfId="1061"/>
    <cellStyle name="_Book1_16.07E Wild Horse Wind Expansionwrkingfile SF" xfId="1062"/>
    <cellStyle name="_Book1_16.07E Wild Horse Wind Expansionwrkingfile SF 2" xfId="1063"/>
    <cellStyle name="_Book1_16.07E Wild Horse Wind Expansionwrkingfile SF 2 2" xfId="1064"/>
    <cellStyle name="_Book1_16.07E Wild Horse Wind Expansionwrkingfile SF 3" xfId="1065"/>
    <cellStyle name="_Book1_16.37E Wild Horse Expansion DeferralRevwrkingfile SF" xfId="1066"/>
    <cellStyle name="_Book1_16.37E Wild Horse Expansion DeferralRevwrkingfile SF 2" xfId="1067"/>
    <cellStyle name="_Book1_16.37E Wild Horse Expansion DeferralRevwrkingfile SF 2 2" xfId="1068"/>
    <cellStyle name="_Book1_16.37E Wild Horse Expansion DeferralRevwrkingfile SF 3" xfId="1069"/>
    <cellStyle name="_Book1_2009 Compliance Filing PCA Exhibits for GRC" xfId="1070"/>
    <cellStyle name="_Book1_2009 GRC Compl Filing - Exhibit D" xfId="1071"/>
    <cellStyle name="_Book1_2009 GRC Compl Filing - Exhibit D 2" xfId="1072"/>
    <cellStyle name="_Book1_2011 OM ASM Report" xfId="1073"/>
    <cellStyle name="_Book1_2011 OM ASM Report 2" xfId="1074"/>
    <cellStyle name="_Book1_2011 OM ASM Report_County_Stop_Light_Chart_2012_02" xfId="1075"/>
    <cellStyle name="_Book1_2011 OM ASM Report_County_Stop_Light_Chart_2012_06" xfId="1076"/>
    <cellStyle name="_Book1_2011 OM ASM Report_County_Stop_Light_Chart_Template" xfId="1077"/>
    <cellStyle name="_Book1_3.01 Income Statement" xfId="1078"/>
    <cellStyle name="_Book1_4 31 Regulatory Assets and Liabilities  7 06- Exhibit D" xfId="1079"/>
    <cellStyle name="_Book1_4 31 Regulatory Assets and Liabilities  7 06- Exhibit D 2" xfId="1080"/>
    <cellStyle name="_Book1_4 31 Regulatory Assets and Liabilities  7 06- Exhibit D 2 2" xfId="1081"/>
    <cellStyle name="_Book1_4 31 Regulatory Assets and Liabilities  7 06- Exhibit D 3" xfId="1082"/>
    <cellStyle name="_Book1_4 31 Regulatory Assets and Liabilities  7 06- Exhibit D_NIM Summary" xfId="1083"/>
    <cellStyle name="_Book1_4 31 Regulatory Assets and Liabilities  7 06- Exhibit D_NIM Summary 2" xfId="1084"/>
    <cellStyle name="_Book1_4 32 Regulatory Assets and Liabilities  7 06- Exhibit D" xfId="1085"/>
    <cellStyle name="_Book1_4 32 Regulatory Assets and Liabilities  7 06- Exhibit D 2" xfId="1086"/>
    <cellStyle name="_Book1_4 32 Regulatory Assets and Liabilities  7 06- Exhibit D 2 2" xfId="1087"/>
    <cellStyle name="_Book1_4 32 Regulatory Assets and Liabilities  7 06- Exhibit D 3" xfId="1088"/>
    <cellStyle name="_Book1_4 32 Regulatory Assets and Liabilities  7 06- Exhibit D_NIM Summary" xfId="1089"/>
    <cellStyle name="_Book1_4 32 Regulatory Assets and Liabilities  7 06- Exhibit D_NIM Summary 2" xfId="1090"/>
    <cellStyle name="_Book1_AURORA Total New" xfId="1091"/>
    <cellStyle name="_Book1_AURORA Total New 2" xfId="1092"/>
    <cellStyle name="_Book1_Book2" xfId="1093"/>
    <cellStyle name="_Book1_Book2 2" xfId="1094"/>
    <cellStyle name="_Book1_Book2 2 2" xfId="1095"/>
    <cellStyle name="_Book1_Book2 3" xfId="1096"/>
    <cellStyle name="_Book1_Book2_Adj Bench DR 3 for Initial Briefs (Electric)" xfId="1097"/>
    <cellStyle name="_Book1_Book2_Adj Bench DR 3 for Initial Briefs (Electric) 2" xfId="1098"/>
    <cellStyle name="_Book1_Book2_Adj Bench DR 3 for Initial Briefs (Electric) 2 2" xfId="1099"/>
    <cellStyle name="_Book1_Book2_Adj Bench DR 3 for Initial Briefs (Electric) 3" xfId="1100"/>
    <cellStyle name="_Book1_Book2_Electric Rev Req Model (2009 GRC) Rebuttal" xfId="1101"/>
    <cellStyle name="_Book1_Book2_Electric Rev Req Model (2009 GRC) Rebuttal 2" xfId="1102"/>
    <cellStyle name="_Book1_Book2_Electric Rev Req Model (2009 GRC) Rebuttal 2 2" xfId="1103"/>
    <cellStyle name="_Book1_Book2_Electric Rev Req Model (2009 GRC) Rebuttal 3" xfId="1104"/>
    <cellStyle name="_Book1_Book2_Electric Rev Req Model (2009 GRC) Rebuttal REmoval of New  WH Solar AdjustMI" xfId="1105"/>
    <cellStyle name="_Book1_Book2_Electric Rev Req Model (2009 GRC) Rebuttal REmoval of New  WH Solar AdjustMI 2" xfId="1106"/>
    <cellStyle name="_Book1_Book2_Electric Rev Req Model (2009 GRC) Rebuttal REmoval of New  WH Solar AdjustMI 2 2" xfId="1107"/>
    <cellStyle name="_Book1_Book2_Electric Rev Req Model (2009 GRC) Rebuttal REmoval of New  WH Solar AdjustMI 3" xfId="1108"/>
    <cellStyle name="_Book1_Book2_Electric Rev Req Model (2009 GRC) Revised 01-18-2010" xfId="1109"/>
    <cellStyle name="_Book1_Book2_Electric Rev Req Model (2009 GRC) Revised 01-18-2010 2" xfId="1110"/>
    <cellStyle name="_Book1_Book2_Electric Rev Req Model (2009 GRC) Revised 01-18-2010 2 2" xfId="1111"/>
    <cellStyle name="_Book1_Book2_Electric Rev Req Model (2009 GRC) Revised 01-18-2010 3" xfId="1112"/>
    <cellStyle name="_Book1_Book2_Final Order Electric EXHIBIT A-1" xfId="1113"/>
    <cellStyle name="_Book1_Book2_Final Order Electric EXHIBIT A-1 2" xfId="1114"/>
    <cellStyle name="_Book1_Book2_Final Order Electric EXHIBIT A-1 2 2" xfId="1115"/>
    <cellStyle name="_Book1_Book2_Final Order Electric EXHIBIT A-1 3" xfId="1116"/>
    <cellStyle name="_Book1_Book4" xfId="1117"/>
    <cellStyle name="_Book1_Book4 2" xfId="1118"/>
    <cellStyle name="_Book1_Book4 2 2" xfId="1119"/>
    <cellStyle name="_Book1_Book4 3" xfId="1120"/>
    <cellStyle name="_Book1_Book9" xfId="1121"/>
    <cellStyle name="_Book1_Book9 2" xfId="1122"/>
    <cellStyle name="_Book1_Book9 2 2" xfId="1123"/>
    <cellStyle name="_Book1_Book9 3" xfId="1124"/>
    <cellStyle name="_Book1_Chelan PUD Power Costs (8-10)" xfId="1125"/>
    <cellStyle name="_Book1_Electric COS Inputs" xfId="1126"/>
    <cellStyle name="_Book1_Electric COS Inputs 2" xfId="1127"/>
    <cellStyle name="_Book1_Electric COS Inputs 2 2" xfId="1128"/>
    <cellStyle name="_Book1_Electric COS Inputs 2 2 2" xfId="1129"/>
    <cellStyle name="_Book1_Electric COS Inputs 2 3" xfId="1130"/>
    <cellStyle name="_Book1_Electric COS Inputs 2 3 2" xfId="1131"/>
    <cellStyle name="_Book1_Electric COS Inputs 2 4" xfId="1132"/>
    <cellStyle name="_Book1_Electric COS Inputs 2 4 2" xfId="1133"/>
    <cellStyle name="_Book1_Electric COS Inputs 3" xfId="1134"/>
    <cellStyle name="_Book1_Electric COS Inputs 3 2" xfId="1135"/>
    <cellStyle name="_Book1_Electric COS Inputs 4" xfId="1136"/>
    <cellStyle name="_Book1_Electric COS Inputs 4 2" xfId="1137"/>
    <cellStyle name="_Book1_Electric COS Inputs 5" xfId="1138"/>
    <cellStyle name="_Book1_Electric COS Inputs 6" xfId="1139"/>
    <cellStyle name="_Book1_NIM Summary" xfId="1140"/>
    <cellStyle name="_Book1_NIM Summary 09GRC" xfId="1141"/>
    <cellStyle name="_Book1_NIM Summary 09GRC 2" xfId="1142"/>
    <cellStyle name="_Book1_NIM Summary 2" xfId="1143"/>
    <cellStyle name="_Book1_NIM Summary 3" xfId="1144"/>
    <cellStyle name="_Book1_NIM Summary 4" xfId="1145"/>
    <cellStyle name="_Book1_NIM Summary 5" xfId="1146"/>
    <cellStyle name="_Book1_NIM Summary 6" xfId="1147"/>
    <cellStyle name="_Book1_NIM Summary 7" xfId="1148"/>
    <cellStyle name="_Book1_NIM Summary 8" xfId="1149"/>
    <cellStyle name="_Book1_NIM Summary 9" xfId="1150"/>
    <cellStyle name="_Book1_PCA 10 -  Exhibit D from A Kellogg Jan 2011" xfId="1151"/>
    <cellStyle name="_Book1_PCA 10 -  Exhibit D from A Kellogg July 2011" xfId="1152"/>
    <cellStyle name="_Book1_PCA 10 -  Exhibit D from S Free Rcv'd 12-11" xfId="1153"/>
    <cellStyle name="_Book1_PCA 9 -  Exhibit D April 2010" xfId="1154"/>
    <cellStyle name="_Book1_PCA 9 -  Exhibit D April 2010 (3)" xfId="1155"/>
    <cellStyle name="_Book1_PCA 9 -  Exhibit D April 2010 (3) 2" xfId="1156"/>
    <cellStyle name="_Book1_PCA 9 -  Exhibit D Nov 2010" xfId="1157"/>
    <cellStyle name="_Book1_PCA 9 - Exhibit D at August 2010" xfId="1158"/>
    <cellStyle name="_Book1_PCA 9 - Exhibit D June 2010 GRC" xfId="1159"/>
    <cellStyle name="_Book1_Power Costs - Comparison bx Rbtl-Staff-Jt-PC" xfId="1160"/>
    <cellStyle name="_Book1_Power Costs - Comparison bx Rbtl-Staff-Jt-PC 2" xfId="1161"/>
    <cellStyle name="_Book1_Power Costs - Comparison bx Rbtl-Staff-Jt-PC 2 2" xfId="1162"/>
    <cellStyle name="_Book1_Power Costs - Comparison bx Rbtl-Staff-Jt-PC 3" xfId="1163"/>
    <cellStyle name="_Book1_Power Costs - Comparison bx Rbtl-Staff-Jt-PC_Adj Bench DR 3 for Initial Briefs (Electric)" xfId="1164"/>
    <cellStyle name="_Book1_Power Costs - Comparison bx Rbtl-Staff-Jt-PC_Adj Bench DR 3 for Initial Briefs (Electric) 2" xfId="1165"/>
    <cellStyle name="_Book1_Power Costs - Comparison bx Rbtl-Staff-Jt-PC_Adj Bench DR 3 for Initial Briefs (Electric) 2 2" xfId="1166"/>
    <cellStyle name="_Book1_Power Costs - Comparison bx Rbtl-Staff-Jt-PC_Adj Bench DR 3 for Initial Briefs (Electric) 3" xfId="1167"/>
    <cellStyle name="_Book1_Power Costs - Comparison bx Rbtl-Staff-Jt-PC_Electric Rev Req Model (2009 GRC) Rebuttal" xfId="1168"/>
    <cellStyle name="_Book1_Power Costs - Comparison bx Rbtl-Staff-Jt-PC_Electric Rev Req Model (2009 GRC) Rebuttal 2" xfId="1169"/>
    <cellStyle name="_Book1_Power Costs - Comparison bx Rbtl-Staff-Jt-PC_Electric Rev Req Model (2009 GRC) Rebuttal 2 2" xfId="1170"/>
    <cellStyle name="_Book1_Power Costs - Comparison bx Rbtl-Staff-Jt-PC_Electric Rev Req Model (2009 GRC) Rebuttal 3" xfId="1171"/>
    <cellStyle name="_Book1_Power Costs - Comparison bx Rbtl-Staff-Jt-PC_Electric Rev Req Model (2009 GRC) Rebuttal REmoval of New  WH Solar AdjustMI" xfId="1172"/>
    <cellStyle name="_Book1_Power Costs - Comparison bx Rbtl-Staff-Jt-PC_Electric Rev Req Model (2009 GRC) Rebuttal REmoval of New  WH Solar AdjustMI 2" xfId="1173"/>
    <cellStyle name="_Book1_Power Costs - Comparison bx Rbtl-Staff-Jt-PC_Electric Rev Req Model (2009 GRC) Rebuttal REmoval of New  WH Solar AdjustMI 2 2" xfId="1174"/>
    <cellStyle name="_Book1_Power Costs - Comparison bx Rbtl-Staff-Jt-PC_Electric Rev Req Model (2009 GRC) Rebuttal REmoval of New  WH Solar AdjustMI 3" xfId="1175"/>
    <cellStyle name="_Book1_Power Costs - Comparison bx Rbtl-Staff-Jt-PC_Electric Rev Req Model (2009 GRC) Revised 01-18-2010" xfId="1176"/>
    <cellStyle name="_Book1_Power Costs - Comparison bx Rbtl-Staff-Jt-PC_Electric Rev Req Model (2009 GRC) Revised 01-18-2010 2" xfId="1177"/>
    <cellStyle name="_Book1_Power Costs - Comparison bx Rbtl-Staff-Jt-PC_Electric Rev Req Model (2009 GRC) Revised 01-18-2010 2 2" xfId="1178"/>
    <cellStyle name="_Book1_Power Costs - Comparison bx Rbtl-Staff-Jt-PC_Electric Rev Req Model (2009 GRC) Revised 01-18-2010 3" xfId="1179"/>
    <cellStyle name="_Book1_Power Costs - Comparison bx Rbtl-Staff-Jt-PC_Final Order Electric EXHIBIT A-1" xfId="1180"/>
    <cellStyle name="_Book1_Power Costs - Comparison bx Rbtl-Staff-Jt-PC_Final Order Electric EXHIBIT A-1 2" xfId="1181"/>
    <cellStyle name="_Book1_Power Costs - Comparison bx Rbtl-Staff-Jt-PC_Final Order Electric EXHIBIT A-1 2 2" xfId="1182"/>
    <cellStyle name="_Book1_Power Costs - Comparison bx Rbtl-Staff-Jt-PC_Final Order Electric EXHIBIT A-1 3" xfId="1183"/>
    <cellStyle name="_Book1_Production Adj 4.37" xfId="1184"/>
    <cellStyle name="_Book1_Production Adj 4.37 2" xfId="1185"/>
    <cellStyle name="_Book1_Production Adj 4.37 2 2" xfId="1186"/>
    <cellStyle name="_Book1_Production Adj 4.37 3" xfId="1187"/>
    <cellStyle name="_Book1_Purchased Power Adj 4.03" xfId="1188"/>
    <cellStyle name="_Book1_Purchased Power Adj 4.03 2" xfId="1189"/>
    <cellStyle name="_Book1_Purchased Power Adj 4.03 2 2" xfId="1190"/>
    <cellStyle name="_Book1_Purchased Power Adj 4.03 3" xfId="1191"/>
    <cellStyle name="_Book1_Rebuttal Power Costs" xfId="1192"/>
    <cellStyle name="_Book1_Rebuttal Power Costs 2" xfId="1193"/>
    <cellStyle name="_Book1_Rebuttal Power Costs 2 2" xfId="1194"/>
    <cellStyle name="_Book1_Rebuttal Power Costs 3" xfId="1195"/>
    <cellStyle name="_Book1_Rebuttal Power Costs_Adj Bench DR 3 for Initial Briefs (Electric)" xfId="1196"/>
    <cellStyle name="_Book1_Rebuttal Power Costs_Adj Bench DR 3 for Initial Briefs (Electric) 2" xfId="1197"/>
    <cellStyle name="_Book1_Rebuttal Power Costs_Adj Bench DR 3 for Initial Briefs (Electric) 2 2" xfId="1198"/>
    <cellStyle name="_Book1_Rebuttal Power Costs_Adj Bench DR 3 for Initial Briefs (Electric) 3" xfId="1199"/>
    <cellStyle name="_Book1_Rebuttal Power Costs_Electric Rev Req Model (2009 GRC) Rebuttal" xfId="1200"/>
    <cellStyle name="_Book1_Rebuttal Power Costs_Electric Rev Req Model (2009 GRC) Rebuttal 2" xfId="1201"/>
    <cellStyle name="_Book1_Rebuttal Power Costs_Electric Rev Req Model (2009 GRC) Rebuttal 2 2" xfId="1202"/>
    <cellStyle name="_Book1_Rebuttal Power Costs_Electric Rev Req Model (2009 GRC) Rebuttal 3" xfId="1203"/>
    <cellStyle name="_Book1_Rebuttal Power Costs_Electric Rev Req Model (2009 GRC) Rebuttal REmoval of New  WH Solar AdjustMI" xfId="1204"/>
    <cellStyle name="_Book1_Rebuttal Power Costs_Electric Rev Req Model (2009 GRC) Rebuttal REmoval of New  WH Solar AdjustMI 2" xfId="1205"/>
    <cellStyle name="_Book1_Rebuttal Power Costs_Electric Rev Req Model (2009 GRC) Rebuttal REmoval of New  WH Solar AdjustMI 2 2" xfId="1206"/>
    <cellStyle name="_Book1_Rebuttal Power Costs_Electric Rev Req Model (2009 GRC) Rebuttal REmoval of New  WH Solar AdjustMI 3" xfId="1207"/>
    <cellStyle name="_Book1_Rebuttal Power Costs_Electric Rev Req Model (2009 GRC) Revised 01-18-2010" xfId="1208"/>
    <cellStyle name="_Book1_Rebuttal Power Costs_Electric Rev Req Model (2009 GRC) Revised 01-18-2010 2" xfId="1209"/>
    <cellStyle name="_Book1_Rebuttal Power Costs_Electric Rev Req Model (2009 GRC) Revised 01-18-2010 2 2" xfId="1210"/>
    <cellStyle name="_Book1_Rebuttal Power Costs_Electric Rev Req Model (2009 GRC) Revised 01-18-2010 3" xfId="1211"/>
    <cellStyle name="_Book1_Rebuttal Power Costs_Final Order Electric EXHIBIT A-1" xfId="1212"/>
    <cellStyle name="_Book1_Rebuttal Power Costs_Final Order Electric EXHIBIT A-1 2" xfId="1213"/>
    <cellStyle name="_Book1_Rebuttal Power Costs_Final Order Electric EXHIBIT A-1 2 2" xfId="1214"/>
    <cellStyle name="_Book1_Rebuttal Power Costs_Final Order Electric EXHIBIT A-1 3" xfId="1215"/>
    <cellStyle name="_Book1_ROR 5.02" xfId="1216"/>
    <cellStyle name="_Book1_ROR 5.02 2" xfId="1217"/>
    <cellStyle name="_Book1_ROR 5.02 2 2" xfId="1218"/>
    <cellStyle name="_Book1_ROR 5.02 3" xfId="1219"/>
    <cellStyle name="_Book1_Transmission Workbook for May BOD" xfId="1220"/>
    <cellStyle name="_Book1_Transmission Workbook for May BOD 2" xfId="1221"/>
    <cellStyle name="_Book1_Wind Integration 10GRC" xfId="1222"/>
    <cellStyle name="_Book1_Wind Integration 10GRC 2" xfId="1223"/>
    <cellStyle name="_Book11" xfId="1224"/>
    <cellStyle name="_Book11 2" xfId="1225"/>
    <cellStyle name="_Book11_2011 June O&amp;M and Capital Snapshot_Prelim" xfId="1226"/>
    <cellStyle name="_Book11_2011 OM ASM Report" xfId="1227"/>
    <cellStyle name="_Book11_2012 Jan CAP ASM Report" xfId="1228"/>
    <cellStyle name="_Book11_Compliance_&amp;_Safety_Data_Collection" xfId="1229"/>
    <cellStyle name="_Book11_County_Stop_Light_Chart_2012_02" xfId="1230"/>
    <cellStyle name="_Book11_County_Stop_Light_Chart_2012_06" xfId="1231"/>
    <cellStyle name="_Book11_County_Stop_Light_Chart_Template" xfId="1232"/>
    <cellStyle name="_Book11_Draft - New ASM" xfId="1233"/>
    <cellStyle name="_Book11_Draft - New ASM 2" xfId="1234"/>
    <cellStyle name="_Book11_Draft - New ASM_2011 OM ASM Report  (2)" xfId="1235"/>
    <cellStyle name="_Book11_Draft - New ASM_2011 Operations Snapshot" xfId="1236"/>
    <cellStyle name="_Book11_Draft - New ASM_2012 Operations Snapshot" xfId="1237"/>
    <cellStyle name="_Book11_Draft - New ASM_Copy of 2011 OM ASM Report" xfId="1238"/>
    <cellStyle name="_Book11_Draft - New ASM_Jan 2012 OM ASM Report" xfId="1239"/>
    <cellStyle name="_Book11_Draft - New ASM_Puget Management June 2011" xfId="1240"/>
    <cellStyle name="_Book11_Operations_Metrics_Report_0211_Send_Out" xfId="1241"/>
    <cellStyle name="_Book11_Puget_Management_Draft_0211" xfId="1242"/>
    <cellStyle name="_Book11_Puget_Management_Draft_0211 2" xfId="1243"/>
    <cellStyle name="_Book11_Puget_Management_Draft_0211_2011 OM ASM Report  (2)" xfId="1244"/>
    <cellStyle name="_Book11_Puget_Management_Draft_0211_2011 Operations Snapshot" xfId="1245"/>
    <cellStyle name="_Book11_Puget_Management_Draft_0211_2012 Operations Snapshot" xfId="1246"/>
    <cellStyle name="_Book11_Puget_Management_Draft_0211_Copy of 2011 OM ASM Report" xfId="1247"/>
    <cellStyle name="_Book11_Puget_Management_Draft_0211_Jan 2012 OM ASM Report" xfId="1248"/>
    <cellStyle name="_Book11_Puget_Management_Draft_0211_Puget Management June 2011" xfId="1249"/>
    <cellStyle name="_Book11_Puget_Management_Draft_0311" xfId="1250"/>
    <cellStyle name="_Book11_Puget_Management_Draft_0411" xfId="1251"/>
    <cellStyle name="_Book11_Puget_Management_Draft_0511" xfId="1252"/>
    <cellStyle name="_Book11_Safety_&amp;_Compliance_Data_Collection" xfId="1253"/>
    <cellStyle name="_Book11_Summary" xfId="1254"/>
    <cellStyle name="_Book11_Summary 2" xfId="1255"/>
    <cellStyle name="_Book11_Summary_2011 OM ASM Report  (2)" xfId="1256"/>
    <cellStyle name="_Book11_Summary_2011 Operations Snapshot" xfId="1257"/>
    <cellStyle name="_Book11_Summary_2012 Operations Snapshot" xfId="1258"/>
    <cellStyle name="_Book11_Summary_Copy of 2011 OM ASM Report" xfId="1259"/>
    <cellStyle name="_Book11_Summary_Jan 2012 OM ASM Report" xfId="1260"/>
    <cellStyle name="_Book11_temp" xfId="1261"/>
    <cellStyle name="_Book2" xfId="1262"/>
    <cellStyle name="_x0013__Book2" xfId="1263"/>
    <cellStyle name="_Book2 10" xfId="1264"/>
    <cellStyle name="_x0013__Book2 10" xfId="1265"/>
    <cellStyle name="_Book2 10 2" xfId="1266"/>
    <cellStyle name="_Book2 10 3" xfId="1267"/>
    <cellStyle name="_Book2 11" xfId="1268"/>
    <cellStyle name="_x0013__Book2 11" xfId="1269"/>
    <cellStyle name="_Book2 11 2" xfId="1270"/>
    <cellStyle name="_Book2 11 3" xfId="1271"/>
    <cellStyle name="_Book2 12" xfId="1272"/>
    <cellStyle name="_x0013__Book2 12" xfId="1273"/>
    <cellStyle name="_Book2 12 2" xfId="1274"/>
    <cellStyle name="_Book2 12 3" xfId="1275"/>
    <cellStyle name="_Book2 13" xfId="1276"/>
    <cellStyle name="_x0013__Book2 13" xfId="1277"/>
    <cellStyle name="_Book2 13 2" xfId="1278"/>
    <cellStyle name="_Book2 14" xfId="1279"/>
    <cellStyle name="_Book2 14 2" xfId="1280"/>
    <cellStyle name="_Book2 15" xfId="1281"/>
    <cellStyle name="_Book2 15 2" xfId="1282"/>
    <cellStyle name="_Book2 16" xfId="1283"/>
    <cellStyle name="_Book2 16 2" xfId="1284"/>
    <cellStyle name="_Book2 17" xfId="1285"/>
    <cellStyle name="_Book2 17 2" xfId="1286"/>
    <cellStyle name="_Book2 18" xfId="1287"/>
    <cellStyle name="_Book2 18 2" xfId="1288"/>
    <cellStyle name="_Book2 19" xfId="1289"/>
    <cellStyle name="_Book2 2" xfId="1290"/>
    <cellStyle name="_x0013__Book2 2" xfId="1291"/>
    <cellStyle name="_Book2 2 10" xfId="1292"/>
    <cellStyle name="_Book2 2 11" xfId="1293"/>
    <cellStyle name="_Book2 2 2" xfId="1294"/>
    <cellStyle name="_x0013__Book2 2 2" xfId="1295"/>
    <cellStyle name="_Book2 2 2 2" xfId="1296"/>
    <cellStyle name="_Book2 2 2 3" xfId="1297"/>
    <cellStyle name="_Book2 2 3" xfId="1298"/>
    <cellStyle name="_x0013__Book2 2 3" xfId="1299"/>
    <cellStyle name="_Book2 2 3 2" xfId="1300"/>
    <cellStyle name="_Book2 2 4" xfId="1301"/>
    <cellStyle name="_Book2 2 4 2" xfId="1302"/>
    <cellStyle name="_Book2 2 5" xfId="1303"/>
    <cellStyle name="_Book2 2 5 2" xfId="1304"/>
    <cellStyle name="_Book2 2 6" xfId="1305"/>
    <cellStyle name="_Book2 2 6 2" xfId="1306"/>
    <cellStyle name="_Book2 2 7" xfId="1307"/>
    <cellStyle name="_Book2 2 7 2" xfId="1308"/>
    <cellStyle name="_Book2 2 8" xfId="1309"/>
    <cellStyle name="_Book2 2 8 2" xfId="1310"/>
    <cellStyle name="_Book2 2 9" xfId="1311"/>
    <cellStyle name="_Book2 2 9 2" xfId="1312"/>
    <cellStyle name="_Book2 20" xfId="1313"/>
    <cellStyle name="_Book2 21" xfId="1314"/>
    <cellStyle name="_Book2 22" xfId="1315"/>
    <cellStyle name="_Book2 23" xfId="1316"/>
    <cellStyle name="_Book2 24" xfId="1317"/>
    <cellStyle name="_Book2 25" xfId="1318"/>
    <cellStyle name="_Book2 26" xfId="1319"/>
    <cellStyle name="_Book2 27" xfId="1320"/>
    <cellStyle name="_Book2 28" xfId="1321"/>
    <cellStyle name="_Book2 29" xfId="1322"/>
    <cellStyle name="_Book2 3" xfId="1323"/>
    <cellStyle name="_x0013__Book2 3" xfId="1324"/>
    <cellStyle name="_Book2 3 10" xfId="1325"/>
    <cellStyle name="_Book2 3 10 2" xfId="1326"/>
    <cellStyle name="_Book2 3 11" xfId="1327"/>
    <cellStyle name="_Book2 3 11 2" xfId="1328"/>
    <cellStyle name="_Book2 3 12" xfId="1329"/>
    <cellStyle name="_Book2 3 12 2" xfId="1330"/>
    <cellStyle name="_Book2 3 13" xfId="1331"/>
    <cellStyle name="_Book2 3 13 2" xfId="1332"/>
    <cellStyle name="_Book2 3 14" xfId="1333"/>
    <cellStyle name="_Book2 3 14 2" xfId="1334"/>
    <cellStyle name="_Book2 3 15" xfId="1335"/>
    <cellStyle name="_Book2 3 15 2" xfId="1336"/>
    <cellStyle name="_Book2 3 16" xfId="1337"/>
    <cellStyle name="_Book2 3 16 2" xfId="1338"/>
    <cellStyle name="_Book2 3 17" xfId="1339"/>
    <cellStyle name="_Book2 3 17 2" xfId="1340"/>
    <cellStyle name="_Book2 3 18" xfId="1341"/>
    <cellStyle name="_Book2 3 18 2" xfId="1342"/>
    <cellStyle name="_Book2 3 19" xfId="1343"/>
    <cellStyle name="_Book2 3 19 2" xfId="1344"/>
    <cellStyle name="_Book2 3 2" xfId="1345"/>
    <cellStyle name="_x0013__Book2 3 2" xfId="1346"/>
    <cellStyle name="_Book2 3 2 2" xfId="1347"/>
    <cellStyle name="_Book2 3 2 3" xfId="1348"/>
    <cellStyle name="_Book2 3 20" xfId="1349"/>
    <cellStyle name="_Book2 3 20 2" xfId="1350"/>
    <cellStyle name="_Book2 3 21" xfId="1351"/>
    <cellStyle name="_Book2 3 21 2" xfId="1352"/>
    <cellStyle name="_Book2 3 22" xfId="1353"/>
    <cellStyle name="_Book2 3 22 2" xfId="1354"/>
    <cellStyle name="_Book2 3 23" xfId="1355"/>
    <cellStyle name="_Book2 3 23 2" xfId="1356"/>
    <cellStyle name="_Book2 3 24" xfId="1357"/>
    <cellStyle name="_Book2 3 24 2" xfId="1358"/>
    <cellStyle name="_Book2 3 25" xfId="1359"/>
    <cellStyle name="_Book2 3 25 2" xfId="1360"/>
    <cellStyle name="_Book2 3 26" xfId="1361"/>
    <cellStyle name="_Book2 3 26 2" xfId="1362"/>
    <cellStyle name="_Book2 3 27" xfId="1363"/>
    <cellStyle name="_Book2 3 27 2" xfId="1364"/>
    <cellStyle name="_Book2 3 28" xfId="1365"/>
    <cellStyle name="_Book2 3 28 2" xfId="1366"/>
    <cellStyle name="_Book2 3 29" xfId="1367"/>
    <cellStyle name="_Book2 3 29 2" xfId="1368"/>
    <cellStyle name="_Book2 3 3" xfId="1369"/>
    <cellStyle name="_x0013__Book2 3 3" xfId="1370"/>
    <cellStyle name="_Book2 3 3 2" xfId="1371"/>
    <cellStyle name="_Book2 3 30" xfId="1372"/>
    <cellStyle name="_Book2 3 30 2" xfId="1373"/>
    <cellStyle name="_Book2 3 31" xfId="1374"/>
    <cellStyle name="_Book2 3 31 2" xfId="1375"/>
    <cellStyle name="_Book2 3 32" xfId="1376"/>
    <cellStyle name="_Book2 3 33" xfId="1377"/>
    <cellStyle name="_Book2 3 34" xfId="1378"/>
    <cellStyle name="_Book2 3 35" xfId="1379"/>
    <cellStyle name="_Book2 3 36" xfId="1380"/>
    <cellStyle name="_Book2 3 37" xfId="1381"/>
    <cellStyle name="_Book2 3 38" xfId="1382"/>
    <cellStyle name="_Book2 3 39" xfId="1383"/>
    <cellStyle name="_Book2 3 4" xfId="1384"/>
    <cellStyle name="_Book2 3 4 2" xfId="1385"/>
    <cellStyle name="_Book2 3 40" xfId="1386"/>
    <cellStyle name="_Book2 3 41" xfId="1387"/>
    <cellStyle name="_Book2 3 42" xfId="1388"/>
    <cellStyle name="_Book2 3 43" xfId="1389"/>
    <cellStyle name="_Book2 3 44" xfId="1390"/>
    <cellStyle name="_Book2 3 45" xfId="1391"/>
    <cellStyle name="_Book2 3 5" xfId="1392"/>
    <cellStyle name="_Book2 3 5 2" xfId="1393"/>
    <cellStyle name="_Book2 3 6" xfId="1394"/>
    <cellStyle name="_Book2 3 6 2" xfId="1395"/>
    <cellStyle name="_Book2 3 7" xfId="1396"/>
    <cellStyle name="_Book2 3 7 2" xfId="1397"/>
    <cellStyle name="_Book2 3 8" xfId="1398"/>
    <cellStyle name="_Book2 3 8 2" xfId="1399"/>
    <cellStyle name="_Book2 3 9" xfId="1400"/>
    <cellStyle name="_Book2 3 9 2" xfId="1401"/>
    <cellStyle name="_Book2 30" xfId="1402"/>
    <cellStyle name="_Book2 31" xfId="1403"/>
    <cellStyle name="_Book2 32" xfId="1404"/>
    <cellStyle name="_Book2 33" xfId="1405"/>
    <cellStyle name="_Book2 34" xfId="1406"/>
    <cellStyle name="_Book2 35" xfId="1407"/>
    <cellStyle name="_Book2 36" xfId="1408"/>
    <cellStyle name="_Book2 37" xfId="1409"/>
    <cellStyle name="_Book2 38" xfId="1410"/>
    <cellStyle name="_Book2 39" xfId="1411"/>
    <cellStyle name="_Book2 4" xfId="1412"/>
    <cellStyle name="_x0013__Book2 4" xfId="1413"/>
    <cellStyle name="_Book2 4 10" xfId="1414"/>
    <cellStyle name="_Book2 4 10 2" xfId="1415"/>
    <cellStyle name="_Book2 4 11" xfId="1416"/>
    <cellStyle name="_Book2 4 11 2" xfId="1417"/>
    <cellStyle name="_Book2 4 12" xfId="1418"/>
    <cellStyle name="_Book2 4 12 2" xfId="1419"/>
    <cellStyle name="_Book2 4 13" xfId="1420"/>
    <cellStyle name="_Book2 4 13 2" xfId="1421"/>
    <cellStyle name="_Book2 4 14" xfId="1422"/>
    <cellStyle name="_Book2 4 14 2" xfId="1423"/>
    <cellStyle name="_Book2 4 15" xfId="1424"/>
    <cellStyle name="_Book2 4 15 2" xfId="1425"/>
    <cellStyle name="_Book2 4 16" xfId="1426"/>
    <cellStyle name="_Book2 4 16 2" xfId="1427"/>
    <cellStyle name="_Book2 4 17" xfId="1428"/>
    <cellStyle name="_Book2 4 17 2" xfId="1429"/>
    <cellStyle name="_Book2 4 18" xfId="1430"/>
    <cellStyle name="_Book2 4 18 2" xfId="1431"/>
    <cellStyle name="_Book2 4 19" xfId="1432"/>
    <cellStyle name="_Book2 4 19 2" xfId="1433"/>
    <cellStyle name="_Book2 4 2" xfId="1434"/>
    <cellStyle name="_x0013__Book2 4 2" xfId="1435"/>
    <cellStyle name="_Book2 4 2 2" xfId="1436"/>
    <cellStyle name="_Book2 4 2 3" xfId="1437"/>
    <cellStyle name="_Book2 4 20" xfId="1438"/>
    <cellStyle name="_Book2 4 20 2" xfId="1439"/>
    <cellStyle name="_Book2 4 21" xfId="1440"/>
    <cellStyle name="_Book2 4 21 2" xfId="1441"/>
    <cellStyle name="_Book2 4 22" xfId="1442"/>
    <cellStyle name="_Book2 4 22 2" xfId="1443"/>
    <cellStyle name="_Book2 4 23" xfId="1444"/>
    <cellStyle name="_Book2 4 23 2" xfId="1445"/>
    <cellStyle name="_Book2 4 24" xfId="1446"/>
    <cellStyle name="_Book2 4 24 2" xfId="1447"/>
    <cellStyle name="_Book2 4 25" xfId="1448"/>
    <cellStyle name="_Book2 4 25 2" xfId="1449"/>
    <cellStyle name="_Book2 4 26" xfId="1450"/>
    <cellStyle name="_Book2 4 26 2" xfId="1451"/>
    <cellStyle name="_Book2 4 27" xfId="1452"/>
    <cellStyle name="_Book2 4 27 2" xfId="1453"/>
    <cellStyle name="_Book2 4 28" xfId="1454"/>
    <cellStyle name="_Book2 4 28 2" xfId="1455"/>
    <cellStyle name="_Book2 4 29" xfId="1456"/>
    <cellStyle name="_Book2 4 29 2" xfId="1457"/>
    <cellStyle name="_Book2 4 3" xfId="1458"/>
    <cellStyle name="_x0013__Book2 4 3" xfId="1459"/>
    <cellStyle name="_Book2 4 3 2" xfId="1460"/>
    <cellStyle name="_Book2 4 30" xfId="1461"/>
    <cellStyle name="_Book2 4 30 2" xfId="1462"/>
    <cellStyle name="_Book2 4 31" xfId="1463"/>
    <cellStyle name="_Book2 4 32" xfId="1464"/>
    <cellStyle name="_Book2 4 33" xfId="1465"/>
    <cellStyle name="_Book2 4 34" xfId="1466"/>
    <cellStyle name="_Book2 4 35" xfId="1467"/>
    <cellStyle name="_Book2 4 36" xfId="1468"/>
    <cellStyle name="_Book2 4 37" xfId="1469"/>
    <cellStyle name="_Book2 4 38" xfId="1470"/>
    <cellStyle name="_Book2 4 39" xfId="1471"/>
    <cellStyle name="_Book2 4 4" xfId="1472"/>
    <cellStyle name="_Book2 4 4 2" xfId="1473"/>
    <cellStyle name="_Book2 4 40" xfId="1474"/>
    <cellStyle name="_Book2 4 41" xfId="1475"/>
    <cellStyle name="_Book2 4 42" xfId="1476"/>
    <cellStyle name="_Book2 4 43" xfId="1477"/>
    <cellStyle name="_Book2 4 44" xfId="1478"/>
    <cellStyle name="_Book2 4 45" xfId="1479"/>
    <cellStyle name="_Book2 4 5" xfId="1480"/>
    <cellStyle name="_Book2 4 5 2" xfId="1481"/>
    <cellStyle name="_Book2 4 6" xfId="1482"/>
    <cellStyle name="_Book2 4 6 2" xfId="1483"/>
    <cellStyle name="_Book2 4 7" xfId="1484"/>
    <cellStyle name="_Book2 4 7 2" xfId="1485"/>
    <cellStyle name="_Book2 4 8" xfId="1486"/>
    <cellStyle name="_Book2 4 8 2" xfId="1487"/>
    <cellStyle name="_Book2 4 9" xfId="1488"/>
    <cellStyle name="_Book2 4 9 2" xfId="1489"/>
    <cellStyle name="_Book2 40" xfId="1490"/>
    <cellStyle name="_Book2 41" xfId="1491"/>
    <cellStyle name="_Book2 42" xfId="1492"/>
    <cellStyle name="_Book2 43" xfId="1493"/>
    <cellStyle name="_Book2 44" xfId="1494"/>
    <cellStyle name="_Book2 45" xfId="1495"/>
    <cellStyle name="_Book2 46" xfId="1496"/>
    <cellStyle name="_Book2 47" xfId="1497"/>
    <cellStyle name="_Book2 48" xfId="1498"/>
    <cellStyle name="_Book2 49" xfId="1499"/>
    <cellStyle name="_Book2 5" xfId="1500"/>
    <cellStyle name="_x0013__Book2 5" xfId="1501"/>
    <cellStyle name="_Book2 5 2" xfId="1502"/>
    <cellStyle name="_x0013__Book2 5 2" xfId="1503"/>
    <cellStyle name="_Book2 5 2 2" xfId="1504"/>
    <cellStyle name="_Book2 5 2 3" xfId="1505"/>
    <cellStyle name="_Book2 5 3" xfId="1506"/>
    <cellStyle name="_x0013__Book2 5 3" xfId="1507"/>
    <cellStyle name="_Book2 5 3 2" xfId="1508"/>
    <cellStyle name="_Book2 5 4" xfId="1509"/>
    <cellStyle name="_Book2 5 4 2" xfId="1510"/>
    <cellStyle name="_Book2 5 5" xfId="1511"/>
    <cellStyle name="_Book2 5 5 2" xfId="1512"/>
    <cellStyle name="_Book2 5 6" xfId="1513"/>
    <cellStyle name="_Book2 5 6 2" xfId="1514"/>
    <cellStyle name="_Book2 5 7" xfId="1515"/>
    <cellStyle name="_Book2 5 8" xfId="1516"/>
    <cellStyle name="_Book2 50" xfId="1517"/>
    <cellStyle name="_Book2 51" xfId="1518"/>
    <cellStyle name="_Book2 52" xfId="1519"/>
    <cellStyle name="_Book2 53" xfId="1520"/>
    <cellStyle name="_Book2 54" xfId="1521"/>
    <cellStyle name="_Book2 55" xfId="1522"/>
    <cellStyle name="_Book2 6" xfId="1523"/>
    <cellStyle name="_x0013__Book2 6" xfId="1524"/>
    <cellStyle name="_Book2 6 2" xfId="1525"/>
    <cellStyle name="_x0013__Book2 6 2" xfId="1526"/>
    <cellStyle name="_Book2 6 3" xfId="1527"/>
    <cellStyle name="_x0013__Book2 6 3" xfId="1528"/>
    <cellStyle name="_Book2 7" xfId="1529"/>
    <cellStyle name="_x0013__Book2 7" xfId="1530"/>
    <cellStyle name="_Book2 7 2" xfId="1531"/>
    <cellStyle name="_x0013__Book2 7 2" xfId="1532"/>
    <cellStyle name="_Book2 7 3" xfId="1533"/>
    <cellStyle name="_x0013__Book2 7 3" xfId="1534"/>
    <cellStyle name="_Book2 8" xfId="1535"/>
    <cellStyle name="_x0013__Book2 8" xfId="1536"/>
    <cellStyle name="_Book2 8 2" xfId="1537"/>
    <cellStyle name="_x0013__Book2 8 2" xfId="1538"/>
    <cellStyle name="_Book2 8 3" xfId="1539"/>
    <cellStyle name="_x0013__Book2 8 3" xfId="1540"/>
    <cellStyle name="_Book2 9" xfId="1541"/>
    <cellStyle name="_x0013__Book2 9" xfId="1542"/>
    <cellStyle name="_Book2 9 2" xfId="1543"/>
    <cellStyle name="_x0013__Book2 9 2" xfId="1544"/>
    <cellStyle name="_Book2 9 3" xfId="1545"/>
    <cellStyle name="_x0013__Book2 9 3" xfId="1546"/>
    <cellStyle name="_Book2_04 07E Wild Horse Wind Expansion (C) (2)" xfId="1547"/>
    <cellStyle name="_Book2_04 07E Wild Horse Wind Expansion (C) (2) 2" xfId="1548"/>
    <cellStyle name="_Book2_04 07E Wild Horse Wind Expansion (C) (2) 2 2" xfId="1549"/>
    <cellStyle name="_Book2_04 07E Wild Horse Wind Expansion (C) (2) 3" xfId="1550"/>
    <cellStyle name="_Book2_04 07E Wild Horse Wind Expansion (C) (2)_Adj Bench DR 3 for Initial Briefs (Electric)" xfId="1551"/>
    <cellStyle name="_Book2_04 07E Wild Horse Wind Expansion (C) (2)_Adj Bench DR 3 for Initial Briefs (Electric) 2" xfId="1552"/>
    <cellStyle name="_Book2_04 07E Wild Horse Wind Expansion (C) (2)_Adj Bench DR 3 for Initial Briefs (Electric) 2 2" xfId="1553"/>
    <cellStyle name="_Book2_04 07E Wild Horse Wind Expansion (C) (2)_Adj Bench DR 3 for Initial Briefs (Electric) 3" xfId="1554"/>
    <cellStyle name="_Book2_04 07E Wild Horse Wind Expansion (C) (2)_Book1" xfId="1555"/>
    <cellStyle name="_Book2_04 07E Wild Horse Wind Expansion (C) (2)_Electric Rev Req Model (2009 GRC) " xfId="1556"/>
    <cellStyle name="_Book2_04 07E Wild Horse Wind Expansion (C) (2)_Electric Rev Req Model (2009 GRC)  2" xfId="1557"/>
    <cellStyle name="_Book2_04 07E Wild Horse Wind Expansion (C) (2)_Electric Rev Req Model (2009 GRC)  2 2" xfId="1558"/>
    <cellStyle name="_Book2_04 07E Wild Horse Wind Expansion (C) (2)_Electric Rev Req Model (2009 GRC)  3" xfId="1559"/>
    <cellStyle name="_Book2_04 07E Wild Horse Wind Expansion (C) (2)_Electric Rev Req Model (2009 GRC) Rebuttal" xfId="1560"/>
    <cellStyle name="_Book2_04 07E Wild Horse Wind Expansion (C) (2)_Electric Rev Req Model (2009 GRC) Rebuttal 2" xfId="1561"/>
    <cellStyle name="_Book2_04 07E Wild Horse Wind Expansion (C) (2)_Electric Rev Req Model (2009 GRC) Rebuttal 2 2" xfId="1562"/>
    <cellStyle name="_Book2_04 07E Wild Horse Wind Expansion (C) (2)_Electric Rev Req Model (2009 GRC) Rebuttal 3" xfId="1563"/>
    <cellStyle name="_Book2_04 07E Wild Horse Wind Expansion (C) (2)_Electric Rev Req Model (2009 GRC) Rebuttal REmoval of New  WH Solar AdjustMI" xfId="1564"/>
    <cellStyle name="_Book2_04 07E Wild Horse Wind Expansion (C) (2)_Electric Rev Req Model (2009 GRC) Rebuttal REmoval of New  WH Solar AdjustMI 2" xfId="1565"/>
    <cellStyle name="_Book2_04 07E Wild Horse Wind Expansion (C) (2)_Electric Rev Req Model (2009 GRC) Rebuttal REmoval of New  WH Solar AdjustMI 2 2" xfId="1566"/>
    <cellStyle name="_Book2_04 07E Wild Horse Wind Expansion (C) (2)_Electric Rev Req Model (2009 GRC) Rebuttal REmoval of New  WH Solar AdjustMI 3" xfId="1567"/>
    <cellStyle name="_Book2_04 07E Wild Horse Wind Expansion (C) (2)_Electric Rev Req Model (2009 GRC) Revised 01-18-2010" xfId="1568"/>
    <cellStyle name="_Book2_04 07E Wild Horse Wind Expansion (C) (2)_Electric Rev Req Model (2009 GRC) Revised 01-18-2010 2" xfId="1569"/>
    <cellStyle name="_Book2_04 07E Wild Horse Wind Expansion (C) (2)_Electric Rev Req Model (2009 GRC) Revised 01-18-2010 2 2" xfId="1570"/>
    <cellStyle name="_Book2_04 07E Wild Horse Wind Expansion (C) (2)_Electric Rev Req Model (2009 GRC) Revised 01-18-2010 3" xfId="1571"/>
    <cellStyle name="_Book2_04 07E Wild Horse Wind Expansion (C) (2)_Electric Rev Req Model (2010 GRC)" xfId="1572"/>
    <cellStyle name="_Book2_04 07E Wild Horse Wind Expansion (C) (2)_Electric Rev Req Model (2010 GRC) SF" xfId="1573"/>
    <cellStyle name="_Book2_04 07E Wild Horse Wind Expansion (C) (2)_Final Order Electric EXHIBIT A-1" xfId="1574"/>
    <cellStyle name="_Book2_04 07E Wild Horse Wind Expansion (C) (2)_Final Order Electric EXHIBIT A-1 2" xfId="1575"/>
    <cellStyle name="_Book2_04 07E Wild Horse Wind Expansion (C) (2)_Final Order Electric EXHIBIT A-1 2 2" xfId="1576"/>
    <cellStyle name="_Book2_04 07E Wild Horse Wind Expansion (C) (2)_Final Order Electric EXHIBIT A-1 3" xfId="1577"/>
    <cellStyle name="_Book2_04 07E Wild Horse Wind Expansion (C) (2)_TENASKA REGULATORY ASSET" xfId="1578"/>
    <cellStyle name="_Book2_04 07E Wild Horse Wind Expansion (C) (2)_TENASKA REGULATORY ASSET 2" xfId="1579"/>
    <cellStyle name="_Book2_04 07E Wild Horse Wind Expansion (C) (2)_TENASKA REGULATORY ASSET 2 2" xfId="1580"/>
    <cellStyle name="_Book2_04 07E Wild Horse Wind Expansion (C) (2)_TENASKA REGULATORY ASSET 3" xfId="1581"/>
    <cellStyle name="_Book2_16.37E Wild Horse Expansion DeferralRevwrkingfile SF" xfId="1582"/>
    <cellStyle name="_Book2_16.37E Wild Horse Expansion DeferralRevwrkingfile SF 2" xfId="1583"/>
    <cellStyle name="_Book2_16.37E Wild Horse Expansion DeferralRevwrkingfile SF 2 2" xfId="1584"/>
    <cellStyle name="_Book2_16.37E Wild Horse Expansion DeferralRevwrkingfile SF 3" xfId="1585"/>
    <cellStyle name="_Book2_2009 Compliance Filing PCA Exhibits for GRC" xfId="1586"/>
    <cellStyle name="_Book2_2009 GRC Compl Filing - Exhibit D" xfId="1587"/>
    <cellStyle name="_Book2_2009 GRC Compl Filing - Exhibit D 2" xfId="1588"/>
    <cellStyle name="_Book2_2010 PTC's July1_Dec31 2010 " xfId="1589"/>
    <cellStyle name="_Book2_2010 PTC's Sept10_Aug11 (Version 4)" xfId="1590"/>
    <cellStyle name="_Book2_3.01 Income Statement" xfId="1591"/>
    <cellStyle name="_Book2_4 31 Regulatory Assets and Liabilities  7 06- Exhibit D" xfId="1592"/>
    <cellStyle name="_Book2_4 31 Regulatory Assets and Liabilities  7 06- Exhibit D 2" xfId="1593"/>
    <cellStyle name="_Book2_4 31 Regulatory Assets and Liabilities  7 06- Exhibit D 2 2" xfId="1594"/>
    <cellStyle name="_Book2_4 31 Regulatory Assets and Liabilities  7 06- Exhibit D 3" xfId="1595"/>
    <cellStyle name="_Book2_4 31 Regulatory Assets and Liabilities  7 06- Exhibit D_NIM Summary" xfId="1596"/>
    <cellStyle name="_Book2_4 31 Regulatory Assets and Liabilities  7 06- Exhibit D_NIM Summary 2" xfId="1597"/>
    <cellStyle name="_Book2_4 32 Regulatory Assets and Liabilities  7 06- Exhibit D" xfId="1598"/>
    <cellStyle name="_Book2_4 32 Regulatory Assets and Liabilities  7 06- Exhibit D 2" xfId="1599"/>
    <cellStyle name="_Book2_4 32 Regulatory Assets and Liabilities  7 06- Exhibit D 2 2" xfId="1600"/>
    <cellStyle name="_Book2_4 32 Regulatory Assets and Liabilities  7 06- Exhibit D 3" xfId="1601"/>
    <cellStyle name="_Book2_4 32 Regulatory Assets and Liabilities  7 06- Exhibit D_NIM Summary" xfId="1602"/>
    <cellStyle name="_Book2_4 32 Regulatory Assets and Liabilities  7 06- Exhibit D_NIM Summary 2" xfId="1603"/>
    <cellStyle name="_Book2_ACCOUNTS" xfId="1604"/>
    <cellStyle name="_x0013__Book2_Adj Bench DR 3 for Initial Briefs (Electric)" xfId="1605"/>
    <cellStyle name="_x0013__Book2_Adj Bench DR 3 for Initial Briefs (Electric) 2" xfId="1606"/>
    <cellStyle name="_x0013__Book2_Adj Bench DR 3 for Initial Briefs (Electric) 2 2" xfId="1607"/>
    <cellStyle name="_x0013__Book2_Adj Bench DR 3 for Initial Briefs (Electric) 3" xfId="1608"/>
    <cellStyle name="_Book2_Att B to RECs proceeds proposal" xfId="1609"/>
    <cellStyle name="_Book2_AURORA Total New" xfId="1610"/>
    <cellStyle name="_Book2_AURORA Total New 2" xfId="1611"/>
    <cellStyle name="_Book2_Backup for Attachment B 2010-09-09" xfId="1612"/>
    <cellStyle name="_Book2_Bench Request - Attachment B" xfId="1613"/>
    <cellStyle name="_Book2_Book2" xfId="1614"/>
    <cellStyle name="_Book2_Book2 2" xfId="1615"/>
    <cellStyle name="_Book2_Book2 2 2" xfId="1616"/>
    <cellStyle name="_Book2_Book2 3" xfId="1617"/>
    <cellStyle name="_Book2_Book2_Adj Bench DR 3 for Initial Briefs (Electric)" xfId="1618"/>
    <cellStyle name="_Book2_Book2_Adj Bench DR 3 for Initial Briefs (Electric) 2" xfId="1619"/>
    <cellStyle name="_Book2_Book2_Adj Bench DR 3 for Initial Briefs (Electric) 2 2" xfId="1620"/>
    <cellStyle name="_Book2_Book2_Adj Bench DR 3 for Initial Briefs (Electric) 3" xfId="1621"/>
    <cellStyle name="_Book2_Book2_Electric Rev Req Model (2009 GRC) Rebuttal" xfId="1622"/>
    <cellStyle name="_Book2_Book2_Electric Rev Req Model (2009 GRC) Rebuttal 2" xfId="1623"/>
    <cellStyle name="_Book2_Book2_Electric Rev Req Model (2009 GRC) Rebuttal 2 2" xfId="1624"/>
    <cellStyle name="_Book2_Book2_Electric Rev Req Model (2009 GRC) Rebuttal 3" xfId="1625"/>
    <cellStyle name="_Book2_Book2_Electric Rev Req Model (2009 GRC) Rebuttal REmoval of New  WH Solar AdjustMI" xfId="1626"/>
    <cellStyle name="_Book2_Book2_Electric Rev Req Model (2009 GRC) Rebuttal REmoval of New  WH Solar AdjustMI 2" xfId="1627"/>
    <cellStyle name="_Book2_Book2_Electric Rev Req Model (2009 GRC) Rebuttal REmoval of New  WH Solar AdjustMI 2 2" xfId="1628"/>
    <cellStyle name="_Book2_Book2_Electric Rev Req Model (2009 GRC) Rebuttal REmoval of New  WH Solar AdjustMI 3" xfId="1629"/>
    <cellStyle name="_Book2_Book2_Electric Rev Req Model (2009 GRC) Revised 01-18-2010" xfId="1630"/>
    <cellStyle name="_Book2_Book2_Electric Rev Req Model (2009 GRC) Revised 01-18-2010 2" xfId="1631"/>
    <cellStyle name="_Book2_Book2_Electric Rev Req Model (2009 GRC) Revised 01-18-2010 2 2" xfId="1632"/>
    <cellStyle name="_Book2_Book2_Electric Rev Req Model (2009 GRC) Revised 01-18-2010 3" xfId="1633"/>
    <cellStyle name="_Book2_Book2_Final Order Electric EXHIBIT A-1" xfId="1634"/>
    <cellStyle name="_Book2_Book2_Final Order Electric EXHIBIT A-1 2" xfId="1635"/>
    <cellStyle name="_Book2_Book2_Final Order Electric EXHIBIT A-1 2 2" xfId="1636"/>
    <cellStyle name="_Book2_Book2_Final Order Electric EXHIBIT A-1 3" xfId="1637"/>
    <cellStyle name="_Book2_Book4" xfId="1638"/>
    <cellStyle name="_Book2_Book4 2" xfId="1639"/>
    <cellStyle name="_Book2_Book4 2 2" xfId="1640"/>
    <cellStyle name="_Book2_Book4 3" xfId="1641"/>
    <cellStyle name="_Book2_Book9" xfId="1642"/>
    <cellStyle name="_Book2_Book9 2" xfId="1643"/>
    <cellStyle name="_Book2_Book9 2 2" xfId="1644"/>
    <cellStyle name="_Book2_Book9 3" xfId="1645"/>
    <cellStyle name="_Book2_Check the Interest Calculation" xfId="1646"/>
    <cellStyle name="_Book2_Check the Interest Calculation_Scenario 1 REC vs PTC Offset" xfId="1647"/>
    <cellStyle name="_Book2_Check the Interest Calculation_Scenario 3" xfId="1648"/>
    <cellStyle name="_Book2_Chelan PUD Power Costs (8-10)" xfId="1649"/>
    <cellStyle name="_Book2_DWH-08 (Rate Spread &amp; Design Workpapers)" xfId="1650"/>
    <cellStyle name="_x0013__Book2_Electric Rev Req Model (2009 GRC) Rebuttal" xfId="1651"/>
    <cellStyle name="_x0013__Book2_Electric Rev Req Model (2009 GRC) Rebuttal 2" xfId="1652"/>
    <cellStyle name="_x0013__Book2_Electric Rev Req Model (2009 GRC) Rebuttal 2 2" xfId="1653"/>
    <cellStyle name="_x0013__Book2_Electric Rev Req Model (2009 GRC) Rebuttal 3" xfId="1654"/>
    <cellStyle name="_x0013__Book2_Electric Rev Req Model (2009 GRC) Rebuttal REmoval of New  WH Solar AdjustMI" xfId="1655"/>
    <cellStyle name="_x0013__Book2_Electric Rev Req Model (2009 GRC) Rebuttal REmoval of New  WH Solar AdjustMI 2" xfId="1656"/>
    <cellStyle name="_x0013__Book2_Electric Rev Req Model (2009 GRC) Rebuttal REmoval of New  WH Solar AdjustMI 2 2" xfId="1657"/>
    <cellStyle name="_x0013__Book2_Electric Rev Req Model (2009 GRC) Rebuttal REmoval of New  WH Solar AdjustMI 3" xfId="1658"/>
    <cellStyle name="_x0013__Book2_Electric Rev Req Model (2009 GRC) Revised 01-18-2010" xfId="1659"/>
    <cellStyle name="_x0013__Book2_Electric Rev Req Model (2009 GRC) Revised 01-18-2010 2" xfId="1660"/>
    <cellStyle name="_x0013__Book2_Electric Rev Req Model (2009 GRC) Revised 01-18-2010 2 2" xfId="1661"/>
    <cellStyle name="_x0013__Book2_Electric Rev Req Model (2009 GRC) Revised 01-18-2010 3" xfId="1662"/>
    <cellStyle name="_Book2_Final 2008 PTC Rate Design Workpapers 10.27.08" xfId="1663"/>
    <cellStyle name="_x0013__Book2_Final Order Electric EXHIBIT A-1" xfId="1664"/>
    <cellStyle name="_x0013__Book2_Final Order Electric EXHIBIT A-1 2" xfId="1665"/>
    <cellStyle name="_x0013__Book2_Final Order Electric EXHIBIT A-1 2 2" xfId="1666"/>
    <cellStyle name="_x0013__Book2_Final Order Electric EXHIBIT A-1 3" xfId="1667"/>
    <cellStyle name="_Book2_Gas Rev Req Model (2010 GRC)" xfId="1668"/>
    <cellStyle name="_Book2_INPUTS" xfId="1669"/>
    <cellStyle name="_Book2_INPUTS 2" xfId="1670"/>
    <cellStyle name="_Book2_INPUTS 2 2" xfId="1671"/>
    <cellStyle name="_Book2_INPUTS 3" xfId="1672"/>
    <cellStyle name="_Book2_NIM Summary" xfId="1673"/>
    <cellStyle name="_Book2_NIM Summary 09GRC" xfId="1674"/>
    <cellStyle name="_Book2_NIM Summary 09GRC 2" xfId="1675"/>
    <cellStyle name="_Book2_NIM Summary 2" xfId="1676"/>
    <cellStyle name="_Book2_NIM Summary 3" xfId="1677"/>
    <cellStyle name="_Book2_NIM Summary 4" xfId="1678"/>
    <cellStyle name="_Book2_NIM Summary 5" xfId="1679"/>
    <cellStyle name="_Book2_NIM Summary 6" xfId="1680"/>
    <cellStyle name="_Book2_NIM Summary 7" xfId="1681"/>
    <cellStyle name="_Book2_NIM Summary 8" xfId="1682"/>
    <cellStyle name="_Book2_NIM Summary 9" xfId="1683"/>
    <cellStyle name="_Book2_PCA 10 -  Exhibit D from A Kellogg Jan 2011" xfId="1684"/>
    <cellStyle name="_Book2_PCA 10 -  Exhibit D from A Kellogg July 2011" xfId="1685"/>
    <cellStyle name="_Book2_PCA 10 -  Exhibit D from S Free Rcv'd 12-11" xfId="1686"/>
    <cellStyle name="_Book2_PCA 9 -  Exhibit D April 2010" xfId="1687"/>
    <cellStyle name="_Book2_PCA 9 -  Exhibit D April 2010 (3)" xfId="1688"/>
    <cellStyle name="_Book2_PCA 9 -  Exhibit D April 2010 (3) 2" xfId="1689"/>
    <cellStyle name="_Book2_PCA 9 -  Exhibit D Nov 2010" xfId="1690"/>
    <cellStyle name="_Book2_PCA 9 - Exhibit D at August 2010" xfId="1691"/>
    <cellStyle name="_Book2_PCA 9 - Exhibit D June 2010 GRC" xfId="1692"/>
    <cellStyle name="_Book2_Power Costs - Comparison bx Rbtl-Staff-Jt-PC" xfId="1693"/>
    <cellStyle name="_Book2_Power Costs - Comparison bx Rbtl-Staff-Jt-PC 2" xfId="1694"/>
    <cellStyle name="_Book2_Power Costs - Comparison bx Rbtl-Staff-Jt-PC 2 2" xfId="1695"/>
    <cellStyle name="_Book2_Power Costs - Comparison bx Rbtl-Staff-Jt-PC 3" xfId="1696"/>
    <cellStyle name="_Book2_Power Costs - Comparison bx Rbtl-Staff-Jt-PC_Adj Bench DR 3 for Initial Briefs (Electric)" xfId="1697"/>
    <cellStyle name="_Book2_Power Costs - Comparison bx Rbtl-Staff-Jt-PC_Adj Bench DR 3 for Initial Briefs (Electric) 2" xfId="1698"/>
    <cellStyle name="_Book2_Power Costs - Comparison bx Rbtl-Staff-Jt-PC_Adj Bench DR 3 for Initial Briefs (Electric) 2 2" xfId="1699"/>
    <cellStyle name="_Book2_Power Costs - Comparison bx Rbtl-Staff-Jt-PC_Adj Bench DR 3 for Initial Briefs (Electric) 3" xfId="1700"/>
    <cellStyle name="_Book2_Power Costs - Comparison bx Rbtl-Staff-Jt-PC_Electric Rev Req Model (2009 GRC) Rebuttal" xfId="1701"/>
    <cellStyle name="_Book2_Power Costs - Comparison bx Rbtl-Staff-Jt-PC_Electric Rev Req Model (2009 GRC) Rebuttal 2" xfId="1702"/>
    <cellStyle name="_Book2_Power Costs - Comparison bx Rbtl-Staff-Jt-PC_Electric Rev Req Model (2009 GRC) Rebuttal 2 2" xfId="1703"/>
    <cellStyle name="_Book2_Power Costs - Comparison bx Rbtl-Staff-Jt-PC_Electric Rev Req Model (2009 GRC) Rebuttal 3" xfId="1704"/>
    <cellStyle name="_Book2_Power Costs - Comparison bx Rbtl-Staff-Jt-PC_Electric Rev Req Model (2009 GRC) Rebuttal REmoval of New  WH Solar AdjustMI" xfId="1705"/>
    <cellStyle name="_Book2_Power Costs - Comparison bx Rbtl-Staff-Jt-PC_Electric Rev Req Model (2009 GRC) Rebuttal REmoval of New  WH Solar AdjustMI 2" xfId="1706"/>
    <cellStyle name="_Book2_Power Costs - Comparison bx Rbtl-Staff-Jt-PC_Electric Rev Req Model (2009 GRC) Rebuttal REmoval of New  WH Solar AdjustMI 2 2" xfId="1707"/>
    <cellStyle name="_Book2_Power Costs - Comparison bx Rbtl-Staff-Jt-PC_Electric Rev Req Model (2009 GRC) Rebuttal REmoval of New  WH Solar AdjustMI 3" xfId="1708"/>
    <cellStyle name="_Book2_Power Costs - Comparison bx Rbtl-Staff-Jt-PC_Electric Rev Req Model (2009 GRC) Revised 01-18-2010" xfId="1709"/>
    <cellStyle name="_Book2_Power Costs - Comparison bx Rbtl-Staff-Jt-PC_Electric Rev Req Model (2009 GRC) Revised 01-18-2010 2" xfId="1710"/>
    <cellStyle name="_Book2_Power Costs - Comparison bx Rbtl-Staff-Jt-PC_Electric Rev Req Model (2009 GRC) Revised 01-18-2010 2 2" xfId="1711"/>
    <cellStyle name="_Book2_Power Costs - Comparison bx Rbtl-Staff-Jt-PC_Electric Rev Req Model (2009 GRC) Revised 01-18-2010 3" xfId="1712"/>
    <cellStyle name="_Book2_Power Costs - Comparison bx Rbtl-Staff-Jt-PC_Final Order Electric EXHIBIT A-1" xfId="1713"/>
    <cellStyle name="_Book2_Power Costs - Comparison bx Rbtl-Staff-Jt-PC_Final Order Electric EXHIBIT A-1 2" xfId="1714"/>
    <cellStyle name="_Book2_Power Costs - Comparison bx Rbtl-Staff-Jt-PC_Final Order Electric EXHIBIT A-1 2 2" xfId="1715"/>
    <cellStyle name="_Book2_Power Costs - Comparison bx Rbtl-Staff-Jt-PC_Final Order Electric EXHIBIT A-1 3" xfId="1716"/>
    <cellStyle name="_Book2_Production Adj 4.37" xfId="1717"/>
    <cellStyle name="_Book2_Production Adj 4.37 2" xfId="1718"/>
    <cellStyle name="_Book2_Production Adj 4.37 2 2" xfId="1719"/>
    <cellStyle name="_Book2_Production Adj 4.37 3" xfId="1720"/>
    <cellStyle name="_Book2_Purchased Power Adj 4.03" xfId="1721"/>
    <cellStyle name="_Book2_Purchased Power Adj 4.03 2" xfId="1722"/>
    <cellStyle name="_Book2_Purchased Power Adj 4.03 2 2" xfId="1723"/>
    <cellStyle name="_Book2_Purchased Power Adj 4.03 3" xfId="1724"/>
    <cellStyle name="_Book2_Rebuttal Power Costs" xfId="1725"/>
    <cellStyle name="_Book2_Rebuttal Power Costs 2" xfId="1726"/>
    <cellStyle name="_Book2_Rebuttal Power Costs 2 2" xfId="1727"/>
    <cellStyle name="_Book2_Rebuttal Power Costs 3" xfId="1728"/>
    <cellStyle name="_Book2_Rebuttal Power Costs_Adj Bench DR 3 for Initial Briefs (Electric)" xfId="1729"/>
    <cellStyle name="_Book2_Rebuttal Power Costs_Adj Bench DR 3 for Initial Briefs (Electric) 2" xfId="1730"/>
    <cellStyle name="_Book2_Rebuttal Power Costs_Adj Bench DR 3 for Initial Briefs (Electric) 2 2" xfId="1731"/>
    <cellStyle name="_Book2_Rebuttal Power Costs_Adj Bench DR 3 for Initial Briefs (Electric) 3" xfId="1732"/>
    <cellStyle name="_Book2_Rebuttal Power Costs_Electric Rev Req Model (2009 GRC) Rebuttal" xfId="1733"/>
    <cellStyle name="_Book2_Rebuttal Power Costs_Electric Rev Req Model (2009 GRC) Rebuttal 2" xfId="1734"/>
    <cellStyle name="_Book2_Rebuttal Power Costs_Electric Rev Req Model (2009 GRC) Rebuttal 2 2" xfId="1735"/>
    <cellStyle name="_Book2_Rebuttal Power Costs_Electric Rev Req Model (2009 GRC) Rebuttal 3" xfId="1736"/>
    <cellStyle name="_Book2_Rebuttal Power Costs_Electric Rev Req Model (2009 GRC) Rebuttal REmoval of New  WH Solar AdjustMI" xfId="1737"/>
    <cellStyle name="_Book2_Rebuttal Power Costs_Electric Rev Req Model (2009 GRC) Rebuttal REmoval of New  WH Solar AdjustMI 2" xfId="1738"/>
    <cellStyle name="_Book2_Rebuttal Power Costs_Electric Rev Req Model (2009 GRC) Rebuttal REmoval of New  WH Solar AdjustMI 2 2" xfId="1739"/>
    <cellStyle name="_Book2_Rebuttal Power Costs_Electric Rev Req Model (2009 GRC) Rebuttal REmoval of New  WH Solar AdjustMI 3" xfId="1740"/>
    <cellStyle name="_Book2_Rebuttal Power Costs_Electric Rev Req Model (2009 GRC) Revised 01-18-2010" xfId="1741"/>
    <cellStyle name="_Book2_Rebuttal Power Costs_Electric Rev Req Model (2009 GRC) Revised 01-18-2010 2" xfId="1742"/>
    <cellStyle name="_Book2_Rebuttal Power Costs_Electric Rev Req Model (2009 GRC) Revised 01-18-2010 2 2" xfId="1743"/>
    <cellStyle name="_Book2_Rebuttal Power Costs_Electric Rev Req Model (2009 GRC) Revised 01-18-2010 3" xfId="1744"/>
    <cellStyle name="_Book2_Rebuttal Power Costs_Final Order Electric EXHIBIT A-1" xfId="1745"/>
    <cellStyle name="_Book2_Rebuttal Power Costs_Final Order Electric EXHIBIT A-1 2" xfId="1746"/>
    <cellStyle name="_Book2_Rebuttal Power Costs_Final Order Electric EXHIBIT A-1 2 2" xfId="1747"/>
    <cellStyle name="_Book2_Rebuttal Power Costs_Final Order Electric EXHIBIT A-1 3" xfId="1748"/>
    <cellStyle name="_Book2_RECS vs PTC's w Interest 6-28-10" xfId="1749"/>
    <cellStyle name="_Book2_ROR &amp; CONV FACTOR" xfId="1750"/>
    <cellStyle name="_Book2_ROR &amp; CONV FACTOR 2" xfId="1751"/>
    <cellStyle name="_Book2_ROR &amp; CONV FACTOR 2 2" xfId="1752"/>
    <cellStyle name="_Book2_ROR &amp; CONV FACTOR 3" xfId="1753"/>
    <cellStyle name="_Book2_ROR 5.02" xfId="1754"/>
    <cellStyle name="_Book2_ROR 5.02 2" xfId="1755"/>
    <cellStyle name="_Book2_ROR 5.02 2 2" xfId="1756"/>
    <cellStyle name="_Book2_ROR 5.02 3" xfId="1757"/>
    <cellStyle name="_Book2_Wind Integration 10GRC" xfId="1758"/>
    <cellStyle name="_Book2_Wind Integration 10GRC 2" xfId="1759"/>
    <cellStyle name="_Book3" xfId="1760"/>
    <cellStyle name="_Book5" xfId="1761"/>
    <cellStyle name="_Book5_Chelan PUD Power Costs (8-10)" xfId="1762"/>
    <cellStyle name="_Book5_DEM-WP(C) Costs Not In AURORA 2010GRC As Filed" xfId="1763"/>
    <cellStyle name="_Book5_DEM-WP(C) Costs Not In AURORA 2010GRC As Filed 2" xfId="1764"/>
    <cellStyle name="_Book5_NIM Summary" xfId="1765"/>
    <cellStyle name="_Book5_NIM Summary 09GRC" xfId="1766"/>
    <cellStyle name="_Book5_NIM Summary 2" xfId="1767"/>
    <cellStyle name="_Book5_NIM Summary 3" xfId="1768"/>
    <cellStyle name="_Book5_NIM Summary 4" xfId="1769"/>
    <cellStyle name="_Book5_NIM Summary 5" xfId="1770"/>
    <cellStyle name="_Book5_NIM Summary 6" xfId="1771"/>
    <cellStyle name="_Book5_NIM Summary 7" xfId="1772"/>
    <cellStyle name="_Book5_NIM Summary 8" xfId="1773"/>
    <cellStyle name="_Book5_NIM Summary 9" xfId="1774"/>
    <cellStyle name="_Book5_PCA 9 -  Exhibit D April 2010 (3)" xfId="1775"/>
    <cellStyle name="_Book5_Reconciliation" xfId="1776"/>
    <cellStyle name="_Book5_Reconciliation 2" xfId="1777"/>
    <cellStyle name="_Book5_Wind Integration 10GRC" xfId="1778"/>
    <cellStyle name="_Book5_Wind Integration 10GRC 2" xfId="1779"/>
    <cellStyle name="_BPA NOS" xfId="1780"/>
    <cellStyle name="_BPA NOS 2" xfId="1781"/>
    <cellStyle name="_BPA NOS_DEM-WP(C) Wind Integration Summary 2010GRC" xfId="1782"/>
    <cellStyle name="_BPA NOS_DEM-WP(C) Wind Integration Summary 2010GRC 2" xfId="1783"/>
    <cellStyle name="_BPA NOS_NIM Summary" xfId="1784"/>
    <cellStyle name="_BPA NOS_NIM Summary 2" xfId="1785"/>
    <cellStyle name="_Chelan Debt Forecast 12.19.05" xfId="1786"/>
    <cellStyle name="_Chelan Debt Forecast 12.19.05 10" xfId="1787"/>
    <cellStyle name="_Chelan Debt Forecast 12.19.05 2" xfId="1788"/>
    <cellStyle name="_Chelan Debt Forecast 12.19.05 2 2" xfId="1789"/>
    <cellStyle name="_Chelan Debt Forecast 12.19.05 2 2 2" xfId="1790"/>
    <cellStyle name="_Chelan Debt Forecast 12.19.05 2 3" xfId="1791"/>
    <cellStyle name="_Chelan Debt Forecast 12.19.05 3" xfId="1792"/>
    <cellStyle name="_Chelan Debt Forecast 12.19.05 3 2" xfId="1793"/>
    <cellStyle name="_Chelan Debt Forecast 12.19.05 3 2 2" xfId="1794"/>
    <cellStyle name="_Chelan Debt Forecast 12.19.05 3 3" xfId="1795"/>
    <cellStyle name="_Chelan Debt Forecast 12.19.05 3 3 2" xfId="1796"/>
    <cellStyle name="_Chelan Debt Forecast 12.19.05 3 4" xfId="1797"/>
    <cellStyle name="_Chelan Debt Forecast 12.19.05 3 4 2" xfId="1798"/>
    <cellStyle name="_Chelan Debt Forecast 12.19.05 4" xfId="1799"/>
    <cellStyle name="_Chelan Debt Forecast 12.19.05 4 2" xfId="1800"/>
    <cellStyle name="_Chelan Debt Forecast 12.19.05 4_2011 Operations Snapshot" xfId="1801"/>
    <cellStyle name="_Chelan Debt Forecast 12.19.05 4_Department" xfId="1802"/>
    <cellStyle name="_Chelan Debt Forecast 12.19.05 4_VarX" xfId="1803"/>
    <cellStyle name="_Chelan Debt Forecast 12.19.05 5" xfId="1804"/>
    <cellStyle name="_Chelan Debt Forecast 12.19.05 5 2" xfId="1805"/>
    <cellStyle name="_Chelan Debt Forecast 12.19.05 5 2 2" xfId="1806"/>
    <cellStyle name="_Chelan Debt Forecast 12.19.05 5 2_County_Stop_Light_Chart_2012_02" xfId="1807"/>
    <cellStyle name="_Chelan Debt Forecast 12.19.05 5 2_County_Stop_Light_Chart_2012_06" xfId="1808"/>
    <cellStyle name="_Chelan Debt Forecast 12.19.05 5 2_County_Stop_Light_Chart_Template" xfId="1809"/>
    <cellStyle name="_Chelan Debt Forecast 12.19.05 5_2011 OM ASM Report" xfId="1810"/>
    <cellStyle name="_Chelan Debt Forecast 12.19.05 5_2011 OM ASM Report 2" xfId="1811"/>
    <cellStyle name="_Chelan Debt Forecast 12.19.05 5_2011 OM ASM Report_County_Stop_Light_Chart_2012_02" xfId="1812"/>
    <cellStyle name="_Chelan Debt Forecast 12.19.05 5_2011 OM ASM Report_County_Stop_Light_Chart_2012_06" xfId="1813"/>
    <cellStyle name="_Chelan Debt Forecast 12.19.05 5_2011 OM ASM Report_County_Stop_Light_Chart_Template" xfId="1814"/>
    <cellStyle name="_Chelan Debt Forecast 12.19.05 5_2011 Operations Snapshot" xfId="1815"/>
    <cellStyle name="_Chelan Debt Forecast 12.19.05 5_2011 Operations Snapshot 2" xfId="1816"/>
    <cellStyle name="_Chelan Debt Forecast 12.19.05 5_2011 Operations Snapshot_County_Stop_Light_Chart_2012_02" xfId="1817"/>
    <cellStyle name="_Chelan Debt Forecast 12.19.05 5_2011 Operations Snapshot_County_Stop_Light_Chart_2012_06" xfId="1818"/>
    <cellStyle name="_Chelan Debt Forecast 12.19.05 5_2011 Operations Snapshot_County_Stop_Light_Chart_Template" xfId="1819"/>
    <cellStyle name="_Chelan Debt Forecast 12.19.05 5_2012 Operations Snapshot" xfId="1820"/>
    <cellStyle name="_Chelan Debt Forecast 12.19.05 5_Copy of 2011 OM ASM Report" xfId="1821"/>
    <cellStyle name="_Chelan Debt Forecast 12.19.05 5_Department" xfId="1822"/>
    <cellStyle name="_Chelan Debt Forecast 12.19.05 5_Jan 2012 OM ASM Report" xfId="1823"/>
    <cellStyle name="_Chelan Debt Forecast 12.19.05 5_VarX" xfId="1824"/>
    <cellStyle name="_Chelan Debt Forecast 12.19.05 6" xfId="1825"/>
    <cellStyle name="_Chelan Debt Forecast 12.19.05 6 2" xfId="1826"/>
    <cellStyle name="_Chelan Debt Forecast 12.19.05 6_County_Stop_Light_Chart_2012_02" xfId="1827"/>
    <cellStyle name="_Chelan Debt Forecast 12.19.05 6_County_Stop_Light_Chart_2012_06" xfId="1828"/>
    <cellStyle name="_Chelan Debt Forecast 12.19.05 6_County_Stop_Light_Chart_Template" xfId="1829"/>
    <cellStyle name="_Chelan Debt Forecast 12.19.05 6_Department" xfId="1830"/>
    <cellStyle name="_Chelan Debt Forecast 12.19.05 6_Department 2" xfId="1831"/>
    <cellStyle name="_Chelan Debt Forecast 12.19.05 6_VarX" xfId="1832"/>
    <cellStyle name="_Chelan Debt Forecast 12.19.05 6_VarX 2" xfId="1833"/>
    <cellStyle name="_Chelan Debt Forecast 12.19.05 7" xfId="1834"/>
    <cellStyle name="_Chelan Debt Forecast 12.19.05 7 2" xfId="1835"/>
    <cellStyle name="_Chelan Debt Forecast 12.19.05 7_County_Stop_Light_Chart_2012_02" xfId="1836"/>
    <cellStyle name="_Chelan Debt Forecast 12.19.05 7_County_Stop_Light_Chart_2012_06" xfId="1837"/>
    <cellStyle name="_Chelan Debt Forecast 12.19.05 7_County_Stop_Light_Chart_Template" xfId="1838"/>
    <cellStyle name="_Chelan Debt Forecast 12.19.05 8" xfId="1839"/>
    <cellStyle name="_Chelan Debt Forecast 12.19.05 9" xfId="1840"/>
    <cellStyle name="_Chelan Debt Forecast 12.19.05_(C) WHE Proforma with ITC cash grant 10 Yr Amort_for deferral_102809" xfId="1841"/>
    <cellStyle name="_Chelan Debt Forecast 12.19.05_(C) WHE Proforma with ITC cash grant 10 Yr Amort_for deferral_102809 2" xfId="1842"/>
    <cellStyle name="_Chelan Debt Forecast 12.19.05_(C) WHE Proforma with ITC cash grant 10 Yr Amort_for deferral_102809 2 2" xfId="1843"/>
    <cellStyle name="_Chelan Debt Forecast 12.19.05_(C) WHE Proforma with ITC cash grant 10 Yr Amort_for deferral_102809 3" xfId="1844"/>
    <cellStyle name="_Chelan Debt Forecast 12.19.05_(C) WHE Proforma with ITC cash grant 10 Yr Amort_for deferral_102809_16.07E Wild Horse Wind Expansionwrkingfile" xfId="1845"/>
    <cellStyle name="_Chelan Debt Forecast 12.19.05_(C) WHE Proforma with ITC cash grant 10 Yr Amort_for deferral_102809_16.07E Wild Horse Wind Expansionwrkingfile 2" xfId="1846"/>
    <cellStyle name="_Chelan Debt Forecast 12.19.05_(C) WHE Proforma with ITC cash grant 10 Yr Amort_for deferral_102809_16.07E Wild Horse Wind Expansionwrkingfile 2 2" xfId="1847"/>
    <cellStyle name="_Chelan Debt Forecast 12.19.05_(C) WHE Proforma with ITC cash grant 10 Yr Amort_for deferral_102809_16.07E Wild Horse Wind Expansionwrkingfile 3" xfId="1848"/>
    <cellStyle name="_Chelan Debt Forecast 12.19.05_(C) WHE Proforma with ITC cash grant 10 Yr Amort_for deferral_102809_16.07E Wild Horse Wind Expansionwrkingfile SF" xfId="1849"/>
    <cellStyle name="_Chelan Debt Forecast 12.19.05_(C) WHE Proforma with ITC cash grant 10 Yr Amort_for deferral_102809_16.07E Wild Horse Wind Expansionwrkingfile SF 2" xfId="1850"/>
    <cellStyle name="_Chelan Debt Forecast 12.19.05_(C) WHE Proforma with ITC cash grant 10 Yr Amort_for deferral_102809_16.07E Wild Horse Wind Expansionwrkingfile SF 2 2" xfId="1851"/>
    <cellStyle name="_Chelan Debt Forecast 12.19.05_(C) WHE Proforma with ITC cash grant 10 Yr Amort_for deferral_102809_16.07E Wild Horse Wind Expansionwrkingfile SF 3" xfId="1852"/>
    <cellStyle name="_Chelan Debt Forecast 12.19.05_(C) WHE Proforma with ITC cash grant 10 Yr Amort_for deferral_102809_16.37E Wild Horse Expansion DeferralRevwrkingfile SF" xfId="1853"/>
    <cellStyle name="_Chelan Debt Forecast 12.19.05_(C) WHE Proforma with ITC cash grant 10 Yr Amort_for deferral_102809_16.37E Wild Horse Expansion DeferralRevwrkingfile SF 2" xfId="1854"/>
    <cellStyle name="_Chelan Debt Forecast 12.19.05_(C) WHE Proforma with ITC cash grant 10 Yr Amort_for deferral_102809_16.37E Wild Horse Expansion DeferralRevwrkingfile SF 2 2" xfId="1855"/>
    <cellStyle name="_Chelan Debt Forecast 12.19.05_(C) WHE Proforma with ITC cash grant 10 Yr Amort_for deferral_102809_16.37E Wild Horse Expansion DeferralRevwrkingfile SF 3" xfId="1856"/>
    <cellStyle name="_Chelan Debt Forecast 12.19.05_(C) WHE Proforma with ITC cash grant 10 Yr Amort_for rebuttal_120709" xfId="1857"/>
    <cellStyle name="_Chelan Debt Forecast 12.19.05_(C) WHE Proforma with ITC cash grant 10 Yr Amort_for rebuttal_120709 2" xfId="1858"/>
    <cellStyle name="_Chelan Debt Forecast 12.19.05_(C) WHE Proforma with ITC cash grant 10 Yr Amort_for rebuttal_120709 2 2" xfId="1859"/>
    <cellStyle name="_Chelan Debt Forecast 12.19.05_(C) WHE Proforma with ITC cash grant 10 Yr Amort_for rebuttal_120709 3" xfId="1860"/>
    <cellStyle name="_Chelan Debt Forecast 12.19.05_04.07E Wild Horse Wind Expansion" xfId="1861"/>
    <cellStyle name="_Chelan Debt Forecast 12.19.05_04.07E Wild Horse Wind Expansion 2" xfId="1862"/>
    <cellStyle name="_Chelan Debt Forecast 12.19.05_04.07E Wild Horse Wind Expansion 2 2" xfId="1863"/>
    <cellStyle name="_Chelan Debt Forecast 12.19.05_04.07E Wild Horse Wind Expansion 3" xfId="1864"/>
    <cellStyle name="_Chelan Debt Forecast 12.19.05_04.07E Wild Horse Wind Expansion_16.07E Wild Horse Wind Expansionwrkingfile" xfId="1865"/>
    <cellStyle name="_Chelan Debt Forecast 12.19.05_04.07E Wild Horse Wind Expansion_16.07E Wild Horse Wind Expansionwrkingfile 2" xfId="1866"/>
    <cellStyle name="_Chelan Debt Forecast 12.19.05_04.07E Wild Horse Wind Expansion_16.07E Wild Horse Wind Expansionwrkingfile 2 2" xfId="1867"/>
    <cellStyle name="_Chelan Debt Forecast 12.19.05_04.07E Wild Horse Wind Expansion_16.07E Wild Horse Wind Expansionwrkingfile 3" xfId="1868"/>
    <cellStyle name="_Chelan Debt Forecast 12.19.05_04.07E Wild Horse Wind Expansion_16.07E Wild Horse Wind Expansionwrkingfile SF" xfId="1869"/>
    <cellStyle name="_Chelan Debt Forecast 12.19.05_04.07E Wild Horse Wind Expansion_16.07E Wild Horse Wind Expansionwrkingfile SF 2" xfId="1870"/>
    <cellStyle name="_Chelan Debt Forecast 12.19.05_04.07E Wild Horse Wind Expansion_16.07E Wild Horse Wind Expansionwrkingfile SF 2 2" xfId="1871"/>
    <cellStyle name="_Chelan Debt Forecast 12.19.05_04.07E Wild Horse Wind Expansion_16.07E Wild Horse Wind Expansionwrkingfile SF 3" xfId="1872"/>
    <cellStyle name="_Chelan Debt Forecast 12.19.05_04.07E Wild Horse Wind Expansion_16.37E Wild Horse Expansion DeferralRevwrkingfile SF" xfId="1873"/>
    <cellStyle name="_Chelan Debt Forecast 12.19.05_04.07E Wild Horse Wind Expansion_16.37E Wild Horse Expansion DeferralRevwrkingfile SF 2" xfId="1874"/>
    <cellStyle name="_Chelan Debt Forecast 12.19.05_04.07E Wild Horse Wind Expansion_16.37E Wild Horse Expansion DeferralRevwrkingfile SF 2 2" xfId="1875"/>
    <cellStyle name="_Chelan Debt Forecast 12.19.05_04.07E Wild Horse Wind Expansion_16.37E Wild Horse Expansion DeferralRevwrkingfile SF 3" xfId="1876"/>
    <cellStyle name="_Chelan Debt Forecast 12.19.05_16.07E Wild Horse Wind Expansionwrkingfile" xfId="1877"/>
    <cellStyle name="_Chelan Debt Forecast 12.19.05_16.07E Wild Horse Wind Expansionwrkingfile 2" xfId="1878"/>
    <cellStyle name="_Chelan Debt Forecast 12.19.05_16.07E Wild Horse Wind Expansionwrkingfile 2 2" xfId="1879"/>
    <cellStyle name="_Chelan Debt Forecast 12.19.05_16.07E Wild Horse Wind Expansionwrkingfile 3" xfId="1880"/>
    <cellStyle name="_Chelan Debt Forecast 12.19.05_16.07E Wild Horse Wind Expansionwrkingfile SF" xfId="1881"/>
    <cellStyle name="_Chelan Debt Forecast 12.19.05_16.07E Wild Horse Wind Expansionwrkingfile SF 2" xfId="1882"/>
    <cellStyle name="_Chelan Debt Forecast 12.19.05_16.07E Wild Horse Wind Expansionwrkingfile SF 2 2" xfId="1883"/>
    <cellStyle name="_Chelan Debt Forecast 12.19.05_16.07E Wild Horse Wind Expansionwrkingfile SF 3" xfId="1884"/>
    <cellStyle name="_Chelan Debt Forecast 12.19.05_16.37E Wild Horse Expansion DeferralRevwrkingfile SF" xfId="1885"/>
    <cellStyle name="_Chelan Debt Forecast 12.19.05_16.37E Wild Horse Expansion DeferralRevwrkingfile SF 2" xfId="1886"/>
    <cellStyle name="_Chelan Debt Forecast 12.19.05_16.37E Wild Horse Expansion DeferralRevwrkingfile SF 2 2" xfId="1887"/>
    <cellStyle name="_Chelan Debt Forecast 12.19.05_16.37E Wild Horse Expansion DeferralRevwrkingfile SF 3" xfId="1888"/>
    <cellStyle name="_Chelan Debt Forecast 12.19.05_2009 Compliance Filing PCA Exhibits for GRC" xfId="1889"/>
    <cellStyle name="_Chelan Debt Forecast 12.19.05_2009 GRC Compl Filing - Exhibit D" xfId="1890"/>
    <cellStyle name="_Chelan Debt Forecast 12.19.05_2009 GRC Compl Filing - Exhibit D 2" xfId="1891"/>
    <cellStyle name="_Chelan Debt Forecast 12.19.05_2010 PTC's July1_Dec31 2010 " xfId="1892"/>
    <cellStyle name="_Chelan Debt Forecast 12.19.05_2010 PTC's Sept10_Aug11 (Version 4)" xfId="1893"/>
    <cellStyle name="_Chelan Debt Forecast 12.19.05_2011 OM ASM Report" xfId="1894"/>
    <cellStyle name="_Chelan Debt Forecast 12.19.05_2011 OM ASM Report 2" xfId="1895"/>
    <cellStyle name="_Chelan Debt Forecast 12.19.05_2011 OM ASM Report_County_Stop_Light_Chart_2012_02" xfId="1896"/>
    <cellStyle name="_Chelan Debt Forecast 12.19.05_2011 OM ASM Report_County_Stop_Light_Chart_2012_06" xfId="1897"/>
    <cellStyle name="_Chelan Debt Forecast 12.19.05_2011 OM ASM Report_County_Stop_Light_Chart_Template" xfId="1898"/>
    <cellStyle name="_Chelan Debt Forecast 12.19.05_3.01 Income Statement" xfId="1899"/>
    <cellStyle name="_Chelan Debt Forecast 12.19.05_4 31 Regulatory Assets and Liabilities  7 06- Exhibit D" xfId="1900"/>
    <cellStyle name="_Chelan Debt Forecast 12.19.05_4 31 Regulatory Assets and Liabilities  7 06- Exhibit D 2" xfId="1901"/>
    <cellStyle name="_Chelan Debt Forecast 12.19.05_4 31 Regulatory Assets and Liabilities  7 06- Exhibit D 2 2" xfId="1902"/>
    <cellStyle name="_Chelan Debt Forecast 12.19.05_4 31 Regulatory Assets and Liabilities  7 06- Exhibit D 3" xfId="1903"/>
    <cellStyle name="_Chelan Debt Forecast 12.19.05_4 31 Regulatory Assets and Liabilities  7 06- Exhibit D_NIM Summary" xfId="1904"/>
    <cellStyle name="_Chelan Debt Forecast 12.19.05_4 31 Regulatory Assets and Liabilities  7 06- Exhibit D_NIM Summary 2" xfId="1905"/>
    <cellStyle name="_Chelan Debt Forecast 12.19.05_4 32 Regulatory Assets and Liabilities  7 06- Exhibit D" xfId="1906"/>
    <cellStyle name="_Chelan Debt Forecast 12.19.05_4 32 Regulatory Assets and Liabilities  7 06- Exhibit D 2" xfId="1907"/>
    <cellStyle name="_Chelan Debt Forecast 12.19.05_4 32 Regulatory Assets and Liabilities  7 06- Exhibit D 2 2" xfId="1908"/>
    <cellStyle name="_Chelan Debt Forecast 12.19.05_4 32 Regulatory Assets and Liabilities  7 06- Exhibit D 3" xfId="1909"/>
    <cellStyle name="_Chelan Debt Forecast 12.19.05_4 32 Regulatory Assets and Liabilities  7 06- Exhibit D_NIM Summary" xfId="1910"/>
    <cellStyle name="_Chelan Debt Forecast 12.19.05_4 32 Regulatory Assets and Liabilities  7 06- Exhibit D_NIM Summary 2" xfId="1911"/>
    <cellStyle name="_Chelan Debt Forecast 12.19.05_ACCOUNTS" xfId="1912"/>
    <cellStyle name="_Chelan Debt Forecast 12.19.05_Att B to RECs proceeds proposal" xfId="1913"/>
    <cellStyle name="_Chelan Debt Forecast 12.19.05_AURORA Total New" xfId="1914"/>
    <cellStyle name="_Chelan Debt Forecast 12.19.05_AURORA Total New 2" xfId="1915"/>
    <cellStyle name="_Chelan Debt Forecast 12.19.05_Backup for Attachment B 2010-09-09" xfId="1916"/>
    <cellStyle name="_Chelan Debt Forecast 12.19.05_Bench Request - Attachment B" xfId="1917"/>
    <cellStyle name="_Chelan Debt Forecast 12.19.05_Book2" xfId="1918"/>
    <cellStyle name="_Chelan Debt Forecast 12.19.05_Book2 2" xfId="1919"/>
    <cellStyle name="_Chelan Debt Forecast 12.19.05_Book2 2 2" xfId="1920"/>
    <cellStyle name="_Chelan Debt Forecast 12.19.05_Book2 3" xfId="1921"/>
    <cellStyle name="_Chelan Debt Forecast 12.19.05_Book2_Adj Bench DR 3 for Initial Briefs (Electric)" xfId="1922"/>
    <cellStyle name="_Chelan Debt Forecast 12.19.05_Book2_Adj Bench DR 3 for Initial Briefs (Electric) 2" xfId="1923"/>
    <cellStyle name="_Chelan Debt Forecast 12.19.05_Book2_Adj Bench DR 3 for Initial Briefs (Electric) 2 2" xfId="1924"/>
    <cellStyle name="_Chelan Debt Forecast 12.19.05_Book2_Adj Bench DR 3 for Initial Briefs (Electric) 3" xfId="1925"/>
    <cellStyle name="_Chelan Debt Forecast 12.19.05_Book2_Electric Rev Req Model (2009 GRC) Rebuttal" xfId="1926"/>
    <cellStyle name="_Chelan Debt Forecast 12.19.05_Book2_Electric Rev Req Model (2009 GRC) Rebuttal 2" xfId="1927"/>
    <cellStyle name="_Chelan Debt Forecast 12.19.05_Book2_Electric Rev Req Model (2009 GRC) Rebuttal 2 2" xfId="1928"/>
    <cellStyle name="_Chelan Debt Forecast 12.19.05_Book2_Electric Rev Req Model (2009 GRC) Rebuttal 3" xfId="1929"/>
    <cellStyle name="_Chelan Debt Forecast 12.19.05_Book2_Electric Rev Req Model (2009 GRC) Rebuttal REmoval of New  WH Solar AdjustMI" xfId="1930"/>
    <cellStyle name="_Chelan Debt Forecast 12.19.05_Book2_Electric Rev Req Model (2009 GRC) Rebuttal REmoval of New  WH Solar AdjustMI 2" xfId="1931"/>
    <cellStyle name="_Chelan Debt Forecast 12.19.05_Book2_Electric Rev Req Model (2009 GRC) Rebuttal REmoval of New  WH Solar AdjustMI 2 2" xfId="1932"/>
    <cellStyle name="_Chelan Debt Forecast 12.19.05_Book2_Electric Rev Req Model (2009 GRC) Rebuttal REmoval of New  WH Solar AdjustMI 3" xfId="1933"/>
    <cellStyle name="_Chelan Debt Forecast 12.19.05_Book2_Electric Rev Req Model (2009 GRC) Revised 01-18-2010" xfId="1934"/>
    <cellStyle name="_Chelan Debt Forecast 12.19.05_Book2_Electric Rev Req Model (2009 GRC) Revised 01-18-2010 2" xfId="1935"/>
    <cellStyle name="_Chelan Debt Forecast 12.19.05_Book2_Electric Rev Req Model (2009 GRC) Revised 01-18-2010 2 2" xfId="1936"/>
    <cellStyle name="_Chelan Debt Forecast 12.19.05_Book2_Electric Rev Req Model (2009 GRC) Revised 01-18-2010 3" xfId="1937"/>
    <cellStyle name="_Chelan Debt Forecast 12.19.05_Book2_Final Order Electric EXHIBIT A-1" xfId="1938"/>
    <cellStyle name="_Chelan Debt Forecast 12.19.05_Book2_Final Order Electric EXHIBIT A-1 2" xfId="1939"/>
    <cellStyle name="_Chelan Debt Forecast 12.19.05_Book2_Final Order Electric EXHIBIT A-1 2 2" xfId="1940"/>
    <cellStyle name="_Chelan Debt Forecast 12.19.05_Book2_Final Order Electric EXHIBIT A-1 3" xfId="1941"/>
    <cellStyle name="_Chelan Debt Forecast 12.19.05_Book4" xfId="1942"/>
    <cellStyle name="_Chelan Debt Forecast 12.19.05_Book4 2" xfId="1943"/>
    <cellStyle name="_Chelan Debt Forecast 12.19.05_Book4 2 2" xfId="1944"/>
    <cellStyle name="_Chelan Debt Forecast 12.19.05_Book4 3" xfId="1945"/>
    <cellStyle name="_Chelan Debt Forecast 12.19.05_Book9" xfId="1946"/>
    <cellStyle name="_Chelan Debt Forecast 12.19.05_Book9 2" xfId="1947"/>
    <cellStyle name="_Chelan Debt Forecast 12.19.05_Book9 2 2" xfId="1948"/>
    <cellStyle name="_Chelan Debt Forecast 12.19.05_Book9 3" xfId="1949"/>
    <cellStyle name="_Chelan Debt Forecast 12.19.05_Check the Interest Calculation" xfId="1950"/>
    <cellStyle name="_Chelan Debt Forecast 12.19.05_Check the Interest Calculation_Scenario 1 REC vs PTC Offset" xfId="1951"/>
    <cellStyle name="_Chelan Debt Forecast 12.19.05_Check the Interest Calculation_Scenario 3" xfId="1952"/>
    <cellStyle name="_Chelan Debt Forecast 12.19.05_Chelan PUD Power Costs (8-10)" xfId="1953"/>
    <cellStyle name="_Chelan Debt Forecast 12.19.05_DWH-08 (Rate Spread &amp; Design Workpapers)" xfId="1954"/>
    <cellStyle name="_Chelan Debt Forecast 12.19.05_Exhibit D fr R Gho 12-31-08" xfId="1955"/>
    <cellStyle name="_Chelan Debt Forecast 12.19.05_Exhibit D fr R Gho 12-31-08 2" xfId="1956"/>
    <cellStyle name="_Chelan Debt Forecast 12.19.05_Exhibit D fr R Gho 12-31-08 v2" xfId="1957"/>
    <cellStyle name="_Chelan Debt Forecast 12.19.05_Exhibit D fr R Gho 12-31-08 v2 2" xfId="1958"/>
    <cellStyle name="_Chelan Debt Forecast 12.19.05_Exhibit D fr R Gho 12-31-08 v2_NIM Summary" xfId="1959"/>
    <cellStyle name="_Chelan Debt Forecast 12.19.05_Exhibit D fr R Gho 12-31-08 v2_NIM Summary 2" xfId="1960"/>
    <cellStyle name="_Chelan Debt Forecast 12.19.05_Exhibit D fr R Gho 12-31-08_NIM Summary" xfId="1961"/>
    <cellStyle name="_Chelan Debt Forecast 12.19.05_Exhibit D fr R Gho 12-31-08_NIM Summary 2" xfId="1962"/>
    <cellStyle name="_Chelan Debt Forecast 12.19.05_Final 2008 PTC Rate Design Workpapers 10.27.08" xfId="1963"/>
    <cellStyle name="_Chelan Debt Forecast 12.19.05_Final 2009 Electric Low Income Workpapers" xfId="1964"/>
    <cellStyle name="_Chelan Debt Forecast 12.19.05_Gas Rev Req Model (2010 GRC)" xfId="1965"/>
    <cellStyle name="_Chelan Debt Forecast 12.19.05_Hopkins Ridge Prepaid Tran - Interest Earned RY 12ME Feb  '11" xfId="1966"/>
    <cellStyle name="_Chelan Debt Forecast 12.19.05_Hopkins Ridge Prepaid Tran - Interest Earned RY 12ME Feb  '11 2" xfId="1967"/>
    <cellStyle name="_Chelan Debt Forecast 12.19.05_Hopkins Ridge Prepaid Tran - Interest Earned RY 12ME Feb  '11_NIM Summary" xfId="1968"/>
    <cellStyle name="_Chelan Debt Forecast 12.19.05_Hopkins Ridge Prepaid Tran - Interest Earned RY 12ME Feb  '11_NIM Summary 2" xfId="1969"/>
    <cellStyle name="_Chelan Debt Forecast 12.19.05_Hopkins Ridge Prepaid Tran - Interest Earned RY 12ME Feb  '11_Transmission Workbook for May BOD" xfId="1970"/>
    <cellStyle name="_Chelan Debt Forecast 12.19.05_Hopkins Ridge Prepaid Tran - Interest Earned RY 12ME Feb  '11_Transmission Workbook for May BOD 2" xfId="1971"/>
    <cellStyle name="_Chelan Debt Forecast 12.19.05_INPUTS" xfId="1972"/>
    <cellStyle name="_Chelan Debt Forecast 12.19.05_INPUTS 2" xfId="1973"/>
    <cellStyle name="_Chelan Debt Forecast 12.19.05_INPUTS 2 2" xfId="1974"/>
    <cellStyle name="_Chelan Debt Forecast 12.19.05_INPUTS 3" xfId="1975"/>
    <cellStyle name="_Chelan Debt Forecast 12.19.05_NIM Summary" xfId="1976"/>
    <cellStyle name="_Chelan Debt Forecast 12.19.05_NIM Summary 09GRC" xfId="1977"/>
    <cellStyle name="_Chelan Debt Forecast 12.19.05_NIM Summary 09GRC 2" xfId="1978"/>
    <cellStyle name="_Chelan Debt Forecast 12.19.05_NIM Summary 2" xfId="1979"/>
    <cellStyle name="_Chelan Debt Forecast 12.19.05_NIM Summary 3" xfId="1980"/>
    <cellStyle name="_Chelan Debt Forecast 12.19.05_NIM Summary 4" xfId="1981"/>
    <cellStyle name="_Chelan Debt Forecast 12.19.05_NIM Summary 5" xfId="1982"/>
    <cellStyle name="_Chelan Debt Forecast 12.19.05_NIM Summary 6" xfId="1983"/>
    <cellStyle name="_Chelan Debt Forecast 12.19.05_NIM Summary 7" xfId="1984"/>
    <cellStyle name="_Chelan Debt Forecast 12.19.05_NIM Summary 8" xfId="1985"/>
    <cellStyle name="_Chelan Debt Forecast 12.19.05_NIM Summary 9" xfId="1986"/>
    <cellStyle name="_Chelan Debt Forecast 12.19.05_PCA 10 -  Exhibit D from A Kellogg Jan 2011" xfId="1987"/>
    <cellStyle name="_Chelan Debt Forecast 12.19.05_PCA 10 -  Exhibit D from A Kellogg July 2011" xfId="1988"/>
    <cellStyle name="_Chelan Debt Forecast 12.19.05_PCA 10 -  Exhibit D from S Free Rcv'd 12-11" xfId="1989"/>
    <cellStyle name="_Chelan Debt Forecast 12.19.05_PCA 7 - Exhibit D update 11_30_08 (2)" xfId="1990"/>
    <cellStyle name="_Chelan Debt Forecast 12.19.05_PCA 7 - Exhibit D update 11_30_08 (2) 2" xfId="1991"/>
    <cellStyle name="_Chelan Debt Forecast 12.19.05_PCA 7 - Exhibit D update 11_30_08 (2) 2 2" xfId="1992"/>
    <cellStyle name="_Chelan Debt Forecast 12.19.05_PCA 7 - Exhibit D update 11_30_08 (2) 3" xfId="1993"/>
    <cellStyle name="_Chelan Debt Forecast 12.19.05_PCA 7 - Exhibit D update 11_30_08 (2)_NIM Summary" xfId="1994"/>
    <cellStyle name="_Chelan Debt Forecast 12.19.05_PCA 7 - Exhibit D update 11_30_08 (2)_NIM Summary 2" xfId="1995"/>
    <cellStyle name="_Chelan Debt Forecast 12.19.05_PCA 8 - Exhibit D update 12_31_09" xfId="1996"/>
    <cellStyle name="_Chelan Debt Forecast 12.19.05_PCA 9 -  Exhibit D April 2010" xfId="1997"/>
    <cellStyle name="_Chelan Debt Forecast 12.19.05_PCA 9 -  Exhibit D April 2010 (3)" xfId="1998"/>
    <cellStyle name="_Chelan Debt Forecast 12.19.05_PCA 9 -  Exhibit D April 2010 (3) 2" xfId="1999"/>
    <cellStyle name="_Chelan Debt Forecast 12.19.05_PCA 9 -  Exhibit D Feb 2010" xfId="2000"/>
    <cellStyle name="_Chelan Debt Forecast 12.19.05_PCA 9 -  Exhibit D Feb 2010 v2" xfId="2001"/>
    <cellStyle name="_Chelan Debt Forecast 12.19.05_PCA 9 -  Exhibit D Feb 2010 WF" xfId="2002"/>
    <cellStyle name="_Chelan Debt Forecast 12.19.05_PCA 9 -  Exhibit D Jan 2010" xfId="2003"/>
    <cellStyle name="_Chelan Debt Forecast 12.19.05_PCA 9 -  Exhibit D March 2010 (2)" xfId="2004"/>
    <cellStyle name="_Chelan Debt Forecast 12.19.05_PCA 9 -  Exhibit D Nov 2010" xfId="2005"/>
    <cellStyle name="_Chelan Debt Forecast 12.19.05_PCA 9 - Exhibit D at August 2010" xfId="2006"/>
    <cellStyle name="_Chelan Debt Forecast 12.19.05_PCA 9 - Exhibit D June 2010 GRC" xfId="2007"/>
    <cellStyle name="_Chelan Debt Forecast 12.19.05_Power Costs - Comparison bx Rbtl-Staff-Jt-PC" xfId="2008"/>
    <cellStyle name="_Chelan Debt Forecast 12.19.05_Power Costs - Comparison bx Rbtl-Staff-Jt-PC 2" xfId="2009"/>
    <cellStyle name="_Chelan Debt Forecast 12.19.05_Power Costs - Comparison bx Rbtl-Staff-Jt-PC 2 2" xfId="2010"/>
    <cellStyle name="_Chelan Debt Forecast 12.19.05_Power Costs - Comparison bx Rbtl-Staff-Jt-PC 3" xfId="2011"/>
    <cellStyle name="_Chelan Debt Forecast 12.19.05_Power Costs - Comparison bx Rbtl-Staff-Jt-PC_Adj Bench DR 3 for Initial Briefs (Electric)" xfId="2012"/>
    <cellStyle name="_Chelan Debt Forecast 12.19.05_Power Costs - Comparison bx Rbtl-Staff-Jt-PC_Adj Bench DR 3 for Initial Briefs (Electric) 2" xfId="2013"/>
    <cellStyle name="_Chelan Debt Forecast 12.19.05_Power Costs - Comparison bx Rbtl-Staff-Jt-PC_Adj Bench DR 3 for Initial Briefs (Electric) 2 2" xfId="2014"/>
    <cellStyle name="_Chelan Debt Forecast 12.19.05_Power Costs - Comparison bx Rbtl-Staff-Jt-PC_Adj Bench DR 3 for Initial Briefs (Electric) 3" xfId="2015"/>
    <cellStyle name="_Chelan Debt Forecast 12.19.05_Power Costs - Comparison bx Rbtl-Staff-Jt-PC_Electric Rev Req Model (2009 GRC) Rebuttal" xfId="2016"/>
    <cellStyle name="_Chelan Debt Forecast 12.19.05_Power Costs - Comparison bx Rbtl-Staff-Jt-PC_Electric Rev Req Model (2009 GRC) Rebuttal 2" xfId="2017"/>
    <cellStyle name="_Chelan Debt Forecast 12.19.05_Power Costs - Comparison bx Rbtl-Staff-Jt-PC_Electric Rev Req Model (2009 GRC) Rebuttal 2 2" xfId="2018"/>
    <cellStyle name="_Chelan Debt Forecast 12.19.05_Power Costs - Comparison bx Rbtl-Staff-Jt-PC_Electric Rev Req Model (2009 GRC) Rebuttal 3" xfId="2019"/>
    <cellStyle name="_Chelan Debt Forecast 12.19.05_Power Costs - Comparison bx Rbtl-Staff-Jt-PC_Electric Rev Req Model (2009 GRC) Rebuttal REmoval of New  WH Solar AdjustMI" xfId="2020"/>
    <cellStyle name="_Chelan Debt Forecast 12.19.05_Power Costs - Comparison bx Rbtl-Staff-Jt-PC_Electric Rev Req Model (2009 GRC) Rebuttal REmoval of New  WH Solar AdjustMI 2" xfId="2021"/>
    <cellStyle name="_Chelan Debt Forecast 12.19.05_Power Costs - Comparison bx Rbtl-Staff-Jt-PC_Electric Rev Req Model (2009 GRC) Rebuttal REmoval of New  WH Solar AdjustMI 2 2" xfId="2022"/>
    <cellStyle name="_Chelan Debt Forecast 12.19.05_Power Costs - Comparison bx Rbtl-Staff-Jt-PC_Electric Rev Req Model (2009 GRC) Rebuttal REmoval of New  WH Solar AdjustMI 3" xfId="2023"/>
    <cellStyle name="_Chelan Debt Forecast 12.19.05_Power Costs - Comparison bx Rbtl-Staff-Jt-PC_Electric Rev Req Model (2009 GRC) Revised 01-18-2010" xfId="2024"/>
    <cellStyle name="_Chelan Debt Forecast 12.19.05_Power Costs - Comparison bx Rbtl-Staff-Jt-PC_Electric Rev Req Model (2009 GRC) Revised 01-18-2010 2" xfId="2025"/>
    <cellStyle name="_Chelan Debt Forecast 12.19.05_Power Costs - Comparison bx Rbtl-Staff-Jt-PC_Electric Rev Req Model (2009 GRC) Revised 01-18-2010 2 2" xfId="2026"/>
    <cellStyle name="_Chelan Debt Forecast 12.19.05_Power Costs - Comparison bx Rbtl-Staff-Jt-PC_Electric Rev Req Model (2009 GRC) Revised 01-18-2010 3" xfId="2027"/>
    <cellStyle name="_Chelan Debt Forecast 12.19.05_Power Costs - Comparison bx Rbtl-Staff-Jt-PC_Final Order Electric EXHIBIT A-1" xfId="2028"/>
    <cellStyle name="_Chelan Debt Forecast 12.19.05_Power Costs - Comparison bx Rbtl-Staff-Jt-PC_Final Order Electric EXHIBIT A-1 2" xfId="2029"/>
    <cellStyle name="_Chelan Debt Forecast 12.19.05_Power Costs - Comparison bx Rbtl-Staff-Jt-PC_Final Order Electric EXHIBIT A-1 2 2" xfId="2030"/>
    <cellStyle name="_Chelan Debt Forecast 12.19.05_Power Costs - Comparison bx Rbtl-Staff-Jt-PC_Final Order Electric EXHIBIT A-1 3" xfId="2031"/>
    <cellStyle name="_Chelan Debt Forecast 12.19.05_Production Adj 4.37" xfId="2032"/>
    <cellStyle name="_Chelan Debt Forecast 12.19.05_Production Adj 4.37 2" xfId="2033"/>
    <cellStyle name="_Chelan Debt Forecast 12.19.05_Production Adj 4.37 2 2" xfId="2034"/>
    <cellStyle name="_Chelan Debt Forecast 12.19.05_Production Adj 4.37 3" xfId="2035"/>
    <cellStyle name="_Chelan Debt Forecast 12.19.05_Purchased Power Adj 4.03" xfId="2036"/>
    <cellStyle name="_Chelan Debt Forecast 12.19.05_Purchased Power Adj 4.03 2" xfId="2037"/>
    <cellStyle name="_Chelan Debt Forecast 12.19.05_Purchased Power Adj 4.03 2 2" xfId="2038"/>
    <cellStyle name="_Chelan Debt Forecast 12.19.05_Purchased Power Adj 4.03 3" xfId="2039"/>
    <cellStyle name="_Chelan Debt Forecast 12.19.05_Rebuttal Power Costs" xfId="2040"/>
    <cellStyle name="_Chelan Debt Forecast 12.19.05_Rebuttal Power Costs 2" xfId="2041"/>
    <cellStyle name="_Chelan Debt Forecast 12.19.05_Rebuttal Power Costs 2 2" xfId="2042"/>
    <cellStyle name="_Chelan Debt Forecast 12.19.05_Rebuttal Power Costs 3" xfId="2043"/>
    <cellStyle name="_Chelan Debt Forecast 12.19.05_Rebuttal Power Costs_Adj Bench DR 3 for Initial Briefs (Electric)" xfId="2044"/>
    <cellStyle name="_Chelan Debt Forecast 12.19.05_Rebuttal Power Costs_Adj Bench DR 3 for Initial Briefs (Electric) 2" xfId="2045"/>
    <cellStyle name="_Chelan Debt Forecast 12.19.05_Rebuttal Power Costs_Adj Bench DR 3 for Initial Briefs (Electric) 2 2" xfId="2046"/>
    <cellStyle name="_Chelan Debt Forecast 12.19.05_Rebuttal Power Costs_Adj Bench DR 3 for Initial Briefs (Electric) 3" xfId="2047"/>
    <cellStyle name="_Chelan Debt Forecast 12.19.05_Rebuttal Power Costs_Electric Rev Req Model (2009 GRC) Rebuttal" xfId="2048"/>
    <cellStyle name="_Chelan Debt Forecast 12.19.05_Rebuttal Power Costs_Electric Rev Req Model (2009 GRC) Rebuttal 2" xfId="2049"/>
    <cellStyle name="_Chelan Debt Forecast 12.19.05_Rebuttal Power Costs_Electric Rev Req Model (2009 GRC) Rebuttal 2 2" xfId="2050"/>
    <cellStyle name="_Chelan Debt Forecast 12.19.05_Rebuttal Power Costs_Electric Rev Req Model (2009 GRC) Rebuttal 3" xfId="2051"/>
    <cellStyle name="_Chelan Debt Forecast 12.19.05_Rebuttal Power Costs_Electric Rev Req Model (2009 GRC) Rebuttal REmoval of New  WH Solar AdjustMI" xfId="2052"/>
    <cellStyle name="_Chelan Debt Forecast 12.19.05_Rebuttal Power Costs_Electric Rev Req Model (2009 GRC) Rebuttal REmoval of New  WH Solar AdjustMI 2" xfId="2053"/>
    <cellStyle name="_Chelan Debt Forecast 12.19.05_Rebuttal Power Costs_Electric Rev Req Model (2009 GRC) Rebuttal REmoval of New  WH Solar AdjustMI 2 2" xfId="2054"/>
    <cellStyle name="_Chelan Debt Forecast 12.19.05_Rebuttal Power Costs_Electric Rev Req Model (2009 GRC) Rebuttal REmoval of New  WH Solar AdjustMI 3" xfId="2055"/>
    <cellStyle name="_Chelan Debt Forecast 12.19.05_Rebuttal Power Costs_Electric Rev Req Model (2009 GRC) Revised 01-18-2010" xfId="2056"/>
    <cellStyle name="_Chelan Debt Forecast 12.19.05_Rebuttal Power Costs_Electric Rev Req Model (2009 GRC) Revised 01-18-2010 2" xfId="2057"/>
    <cellStyle name="_Chelan Debt Forecast 12.19.05_Rebuttal Power Costs_Electric Rev Req Model (2009 GRC) Revised 01-18-2010 2 2" xfId="2058"/>
    <cellStyle name="_Chelan Debt Forecast 12.19.05_Rebuttal Power Costs_Electric Rev Req Model (2009 GRC) Revised 01-18-2010 3" xfId="2059"/>
    <cellStyle name="_Chelan Debt Forecast 12.19.05_Rebuttal Power Costs_Final Order Electric EXHIBIT A-1" xfId="2060"/>
    <cellStyle name="_Chelan Debt Forecast 12.19.05_Rebuttal Power Costs_Final Order Electric EXHIBIT A-1 2" xfId="2061"/>
    <cellStyle name="_Chelan Debt Forecast 12.19.05_Rebuttal Power Costs_Final Order Electric EXHIBIT A-1 2 2" xfId="2062"/>
    <cellStyle name="_Chelan Debt Forecast 12.19.05_Rebuttal Power Costs_Final Order Electric EXHIBIT A-1 3" xfId="2063"/>
    <cellStyle name="_Chelan Debt Forecast 12.19.05_RECS vs PTC's w Interest 6-28-10" xfId="2064"/>
    <cellStyle name="_Chelan Debt Forecast 12.19.05_ROR &amp; CONV FACTOR" xfId="2065"/>
    <cellStyle name="_Chelan Debt Forecast 12.19.05_ROR &amp; CONV FACTOR 2" xfId="2066"/>
    <cellStyle name="_Chelan Debt Forecast 12.19.05_ROR &amp; CONV FACTOR 2 2" xfId="2067"/>
    <cellStyle name="_Chelan Debt Forecast 12.19.05_ROR &amp; CONV FACTOR 3" xfId="2068"/>
    <cellStyle name="_Chelan Debt Forecast 12.19.05_ROR 5.02" xfId="2069"/>
    <cellStyle name="_Chelan Debt Forecast 12.19.05_ROR 5.02 2" xfId="2070"/>
    <cellStyle name="_Chelan Debt Forecast 12.19.05_ROR 5.02 2 2" xfId="2071"/>
    <cellStyle name="_Chelan Debt Forecast 12.19.05_ROR 5.02 3" xfId="2072"/>
    <cellStyle name="_Chelan Debt Forecast 12.19.05_Transmission Workbook for May BOD" xfId="2073"/>
    <cellStyle name="_Chelan Debt Forecast 12.19.05_Transmission Workbook for May BOD 2" xfId="2074"/>
    <cellStyle name="_Chelan Debt Forecast 12.19.05_Typical Residential Impacts 10.27.08" xfId="2075"/>
    <cellStyle name="_Chelan Debt Forecast 12.19.05_Wind Integration 10GRC" xfId="2076"/>
    <cellStyle name="_Chelan Debt Forecast 12.19.05_Wind Integration 10GRC 2" xfId="2077"/>
    <cellStyle name="_Colstrip FOR - GADS 1990-2009" xfId="2078"/>
    <cellStyle name="_Colstrip FOR - GADS 1990-2009 2" xfId="2079"/>
    <cellStyle name="_x0013__Confidential Material" xfId="2080"/>
    <cellStyle name="_Copy 11-9 Sumas Proforma - Current" xfId="2081"/>
    <cellStyle name="_Costs not in AURORA 06GRC" xfId="2082"/>
    <cellStyle name="_Costs not in AURORA 06GRC 2" xfId="2083"/>
    <cellStyle name="_Costs not in AURORA 06GRC 2 2" xfId="2084"/>
    <cellStyle name="_Costs not in AURORA 06GRC 2 2 2" xfId="2085"/>
    <cellStyle name="_Costs not in AURORA 06GRC 2 3" xfId="2086"/>
    <cellStyle name="_Costs not in AURORA 06GRC 3" xfId="2087"/>
    <cellStyle name="_Costs not in AURORA 06GRC 3 2" xfId="2088"/>
    <cellStyle name="_Costs not in AURORA 06GRC 3 2 2" xfId="2089"/>
    <cellStyle name="_Costs not in AURORA 06GRC 3 3" xfId="2090"/>
    <cellStyle name="_Costs not in AURORA 06GRC 3 3 2" xfId="2091"/>
    <cellStyle name="_Costs not in AURORA 06GRC 3 4" xfId="2092"/>
    <cellStyle name="_Costs not in AURORA 06GRC 3 4 2" xfId="2093"/>
    <cellStyle name="_Costs not in AURORA 06GRC 4" xfId="2094"/>
    <cellStyle name="_Costs not in AURORA 06GRC 4 2" xfId="2095"/>
    <cellStyle name="_Costs not in AURORA 06GRC 5" xfId="2096"/>
    <cellStyle name="_Costs not in AURORA 06GRC 6" xfId="2097"/>
    <cellStyle name="_Costs not in AURORA 06GRC 7" xfId="2098"/>
    <cellStyle name="_Costs not in AURORA 06GRC_04 07E Wild Horse Wind Expansion (C) (2)" xfId="2099"/>
    <cellStyle name="_Costs not in AURORA 06GRC_04 07E Wild Horse Wind Expansion (C) (2) 2" xfId="2100"/>
    <cellStyle name="_Costs not in AURORA 06GRC_04 07E Wild Horse Wind Expansion (C) (2) 2 2" xfId="2101"/>
    <cellStyle name="_Costs not in AURORA 06GRC_04 07E Wild Horse Wind Expansion (C) (2) 3" xfId="2102"/>
    <cellStyle name="_Costs not in AURORA 06GRC_04 07E Wild Horse Wind Expansion (C) (2)_Adj Bench DR 3 for Initial Briefs (Electric)" xfId="2103"/>
    <cellStyle name="_Costs not in AURORA 06GRC_04 07E Wild Horse Wind Expansion (C) (2)_Adj Bench DR 3 for Initial Briefs (Electric) 2" xfId="2104"/>
    <cellStyle name="_Costs not in AURORA 06GRC_04 07E Wild Horse Wind Expansion (C) (2)_Adj Bench DR 3 for Initial Briefs (Electric) 2 2" xfId="2105"/>
    <cellStyle name="_Costs not in AURORA 06GRC_04 07E Wild Horse Wind Expansion (C) (2)_Adj Bench DR 3 for Initial Briefs (Electric) 3" xfId="2106"/>
    <cellStyle name="_Costs not in AURORA 06GRC_04 07E Wild Horse Wind Expansion (C) (2)_Book1" xfId="2107"/>
    <cellStyle name="_Costs not in AURORA 06GRC_04 07E Wild Horse Wind Expansion (C) (2)_Electric Rev Req Model (2009 GRC) " xfId="2108"/>
    <cellStyle name="_Costs not in AURORA 06GRC_04 07E Wild Horse Wind Expansion (C) (2)_Electric Rev Req Model (2009 GRC)  2" xfId="2109"/>
    <cellStyle name="_Costs not in AURORA 06GRC_04 07E Wild Horse Wind Expansion (C) (2)_Electric Rev Req Model (2009 GRC)  2 2" xfId="2110"/>
    <cellStyle name="_Costs not in AURORA 06GRC_04 07E Wild Horse Wind Expansion (C) (2)_Electric Rev Req Model (2009 GRC)  3" xfId="2111"/>
    <cellStyle name="_Costs not in AURORA 06GRC_04 07E Wild Horse Wind Expansion (C) (2)_Electric Rev Req Model (2009 GRC) Rebuttal" xfId="2112"/>
    <cellStyle name="_Costs not in AURORA 06GRC_04 07E Wild Horse Wind Expansion (C) (2)_Electric Rev Req Model (2009 GRC) Rebuttal 2" xfId="2113"/>
    <cellStyle name="_Costs not in AURORA 06GRC_04 07E Wild Horse Wind Expansion (C) (2)_Electric Rev Req Model (2009 GRC) Rebuttal 2 2" xfId="2114"/>
    <cellStyle name="_Costs not in AURORA 06GRC_04 07E Wild Horse Wind Expansion (C) (2)_Electric Rev Req Model (2009 GRC) Rebuttal 3" xfId="2115"/>
    <cellStyle name="_Costs not in AURORA 06GRC_04 07E Wild Horse Wind Expansion (C) (2)_Electric Rev Req Model (2009 GRC) Rebuttal REmoval of New  WH Solar AdjustMI" xfId="2116"/>
    <cellStyle name="_Costs not in AURORA 06GRC_04 07E Wild Horse Wind Expansion (C) (2)_Electric Rev Req Model (2009 GRC) Rebuttal REmoval of New  WH Solar AdjustMI 2" xfId="2117"/>
    <cellStyle name="_Costs not in AURORA 06GRC_04 07E Wild Horse Wind Expansion (C) (2)_Electric Rev Req Model (2009 GRC) Rebuttal REmoval of New  WH Solar AdjustMI 2 2" xfId="2118"/>
    <cellStyle name="_Costs not in AURORA 06GRC_04 07E Wild Horse Wind Expansion (C) (2)_Electric Rev Req Model (2009 GRC) Rebuttal REmoval of New  WH Solar AdjustMI 3" xfId="2119"/>
    <cellStyle name="_Costs not in AURORA 06GRC_04 07E Wild Horse Wind Expansion (C) (2)_Electric Rev Req Model (2009 GRC) Revised 01-18-2010" xfId="2120"/>
    <cellStyle name="_Costs not in AURORA 06GRC_04 07E Wild Horse Wind Expansion (C) (2)_Electric Rev Req Model (2009 GRC) Revised 01-18-2010 2" xfId="2121"/>
    <cellStyle name="_Costs not in AURORA 06GRC_04 07E Wild Horse Wind Expansion (C) (2)_Electric Rev Req Model (2009 GRC) Revised 01-18-2010 2 2" xfId="2122"/>
    <cellStyle name="_Costs not in AURORA 06GRC_04 07E Wild Horse Wind Expansion (C) (2)_Electric Rev Req Model (2009 GRC) Revised 01-18-2010 3" xfId="2123"/>
    <cellStyle name="_Costs not in AURORA 06GRC_04 07E Wild Horse Wind Expansion (C) (2)_Electric Rev Req Model (2010 GRC)" xfId="2124"/>
    <cellStyle name="_Costs not in AURORA 06GRC_04 07E Wild Horse Wind Expansion (C) (2)_Electric Rev Req Model (2010 GRC) SF" xfId="2125"/>
    <cellStyle name="_Costs not in AURORA 06GRC_04 07E Wild Horse Wind Expansion (C) (2)_Final Order Electric EXHIBIT A-1" xfId="2126"/>
    <cellStyle name="_Costs not in AURORA 06GRC_04 07E Wild Horse Wind Expansion (C) (2)_Final Order Electric EXHIBIT A-1 2" xfId="2127"/>
    <cellStyle name="_Costs not in AURORA 06GRC_04 07E Wild Horse Wind Expansion (C) (2)_Final Order Electric EXHIBIT A-1 2 2" xfId="2128"/>
    <cellStyle name="_Costs not in AURORA 06GRC_04 07E Wild Horse Wind Expansion (C) (2)_Final Order Electric EXHIBIT A-1 3" xfId="2129"/>
    <cellStyle name="_Costs not in AURORA 06GRC_04 07E Wild Horse Wind Expansion (C) (2)_TENASKA REGULATORY ASSET" xfId="2130"/>
    <cellStyle name="_Costs not in AURORA 06GRC_04 07E Wild Horse Wind Expansion (C) (2)_TENASKA REGULATORY ASSET 2" xfId="2131"/>
    <cellStyle name="_Costs not in AURORA 06GRC_04 07E Wild Horse Wind Expansion (C) (2)_TENASKA REGULATORY ASSET 2 2" xfId="2132"/>
    <cellStyle name="_Costs not in AURORA 06GRC_04 07E Wild Horse Wind Expansion (C) (2)_TENASKA REGULATORY ASSET 3" xfId="2133"/>
    <cellStyle name="_Costs not in AURORA 06GRC_16.37E Wild Horse Expansion DeferralRevwrkingfile SF" xfId="2134"/>
    <cellStyle name="_Costs not in AURORA 06GRC_16.37E Wild Horse Expansion DeferralRevwrkingfile SF 2" xfId="2135"/>
    <cellStyle name="_Costs not in AURORA 06GRC_16.37E Wild Horse Expansion DeferralRevwrkingfile SF 2 2" xfId="2136"/>
    <cellStyle name="_Costs not in AURORA 06GRC_16.37E Wild Horse Expansion DeferralRevwrkingfile SF 3" xfId="2137"/>
    <cellStyle name="_Costs not in AURORA 06GRC_2009 Compliance Filing PCA Exhibits for GRC" xfId="2138"/>
    <cellStyle name="_Costs not in AURORA 06GRC_2009 GRC Compl Filing - Exhibit D" xfId="2139"/>
    <cellStyle name="_Costs not in AURORA 06GRC_2009 GRC Compl Filing - Exhibit D 2" xfId="2140"/>
    <cellStyle name="_Costs not in AURORA 06GRC_2010 PTC's July1_Dec31 2010 " xfId="2141"/>
    <cellStyle name="_Costs not in AURORA 06GRC_2010 PTC's Sept10_Aug11 (Version 4)" xfId="2142"/>
    <cellStyle name="_Costs not in AURORA 06GRC_3.01 Income Statement" xfId="2143"/>
    <cellStyle name="_Costs not in AURORA 06GRC_4 31 Regulatory Assets and Liabilities  7 06- Exhibit D" xfId="2144"/>
    <cellStyle name="_Costs not in AURORA 06GRC_4 31 Regulatory Assets and Liabilities  7 06- Exhibit D 2" xfId="2145"/>
    <cellStyle name="_Costs not in AURORA 06GRC_4 31 Regulatory Assets and Liabilities  7 06- Exhibit D 2 2" xfId="2146"/>
    <cellStyle name="_Costs not in AURORA 06GRC_4 31 Regulatory Assets and Liabilities  7 06- Exhibit D 3" xfId="2147"/>
    <cellStyle name="_Costs not in AURORA 06GRC_4 31 Regulatory Assets and Liabilities  7 06- Exhibit D_NIM Summary" xfId="2148"/>
    <cellStyle name="_Costs not in AURORA 06GRC_4 31 Regulatory Assets and Liabilities  7 06- Exhibit D_NIM Summary 2" xfId="2149"/>
    <cellStyle name="_Costs not in AURORA 06GRC_4 32 Regulatory Assets and Liabilities  7 06- Exhibit D" xfId="2150"/>
    <cellStyle name="_Costs not in AURORA 06GRC_4 32 Regulatory Assets and Liabilities  7 06- Exhibit D 2" xfId="2151"/>
    <cellStyle name="_Costs not in AURORA 06GRC_4 32 Regulatory Assets and Liabilities  7 06- Exhibit D 2 2" xfId="2152"/>
    <cellStyle name="_Costs not in AURORA 06GRC_4 32 Regulatory Assets and Liabilities  7 06- Exhibit D 3" xfId="2153"/>
    <cellStyle name="_Costs not in AURORA 06GRC_4 32 Regulatory Assets and Liabilities  7 06- Exhibit D_NIM Summary" xfId="2154"/>
    <cellStyle name="_Costs not in AURORA 06GRC_4 32 Regulatory Assets and Liabilities  7 06- Exhibit D_NIM Summary 2" xfId="2155"/>
    <cellStyle name="_Costs not in AURORA 06GRC_ACCOUNTS" xfId="2156"/>
    <cellStyle name="_Costs not in AURORA 06GRC_Att B to RECs proceeds proposal" xfId="2157"/>
    <cellStyle name="_Costs not in AURORA 06GRC_AURORA Total New" xfId="2158"/>
    <cellStyle name="_Costs not in AURORA 06GRC_AURORA Total New 2" xfId="2159"/>
    <cellStyle name="_Costs not in AURORA 06GRC_Backup for Attachment B 2010-09-09" xfId="2160"/>
    <cellStyle name="_Costs not in AURORA 06GRC_Bench Request - Attachment B" xfId="2161"/>
    <cellStyle name="_Costs not in AURORA 06GRC_Book2" xfId="2162"/>
    <cellStyle name="_Costs not in AURORA 06GRC_Book2 2" xfId="2163"/>
    <cellStyle name="_Costs not in AURORA 06GRC_Book2 2 2" xfId="2164"/>
    <cellStyle name="_Costs not in AURORA 06GRC_Book2 3" xfId="2165"/>
    <cellStyle name="_Costs not in AURORA 06GRC_Book2_Adj Bench DR 3 for Initial Briefs (Electric)" xfId="2166"/>
    <cellStyle name="_Costs not in AURORA 06GRC_Book2_Adj Bench DR 3 for Initial Briefs (Electric) 2" xfId="2167"/>
    <cellStyle name="_Costs not in AURORA 06GRC_Book2_Adj Bench DR 3 for Initial Briefs (Electric) 2 2" xfId="2168"/>
    <cellStyle name="_Costs not in AURORA 06GRC_Book2_Adj Bench DR 3 for Initial Briefs (Electric) 3" xfId="2169"/>
    <cellStyle name="_Costs not in AURORA 06GRC_Book2_Electric Rev Req Model (2009 GRC) Rebuttal" xfId="2170"/>
    <cellStyle name="_Costs not in AURORA 06GRC_Book2_Electric Rev Req Model (2009 GRC) Rebuttal 2" xfId="2171"/>
    <cellStyle name="_Costs not in AURORA 06GRC_Book2_Electric Rev Req Model (2009 GRC) Rebuttal 2 2" xfId="2172"/>
    <cellStyle name="_Costs not in AURORA 06GRC_Book2_Electric Rev Req Model (2009 GRC) Rebuttal 3" xfId="2173"/>
    <cellStyle name="_Costs not in AURORA 06GRC_Book2_Electric Rev Req Model (2009 GRC) Rebuttal REmoval of New  WH Solar AdjustMI" xfId="2174"/>
    <cellStyle name="_Costs not in AURORA 06GRC_Book2_Electric Rev Req Model (2009 GRC) Rebuttal REmoval of New  WH Solar AdjustMI 2" xfId="2175"/>
    <cellStyle name="_Costs not in AURORA 06GRC_Book2_Electric Rev Req Model (2009 GRC) Rebuttal REmoval of New  WH Solar AdjustMI 2 2" xfId="2176"/>
    <cellStyle name="_Costs not in AURORA 06GRC_Book2_Electric Rev Req Model (2009 GRC) Rebuttal REmoval of New  WH Solar AdjustMI 3" xfId="2177"/>
    <cellStyle name="_Costs not in AURORA 06GRC_Book2_Electric Rev Req Model (2009 GRC) Revised 01-18-2010" xfId="2178"/>
    <cellStyle name="_Costs not in AURORA 06GRC_Book2_Electric Rev Req Model (2009 GRC) Revised 01-18-2010 2" xfId="2179"/>
    <cellStyle name="_Costs not in AURORA 06GRC_Book2_Electric Rev Req Model (2009 GRC) Revised 01-18-2010 2 2" xfId="2180"/>
    <cellStyle name="_Costs not in AURORA 06GRC_Book2_Electric Rev Req Model (2009 GRC) Revised 01-18-2010 3" xfId="2181"/>
    <cellStyle name="_Costs not in AURORA 06GRC_Book2_Final Order Electric EXHIBIT A-1" xfId="2182"/>
    <cellStyle name="_Costs not in AURORA 06GRC_Book2_Final Order Electric EXHIBIT A-1 2" xfId="2183"/>
    <cellStyle name="_Costs not in AURORA 06GRC_Book2_Final Order Electric EXHIBIT A-1 2 2" xfId="2184"/>
    <cellStyle name="_Costs not in AURORA 06GRC_Book2_Final Order Electric EXHIBIT A-1 3" xfId="2185"/>
    <cellStyle name="_Costs not in AURORA 06GRC_Book4" xfId="2186"/>
    <cellStyle name="_Costs not in AURORA 06GRC_Book4 2" xfId="2187"/>
    <cellStyle name="_Costs not in AURORA 06GRC_Book4 2 2" xfId="2188"/>
    <cellStyle name="_Costs not in AURORA 06GRC_Book4 3" xfId="2189"/>
    <cellStyle name="_Costs not in AURORA 06GRC_Book9" xfId="2190"/>
    <cellStyle name="_Costs not in AURORA 06GRC_Book9 2" xfId="2191"/>
    <cellStyle name="_Costs not in AURORA 06GRC_Book9 2 2" xfId="2192"/>
    <cellStyle name="_Costs not in AURORA 06GRC_Book9 3" xfId="2193"/>
    <cellStyle name="_Costs not in AURORA 06GRC_Check the Interest Calculation" xfId="2194"/>
    <cellStyle name="_Costs not in AURORA 06GRC_Check the Interest Calculation_Scenario 1 REC vs PTC Offset" xfId="2195"/>
    <cellStyle name="_Costs not in AURORA 06GRC_Check the Interest Calculation_Scenario 3" xfId="2196"/>
    <cellStyle name="_Costs not in AURORA 06GRC_Chelan PUD Power Costs (8-10)" xfId="2197"/>
    <cellStyle name="_Costs not in AURORA 06GRC_DWH-08 (Rate Spread &amp; Design Workpapers)" xfId="2198"/>
    <cellStyle name="_Costs not in AURORA 06GRC_Exhibit D fr R Gho 12-31-08" xfId="2199"/>
    <cellStyle name="_Costs not in AURORA 06GRC_Exhibit D fr R Gho 12-31-08 2" xfId="2200"/>
    <cellStyle name="_Costs not in AURORA 06GRC_Exhibit D fr R Gho 12-31-08 v2" xfId="2201"/>
    <cellStyle name="_Costs not in AURORA 06GRC_Exhibit D fr R Gho 12-31-08 v2 2" xfId="2202"/>
    <cellStyle name="_Costs not in AURORA 06GRC_Exhibit D fr R Gho 12-31-08 v2_NIM Summary" xfId="2203"/>
    <cellStyle name="_Costs not in AURORA 06GRC_Exhibit D fr R Gho 12-31-08 v2_NIM Summary 2" xfId="2204"/>
    <cellStyle name="_Costs not in AURORA 06GRC_Exhibit D fr R Gho 12-31-08_NIM Summary" xfId="2205"/>
    <cellStyle name="_Costs not in AURORA 06GRC_Exhibit D fr R Gho 12-31-08_NIM Summary 2" xfId="2206"/>
    <cellStyle name="_Costs not in AURORA 06GRC_Final 2008 PTC Rate Design Workpapers 10.27.08" xfId="2207"/>
    <cellStyle name="_Costs not in AURORA 06GRC_Final 2009 Electric Low Income Workpapers" xfId="2208"/>
    <cellStyle name="_Costs not in AURORA 06GRC_Gas Rev Req Model (2010 GRC)" xfId="2209"/>
    <cellStyle name="_Costs not in AURORA 06GRC_Hopkins Ridge Prepaid Tran - Interest Earned RY 12ME Feb  '11" xfId="2210"/>
    <cellStyle name="_Costs not in AURORA 06GRC_Hopkins Ridge Prepaid Tran - Interest Earned RY 12ME Feb  '11 2" xfId="2211"/>
    <cellStyle name="_Costs not in AURORA 06GRC_Hopkins Ridge Prepaid Tran - Interest Earned RY 12ME Feb  '11_NIM Summary" xfId="2212"/>
    <cellStyle name="_Costs not in AURORA 06GRC_Hopkins Ridge Prepaid Tran - Interest Earned RY 12ME Feb  '11_NIM Summary 2" xfId="2213"/>
    <cellStyle name="_Costs not in AURORA 06GRC_Hopkins Ridge Prepaid Tran - Interest Earned RY 12ME Feb  '11_Transmission Workbook for May BOD" xfId="2214"/>
    <cellStyle name="_Costs not in AURORA 06GRC_Hopkins Ridge Prepaid Tran - Interest Earned RY 12ME Feb  '11_Transmission Workbook for May BOD 2" xfId="2215"/>
    <cellStyle name="_Costs not in AURORA 06GRC_INPUTS" xfId="2216"/>
    <cellStyle name="_Costs not in AURORA 06GRC_INPUTS 2" xfId="2217"/>
    <cellStyle name="_Costs not in AURORA 06GRC_INPUTS 2 2" xfId="2218"/>
    <cellStyle name="_Costs not in AURORA 06GRC_INPUTS 3" xfId="2219"/>
    <cellStyle name="_Costs not in AURORA 06GRC_NIM Summary" xfId="2220"/>
    <cellStyle name="_Costs not in AURORA 06GRC_NIM Summary 09GRC" xfId="2221"/>
    <cellStyle name="_Costs not in AURORA 06GRC_NIM Summary 09GRC 2" xfId="2222"/>
    <cellStyle name="_Costs not in AURORA 06GRC_NIM Summary 2" xfId="2223"/>
    <cellStyle name="_Costs not in AURORA 06GRC_NIM Summary 3" xfId="2224"/>
    <cellStyle name="_Costs not in AURORA 06GRC_NIM Summary 4" xfId="2225"/>
    <cellStyle name="_Costs not in AURORA 06GRC_NIM Summary 5" xfId="2226"/>
    <cellStyle name="_Costs not in AURORA 06GRC_NIM Summary 6" xfId="2227"/>
    <cellStyle name="_Costs not in AURORA 06GRC_NIM Summary 7" xfId="2228"/>
    <cellStyle name="_Costs not in AURORA 06GRC_NIM Summary 8" xfId="2229"/>
    <cellStyle name="_Costs not in AURORA 06GRC_NIM Summary 9" xfId="2230"/>
    <cellStyle name="_Costs not in AURORA 06GRC_PCA 10 -  Exhibit D from A Kellogg Jan 2011" xfId="2231"/>
    <cellStyle name="_Costs not in AURORA 06GRC_PCA 10 -  Exhibit D from A Kellogg July 2011" xfId="2232"/>
    <cellStyle name="_Costs not in AURORA 06GRC_PCA 10 -  Exhibit D from S Free Rcv'd 12-11" xfId="2233"/>
    <cellStyle name="_Costs not in AURORA 06GRC_PCA 7 - Exhibit D update 11_30_08 (2)" xfId="2234"/>
    <cellStyle name="_Costs not in AURORA 06GRC_PCA 7 - Exhibit D update 11_30_08 (2) 2" xfId="2235"/>
    <cellStyle name="_Costs not in AURORA 06GRC_PCA 7 - Exhibit D update 11_30_08 (2) 2 2" xfId="2236"/>
    <cellStyle name="_Costs not in AURORA 06GRC_PCA 7 - Exhibit D update 11_30_08 (2) 3" xfId="2237"/>
    <cellStyle name="_Costs not in AURORA 06GRC_PCA 7 - Exhibit D update 11_30_08 (2)_NIM Summary" xfId="2238"/>
    <cellStyle name="_Costs not in AURORA 06GRC_PCA 7 - Exhibit D update 11_30_08 (2)_NIM Summary 2" xfId="2239"/>
    <cellStyle name="_Costs not in AURORA 06GRC_PCA 8 - Exhibit D update 12_31_09" xfId="2240"/>
    <cellStyle name="_Costs not in AURORA 06GRC_PCA 9 -  Exhibit D April 2010" xfId="2241"/>
    <cellStyle name="_Costs not in AURORA 06GRC_PCA 9 -  Exhibit D April 2010 (3)" xfId="2242"/>
    <cellStyle name="_Costs not in AURORA 06GRC_PCA 9 -  Exhibit D April 2010 (3) 2" xfId="2243"/>
    <cellStyle name="_Costs not in AURORA 06GRC_PCA 9 -  Exhibit D Feb 2010" xfId="2244"/>
    <cellStyle name="_Costs not in AURORA 06GRC_PCA 9 -  Exhibit D Feb 2010 v2" xfId="2245"/>
    <cellStyle name="_Costs not in AURORA 06GRC_PCA 9 -  Exhibit D Feb 2010 WF" xfId="2246"/>
    <cellStyle name="_Costs not in AURORA 06GRC_PCA 9 -  Exhibit D Jan 2010" xfId="2247"/>
    <cellStyle name="_Costs not in AURORA 06GRC_PCA 9 -  Exhibit D March 2010 (2)" xfId="2248"/>
    <cellStyle name="_Costs not in AURORA 06GRC_PCA 9 -  Exhibit D Nov 2010" xfId="2249"/>
    <cellStyle name="_Costs not in AURORA 06GRC_PCA 9 - Exhibit D at August 2010" xfId="2250"/>
    <cellStyle name="_Costs not in AURORA 06GRC_PCA 9 - Exhibit D June 2010 GRC" xfId="2251"/>
    <cellStyle name="_Costs not in AURORA 06GRC_Power Costs - Comparison bx Rbtl-Staff-Jt-PC" xfId="2252"/>
    <cellStyle name="_Costs not in AURORA 06GRC_Power Costs - Comparison bx Rbtl-Staff-Jt-PC 2" xfId="2253"/>
    <cellStyle name="_Costs not in AURORA 06GRC_Power Costs - Comparison bx Rbtl-Staff-Jt-PC 2 2" xfId="2254"/>
    <cellStyle name="_Costs not in AURORA 06GRC_Power Costs - Comparison bx Rbtl-Staff-Jt-PC 3" xfId="2255"/>
    <cellStyle name="_Costs not in AURORA 06GRC_Power Costs - Comparison bx Rbtl-Staff-Jt-PC_Adj Bench DR 3 for Initial Briefs (Electric)" xfId="2256"/>
    <cellStyle name="_Costs not in AURORA 06GRC_Power Costs - Comparison bx Rbtl-Staff-Jt-PC_Adj Bench DR 3 for Initial Briefs (Electric) 2" xfId="2257"/>
    <cellStyle name="_Costs not in AURORA 06GRC_Power Costs - Comparison bx Rbtl-Staff-Jt-PC_Adj Bench DR 3 for Initial Briefs (Electric) 2 2" xfId="2258"/>
    <cellStyle name="_Costs not in AURORA 06GRC_Power Costs - Comparison bx Rbtl-Staff-Jt-PC_Adj Bench DR 3 for Initial Briefs (Electric) 3" xfId="2259"/>
    <cellStyle name="_Costs not in AURORA 06GRC_Power Costs - Comparison bx Rbtl-Staff-Jt-PC_Electric Rev Req Model (2009 GRC) Rebuttal" xfId="2260"/>
    <cellStyle name="_Costs not in AURORA 06GRC_Power Costs - Comparison bx Rbtl-Staff-Jt-PC_Electric Rev Req Model (2009 GRC) Rebuttal 2" xfId="2261"/>
    <cellStyle name="_Costs not in AURORA 06GRC_Power Costs - Comparison bx Rbtl-Staff-Jt-PC_Electric Rev Req Model (2009 GRC) Rebuttal 2 2" xfId="2262"/>
    <cellStyle name="_Costs not in AURORA 06GRC_Power Costs - Comparison bx Rbtl-Staff-Jt-PC_Electric Rev Req Model (2009 GRC) Rebuttal 3" xfId="2263"/>
    <cellStyle name="_Costs not in AURORA 06GRC_Power Costs - Comparison bx Rbtl-Staff-Jt-PC_Electric Rev Req Model (2009 GRC) Rebuttal REmoval of New  WH Solar AdjustMI" xfId="2264"/>
    <cellStyle name="_Costs not in AURORA 06GRC_Power Costs - Comparison bx Rbtl-Staff-Jt-PC_Electric Rev Req Model (2009 GRC) Rebuttal REmoval of New  WH Solar AdjustMI 2" xfId="2265"/>
    <cellStyle name="_Costs not in AURORA 06GRC_Power Costs - Comparison bx Rbtl-Staff-Jt-PC_Electric Rev Req Model (2009 GRC) Rebuttal REmoval of New  WH Solar AdjustMI 2 2" xfId="2266"/>
    <cellStyle name="_Costs not in AURORA 06GRC_Power Costs - Comparison bx Rbtl-Staff-Jt-PC_Electric Rev Req Model (2009 GRC) Rebuttal REmoval of New  WH Solar AdjustMI 3" xfId="2267"/>
    <cellStyle name="_Costs not in AURORA 06GRC_Power Costs - Comparison bx Rbtl-Staff-Jt-PC_Electric Rev Req Model (2009 GRC) Revised 01-18-2010" xfId="2268"/>
    <cellStyle name="_Costs not in AURORA 06GRC_Power Costs - Comparison bx Rbtl-Staff-Jt-PC_Electric Rev Req Model (2009 GRC) Revised 01-18-2010 2" xfId="2269"/>
    <cellStyle name="_Costs not in AURORA 06GRC_Power Costs - Comparison bx Rbtl-Staff-Jt-PC_Electric Rev Req Model (2009 GRC) Revised 01-18-2010 2 2" xfId="2270"/>
    <cellStyle name="_Costs not in AURORA 06GRC_Power Costs - Comparison bx Rbtl-Staff-Jt-PC_Electric Rev Req Model (2009 GRC) Revised 01-18-2010 3" xfId="2271"/>
    <cellStyle name="_Costs not in AURORA 06GRC_Power Costs - Comparison bx Rbtl-Staff-Jt-PC_Final Order Electric EXHIBIT A-1" xfId="2272"/>
    <cellStyle name="_Costs not in AURORA 06GRC_Power Costs - Comparison bx Rbtl-Staff-Jt-PC_Final Order Electric EXHIBIT A-1 2" xfId="2273"/>
    <cellStyle name="_Costs not in AURORA 06GRC_Power Costs - Comparison bx Rbtl-Staff-Jt-PC_Final Order Electric EXHIBIT A-1 2 2" xfId="2274"/>
    <cellStyle name="_Costs not in AURORA 06GRC_Power Costs - Comparison bx Rbtl-Staff-Jt-PC_Final Order Electric EXHIBIT A-1 3" xfId="2275"/>
    <cellStyle name="_Costs not in AURORA 06GRC_Production Adj 4.37" xfId="2276"/>
    <cellStyle name="_Costs not in AURORA 06GRC_Production Adj 4.37 2" xfId="2277"/>
    <cellStyle name="_Costs not in AURORA 06GRC_Production Adj 4.37 2 2" xfId="2278"/>
    <cellStyle name="_Costs not in AURORA 06GRC_Production Adj 4.37 3" xfId="2279"/>
    <cellStyle name="_Costs not in AURORA 06GRC_Purchased Power Adj 4.03" xfId="2280"/>
    <cellStyle name="_Costs not in AURORA 06GRC_Purchased Power Adj 4.03 2" xfId="2281"/>
    <cellStyle name="_Costs not in AURORA 06GRC_Purchased Power Adj 4.03 2 2" xfId="2282"/>
    <cellStyle name="_Costs not in AURORA 06GRC_Purchased Power Adj 4.03 3" xfId="2283"/>
    <cellStyle name="_Costs not in AURORA 06GRC_Rebuttal Power Costs" xfId="2284"/>
    <cellStyle name="_Costs not in AURORA 06GRC_Rebuttal Power Costs 2" xfId="2285"/>
    <cellStyle name="_Costs not in AURORA 06GRC_Rebuttal Power Costs 2 2" xfId="2286"/>
    <cellStyle name="_Costs not in AURORA 06GRC_Rebuttal Power Costs 3" xfId="2287"/>
    <cellStyle name="_Costs not in AURORA 06GRC_Rebuttal Power Costs_Adj Bench DR 3 for Initial Briefs (Electric)" xfId="2288"/>
    <cellStyle name="_Costs not in AURORA 06GRC_Rebuttal Power Costs_Adj Bench DR 3 for Initial Briefs (Electric) 2" xfId="2289"/>
    <cellStyle name="_Costs not in AURORA 06GRC_Rebuttal Power Costs_Adj Bench DR 3 for Initial Briefs (Electric) 2 2" xfId="2290"/>
    <cellStyle name="_Costs not in AURORA 06GRC_Rebuttal Power Costs_Adj Bench DR 3 for Initial Briefs (Electric) 3" xfId="2291"/>
    <cellStyle name="_Costs not in AURORA 06GRC_Rebuttal Power Costs_Electric Rev Req Model (2009 GRC) Rebuttal" xfId="2292"/>
    <cellStyle name="_Costs not in AURORA 06GRC_Rebuttal Power Costs_Electric Rev Req Model (2009 GRC) Rebuttal 2" xfId="2293"/>
    <cellStyle name="_Costs not in AURORA 06GRC_Rebuttal Power Costs_Electric Rev Req Model (2009 GRC) Rebuttal 2 2" xfId="2294"/>
    <cellStyle name="_Costs not in AURORA 06GRC_Rebuttal Power Costs_Electric Rev Req Model (2009 GRC) Rebuttal 3" xfId="2295"/>
    <cellStyle name="_Costs not in AURORA 06GRC_Rebuttal Power Costs_Electric Rev Req Model (2009 GRC) Rebuttal REmoval of New  WH Solar AdjustMI" xfId="2296"/>
    <cellStyle name="_Costs not in AURORA 06GRC_Rebuttal Power Costs_Electric Rev Req Model (2009 GRC) Rebuttal REmoval of New  WH Solar AdjustMI 2" xfId="2297"/>
    <cellStyle name="_Costs not in AURORA 06GRC_Rebuttal Power Costs_Electric Rev Req Model (2009 GRC) Rebuttal REmoval of New  WH Solar AdjustMI 2 2" xfId="2298"/>
    <cellStyle name="_Costs not in AURORA 06GRC_Rebuttal Power Costs_Electric Rev Req Model (2009 GRC) Rebuttal REmoval of New  WH Solar AdjustMI 3" xfId="2299"/>
    <cellStyle name="_Costs not in AURORA 06GRC_Rebuttal Power Costs_Electric Rev Req Model (2009 GRC) Revised 01-18-2010" xfId="2300"/>
    <cellStyle name="_Costs not in AURORA 06GRC_Rebuttal Power Costs_Electric Rev Req Model (2009 GRC) Revised 01-18-2010 2" xfId="2301"/>
    <cellStyle name="_Costs not in AURORA 06GRC_Rebuttal Power Costs_Electric Rev Req Model (2009 GRC) Revised 01-18-2010 2 2" xfId="2302"/>
    <cellStyle name="_Costs not in AURORA 06GRC_Rebuttal Power Costs_Electric Rev Req Model (2009 GRC) Revised 01-18-2010 3" xfId="2303"/>
    <cellStyle name="_Costs not in AURORA 06GRC_Rebuttal Power Costs_Final Order Electric EXHIBIT A-1" xfId="2304"/>
    <cellStyle name="_Costs not in AURORA 06GRC_Rebuttal Power Costs_Final Order Electric EXHIBIT A-1 2" xfId="2305"/>
    <cellStyle name="_Costs not in AURORA 06GRC_Rebuttal Power Costs_Final Order Electric EXHIBIT A-1 2 2" xfId="2306"/>
    <cellStyle name="_Costs not in AURORA 06GRC_Rebuttal Power Costs_Final Order Electric EXHIBIT A-1 3" xfId="2307"/>
    <cellStyle name="_Costs not in AURORA 06GRC_RECS vs PTC's w Interest 6-28-10" xfId="2308"/>
    <cellStyle name="_Costs not in AURORA 06GRC_ROR &amp; CONV FACTOR" xfId="2309"/>
    <cellStyle name="_Costs not in AURORA 06GRC_ROR &amp; CONV FACTOR 2" xfId="2310"/>
    <cellStyle name="_Costs not in AURORA 06GRC_ROR &amp; CONV FACTOR 2 2" xfId="2311"/>
    <cellStyle name="_Costs not in AURORA 06GRC_ROR &amp; CONV FACTOR 3" xfId="2312"/>
    <cellStyle name="_Costs not in AURORA 06GRC_ROR 5.02" xfId="2313"/>
    <cellStyle name="_Costs not in AURORA 06GRC_ROR 5.02 2" xfId="2314"/>
    <cellStyle name="_Costs not in AURORA 06GRC_ROR 5.02 2 2" xfId="2315"/>
    <cellStyle name="_Costs not in AURORA 06GRC_ROR 5.02 3" xfId="2316"/>
    <cellStyle name="_Costs not in AURORA 06GRC_Transmission Workbook for May BOD" xfId="2317"/>
    <cellStyle name="_Costs not in AURORA 06GRC_Transmission Workbook for May BOD 2" xfId="2318"/>
    <cellStyle name="_Costs not in AURORA 06GRC_Typical Residential Impacts 10.27.08" xfId="2319"/>
    <cellStyle name="_Costs not in AURORA 06GRC_Wind Integration 10GRC" xfId="2320"/>
    <cellStyle name="_Costs not in AURORA 06GRC_Wind Integration 10GRC 2" xfId="2321"/>
    <cellStyle name="_Costs not in AURORA 2006GRC 6.15.06" xfId="2322"/>
    <cellStyle name="_Costs not in AURORA 2006GRC 6.15.06 2" xfId="2323"/>
    <cellStyle name="_Costs not in AURORA 2006GRC 6.15.06 2 2" xfId="2324"/>
    <cellStyle name="_Costs not in AURORA 2006GRC 6.15.06 2 2 2" xfId="2325"/>
    <cellStyle name="_Costs not in AURORA 2006GRC 6.15.06 2 3" xfId="2326"/>
    <cellStyle name="_Costs not in AURORA 2006GRC 6.15.06 3" xfId="2327"/>
    <cellStyle name="_Costs not in AURORA 2006GRC 6.15.06 3 2" xfId="2328"/>
    <cellStyle name="_Costs not in AURORA 2006GRC 6.15.06 3 2 2" xfId="2329"/>
    <cellStyle name="_Costs not in AURORA 2006GRC 6.15.06 3 3" xfId="2330"/>
    <cellStyle name="_Costs not in AURORA 2006GRC 6.15.06 3 3 2" xfId="2331"/>
    <cellStyle name="_Costs not in AURORA 2006GRC 6.15.06 3 4" xfId="2332"/>
    <cellStyle name="_Costs not in AURORA 2006GRC 6.15.06 3 4 2" xfId="2333"/>
    <cellStyle name="_Costs not in AURORA 2006GRC 6.15.06 4" xfId="2334"/>
    <cellStyle name="_Costs not in AURORA 2006GRC 6.15.06 4 2" xfId="2335"/>
    <cellStyle name="_Costs not in AURORA 2006GRC 6.15.06 5" xfId="2336"/>
    <cellStyle name="_Costs not in AURORA 2006GRC 6.15.06 6" xfId="2337"/>
    <cellStyle name="_Costs not in AURORA 2006GRC 6.15.06 7" xfId="2338"/>
    <cellStyle name="_Costs not in AURORA 2006GRC 6.15.06_04 07E Wild Horse Wind Expansion (C) (2)" xfId="2339"/>
    <cellStyle name="_Costs not in AURORA 2006GRC 6.15.06_04 07E Wild Horse Wind Expansion (C) (2) 2" xfId="2340"/>
    <cellStyle name="_Costs not in AURORA 2006GRC 6.15.06_04 07E Wild Horse Wind Expansion (C) (2) 2 2" xfId="2341"/>
    <cellStyle name="_Costs not in AURORA 2006GRC 6.15.06_04 07E Wild Horse Wind Expansion (C) (2) 3" xfId="2342"/>
    <cellStyle name="_Costs not in AURORA 2006GRC 6.15.06_04 07E Wild Horse Wind Expansion (C) (2)_Adj Bench DR 3 for Initial Briefs (Electric)" xfId="2343"/>
    <cellStyle name="_Costs not in AURORA 2006GRC 6.15.06_04 07E Wild Horse Wind Expansion (C) (2)_Adj Bench DR 3 for Initial Briefs (Electric) 2" xfId="2344"/>
    <cellStyle name="_Costs not in AURORA 2006GRC 6.15.06_04 07E Wild Horse Wind Expansion (C) (2)_Adj Bench DR 3 for Initial Briefs (Electric) 2 2" xfId="2345"/>
    <cellStyle name="_Costs not in AURORA 2006GRC 6.15.06_04 07E Wild Horse Wind Expansion (C) (2)_Adj Bench DR 3 for Initial Briefs (Electric) 3" xfId="2346"/>
    <cellStyle name="_Costs not in AURORA 2006GRC 6.15.06_04 07E Wild Horse Wind Expansion (C) (2)_Book1" xfId="2347"/>
    <cellStyle name="_Costs not in AURORA 2006GRC 6.15.06_04 07E Wild Horse Wind Expansion (C) (2)_Electric Rev Req Model (2009 GRC) " xfId="2348"/>
    <cellStyle name="_Costs not in AURORA 2006GRC 6.15.06_04 07E Wild Horse Wind Expansion (C) (2)_Electric Rev Req Model (2009 GRC)  2" xfId="2349"/>
    <cellStyle name="_Costs not in AURORA 2006GRC 6.15.06_04 07E Wild Horse Wind Expansion (C) (2)_Electric Rev Req Model (2009 GRC)  2 2" xfId="2350"/>
    <cellStyle name="_Costs not in AURORA 2006GRC 6.15.06_04 07E Wild Horse Wind Expansion (C) (2)_Electric Rev Req Model (2009 GRC)  3" xfId="2351"/>
    <cellStyle name="_Costs not in AURORA 2006GRC 6.15.06_04 07E Wild Horse Wind Expansion (C) (2)_Electric Rev Req Model (2009 GRC) Rebuttal" xfId="2352"/>
    <cellStyle name="_Costs not in AURORA 2006GRC 6.15.06_04 07E Wild Horse Wind Expansion (C) (2)_Electric Rev Req Model (2009 GRC) Rebuttal 2" xfId="2353"/>
    <cellStyle name="_Costs not in AURORA 2006GRC 6.15.06_04 07E Wild Horse Wind Expansion (C) (2)_Electric Rev Req Model (2009 GRC) Rebuttal 2 2" xfId="2354"/>
    <cellStyle name="_Costs not in AURORA 2006GRC 6.15.06_04 07E Wild Horse Wind Expansion (C) (2)_Electric Rev Req Model (2009 GRC) Rebuttal 3" xfId="2355"/>
    <cellStyle name="_Costs not in AURORA 2006GRC 6.15.06_04 07E Wild Horse Wind Expansion (C) (2)_Electric Rev Req Model (2009 GRC) Rebuttal REmoval of New  WH Solar AdjustMI" xfId="2356"/>
    <cellStyle name="_Costs not in AURORA 2006GRC 6.15.06_04 07E Wild Horse Wind Expansion (C) (2)_Electric Rev Req Model (2009 GRC) Rebuttal REmoval of New  WH Solar AdjustMI 2" xfId="2357"/>
    <cellStyle name="_Costs not in AURORA 2006GRC 6.15.06_04 07E Wild Horse Wind Expansion (C) (2)_Electric Rev Req Model (2009 GRC) Rebuttal REmoval of New  WH Solar AdjustMI 2 2" xfId="2358"/>
    <cellStyle name="_Costs not in AURORA 2006GRC 6.15.06_04 07E Wild Horse Wind Expansion (C) (2)_Electric Rev Req Model (2009 GRC) Rebuttal REmoval of New  WH Solar AdjustMI 3" xfId="2359"/>
    <cellStyle name="_Costs not in AURORA 2006GRC 6.15.06_04 07E Wild Horse Wind Expansion (C) (2)_Electric Rev Req Model (2009 GRC) Revised 01-18-2010" xfId="2360"/>
    <cellStyle name="_Costs not in AURORA 2006GRC 6.15.06_04 07E Wild Horse Wind Expansion (C) (2)_Electric Rev Req Model (2009 GRC) Revised 01-18-2010 2" xfId="2361"/>
    <cellStyle name="_Costs not in AURORA 2006GRC 6.15.06_04 07E Wild Horse Wind Expansion (C) (2)_Electric Rev Req Model (2009 GRC) Revised 01-18-2010 2 2" xfId="2362"/>
    <cellStyle name="_Costs not in AURORA 2006GRC 6.15.06_04 07E Wild Horse Wind Expansion (C) (2)_Electric Rev Req Model (2009 GRC) Revised 01-18-2010 3" xfId="2363"/>
    <cellStyle name="_Costs not in AURORA 2006GRC 6.15.06_04 07E Wild Horse Wind Expansion (C) (2)_Electric Rev Req Model (2010 GRC)" xfId="2364"/>
    <cellStyle name="_Costs not in AURORA 2006GRC 6.15.06_04 07E Wild Horse Wind Expansion (C) (2)_Electric Rev Req Model (2010 GRC) SF" xfId="2365"/>
    <cellStyle name="_Costs not in AURORA 2006GRC 6.15.06_04 07E Wild Horse Wind Expansion (C) (2)_Final Order Electric EXHIBIT A-1" xfId="2366"/>
    <cellStyle name="_Costs not in AURORA 2006GRC 6.15.06_04 07E Wild Horse Wind Expansion (C) (2)_Final Order Electric EXHIBIT A-1 2" xfId="2367"/>
    <cellStyle name="_Costs not in AURORA 2006GRC 6.15.06_04 07E Wild Horse Wind Expansion (C) (2)_Final Order Electric EXHIBIT A-1 2 2" xfId="2368"/>
    <cellStyle name="_Costs not in AURORA 2006GRC 6.15.06_04 07E Wild Horse Wind Expansion (C) (2)_Final Order Electric EXHIBIT A-1 3" xfId="2369"/>
    <cellStyle name="_Costs not in AURORA 2006GRC 6.15.06_04 07E Wild Horse Wind Expansion (C) (2)_TENASKA REGULATORY ASSET" xfId="2370"/>
    <cellStyle name="_Costs not in AURORA 2006GRC 6.15.06_04 07E Wild Horse Wind Expansion (C) (2)_TENASKA REGULATORY ASSET 2" xfId="2371"/>
    <cellStyle name="_Costs not in AURORA 2006GRC 6.15.06_04 07E Wild Horse Wind Expansion (C) (2)_TENASKA REGULATORY ASSET 2 2" xfId="2372"/>
    <cellStyle name="_Costs not in AURORA 2006GRC 6.15.06_04 07E Wild Horse Wind Expansion (C) (2)_TENASKA REGULATORY ASSET 3" xfId="2373"/>
    <cellStyle name="_Costs not in AURORA 2006GRC 6.15.06_16.37E Wild Horse Expansion DeferralRevwrkingfile SF" xfId="2374"/>
    <cellStyle name="_Costs not in AURORA 2006GRC 6.15.06_16.37E Wild Horse Expansion DeferralRevwrkingfile SF 2" xfId="2375"/>
    <cellStyle name="_Costs not in AURORA 2006GRC 6.15.06_16.37E Wild Horse Expansion DeferralRevwrkingfile SF 2 2" xfId="2376"/>
    <cellStyle name="_Costs not in AURORA 2006GRC 6.15.06_16.37E Wild Horse Expansion DeferralRevwrkingfile SF 3" xfId="2377"/>
    <cellStyle name="_Costs not in AURORA 2006GRC 6.15.06_2009 Compliance Filing PCA Exhibits for GRC" xfId="2378"/>
    <cellStyle name="_Costs not in AURORA 2006GRC 6.15.06_2009 GRC Compl Filing - Exhibit D" xfId="2379"/>
    <cellStyle name="_Costs not in AURORA 2006GRC 6.15.06_2009 GRC Compl Filing - Exhibit D 2" xfId="2380"/>
    <cellStyle name="_Costs not in AURORA 2006GRC 6.15.06_2010 PTC's July1_Dec31 2010 " xfId="2381"/>
    <cellStyle name="_Costs not in AURORA 2006GRC 6.15.06_2010 PTC's Sept10_Aug11 (Version 4)" xfId="2382"/>
    <cellStyle name="_Costs not in AURORA 2006GRC 6.15.06_3.01 Income Statement" xfId="2383"/>
    <cellStyle name="_Costs not in AURORA 2006GRC 6.15.06_4 31 Regulatory Assets and Liabilities  7 06- Exhibit D" xfId="2384"/>
    <cellStyle name="_Costs not in AURORA 2006GRC 6.15.06_4 31 Regulatory Assets and Liabilities  7 06- Exhibit D 2" xfId="2385"/>
    <cellStyle name="_Costs not in AURORA 2006GRC 6.15.06_4 31 Regulatory Assets and Liabilities  7 06- Exhibit D 2 2" xfId="2386"/>
    <cellStyle name="_Costs not in AURORA 2006GRC 6.15.06_4 31 Regulatory Assets and Liabilities  7 06- Exhibit D 3" xfId="2387"/>
    <cellStyle name="_Costs not in AURORA 2006GRC 6.15.06_4 31 Regulatory Assets and Liabilities  7 06- Exhibit D_NIM Summary" xfId="2388"/>
    <cellStyle name="_Costs not in AURORA 2006GRC 6.15.06_4 31 Regulatory Assets and Liabilities  7 06- Exhibit D_NIM Summary 2" xfId="23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3" xfId="2393"/>
    <cellStyle name="_Costs not in AURORA 2006GRC 6.15.06_4 32 Regulatory Assets and Liabilities  7 06- Exhibit D_NIM Summary" xfId="2394"/>
    <cellStyle name="_Costs not in AURORA 2006GRC 6.15.06_4 32 Regulatory Assets and Liabilities  7 06- Exhibit D_NIM Summary 2" xfId="2395"/>
    <cellStyle name="_Costs not in AURORA 2006GRC 6.15.06_ACCOUNTS" xfId="2396"/>
    <cellStyle name="_Costs not in AURORA 2006GRC 6.15.06_Att B to RECs proceeds proposal" xfId="2397"/>
    <cellStyle name="_Costs not in AURORA 2006GRC 6.15.06_AURORA Total New" xfId="2398"/>
    <cellStyle name="_Costs not in AURORA 2006GRC 6.15.06_AURORA Total New 2" xfId="2399"/>
    <cellStyle name="_Costs not in AURORA 2006GRC 6.15.06_Backup for Attachment B 2010-09-09" xfId="2400"/>
    <cellStyle name="_Costs not in AURORA 2006GRC 6.15.06_Bench Request - Attachment B" xfId="2401"/>
    <cellStyle name="_Costs not in AURORA 2006GRC 6.15.06_Book2" xfId="2402"/>
    <cellStyle name="_Costs not in AURORA 2006GRC 6.15.06_Book2 2" xfId="2403"/>
    <cellStyle name="_Costs not in AURORA 2006GRC 6.15.06_Book2 2 2" xfId="2404"/>
    <cellStyle name="_Costs not in AURORA 2006GRC 6.15.06_Book2 3" xfId="2405"/>
    <cellStyle name="_Costs not in AURORA 2006GRC 6.15.06_Book2_Adj Bench DR 3 for Initial Briefs (Electric)" xfId="2406"/>
    <cellStyle name="_Costs not in AURORA 2006GRC 6.15.06_Book2_Adj Bench DR 3 for Initial Briefs (Electric) 2" xfId="2407"/>
    <cellStyle name="_Costs not in AURORA 2006GRC 6.15.06_Book2_Adj Bench DR 3 for Initial Briefs (Electric) 2 2" xfId="2408"/>
    <cellStyle name="_Costs not in AURORA 2006GRC 6.15.06_Book2_Adj Bench DR 3 for Initial Briefs (Electric) 3" xfId="2409"/>
    <cellStyle name="_Costs not in AURORA 2006GRC 6.15.06_Book2_Electric Rev Req Model (2009 GRC) Rebuttal" xfId="2410"/>
    <cellStyle name="_Costs not in AURORA 2006GRC 6.15.06_Book2_Electric Rev Req Model (2009 GRC) Rebuttal 2" xfId="2411"/>
    <cellStyle name="_Costs not in AURORA 2006GRC 6.15.06_Book2_Electric Rev Req Model (2009 GRC) Rebuttal 2 2" xfId="2412"/>
    <cellStyle name="_Costs not in AURORA 2006GRC 6.15.06_Book2_Electric Rev Req Model (2009 GRC) Rebuttal 3" xfId="2413"/>
    <cellStyle name="_Costs not in AURORA 2006GRC 6.15.06_Book2_Electric Rev Req Model (2009 GRC) Rebuttal REmoval of New  WH Solar AdjustMI" xfId="2414"/>
    <cellStyle name="_Costs not in AURORA 2006GRC 6.15.06_Book2_Electric Rev Req Model (2009 GRC) Rebuttal REmoval of New  WH Solar AdjustMI 2" xfId="2415"/>
    <cellStyle name="_Costs not in AURORA 2006GRC 6.15.06_Book2_Electric Rev Req Model (2009 GRC) Rebuttal REmoval of New  WH Solar AdjustMI 2 2" xfId="2416"/>
    <cellStyle name="_Costs not in AURORA 2006GRC 6.15.06_Book2_Electric Rev Req Model (2009 GRC) Rebuttal REmoval of New  WH Solar AdjustMI 3" xfId="2417"/>
    <cellStyle name="_Costs not in AURORA 2006GRC 6.15.06_Book2_Electric Rev Req Model (2009 GRC) Revised 01-18-2010" xfId="2418"/>
    <cellStyle name="_Costs not in AURORA 2006GRC 6.15.06_Book2_Electric Rev Req Model (2009 GRC) Revised 01-18-2010 2" xfId="2419"/>
    <cellStyle name="_Costs not in AURORA 2006GRC 6.15.06_Book2_Electric Rev Req Model (2009 GRC) Revised 01-18-2010 2 2" xfId="2420"/>
    <cellStyle name="_Costs not in AURORA 2006GRC 6.15.06_Book2_Electric Rev Req Model (2009 GRC) Revised 01-18-2010 3" xfId="2421"/>
    <cellStyle name="_Costs not in AURORA 2006GRC 6.15.06_Book2_Final Order Electric EXHIBIT A-1" xfId="2422"/>
    <cellStyle name="_Costs not in AURORA 2006GRC 6.15.06_Book2_Final Order Electric EXHIBIT A-1 2" xfId="2423"/>
    <cellStyle name="_Costs not in AURORA 2006GRC 6.15.06_Book2_Final Order Electric EXHIBIT A-1 2 2" xfId="2424"/>
    <cellStyle name="_Costs not in AURORA 2006GRC 6.15.06_Book2_Final Order Electric EXHIBIT A-1 3" xfId="2425"/>
    <cellStyle name="_Costs not in AURORA 2006GRC 6.15.06_Book4" xfId="2426"/>
    <cellStyle name="_Costs not in AURORA 2006GRC 6.15.06_Book4 2" xfId="2427"/>
    <cellStyle name="_Costs not in AURORA 2006GRC 6.15.06_Book4 2 2" xfId="2428"/>
    <cellStyle name="_Costs not in AURORA 2006GRC 6.15.06_Book4 3" xfId="2429"/>
    <cellStyle name="_Costs not in AURORA 2006GRC 6.15.06_Book9" xfId="2430"/>
    <cellStyle name="_Costs not in AURORA 2006GRC 6.15.06_Book9 2" xfId="2431"/>
    <cellStyle name="_Costs not in AURORA 2006GRC 6.15.06_Book9 2 2" xfId="2432"/>
    <cellStyle name="_Costs not in AURORA 2006GRC 6.15.06_Book9 3" xfId="2433"/>
    <cellStyle name="_Costs not in AURORA 2006GRC 6.15.06_Chelan PUD Power Costs (8-10)" xfId="2434"/>
    <cellStyle name="_Costs not in AURORA 2006GRC 6.15.06_DWH-08 (Rate Spread &amp; Design Workpapers)" xfId="2435"/>
    <cellStyle name="_Costs not in AURORA 2006GRC 6.15.06_Final 2008 PTC Rate Design Workpapers 10.27.08" xfId="2436"/>
    <cellStyle name="_Costs not in AURORA 2006GRC 6.15.06_Gas Rev Req Model (2010 GRC)" xfId="2437"/>
    <cellStyle name="_Costs not in AURORA 2006GRC 6.15.06_INPUTS" xfId="2438"/>
    <cellStyle name="_Costs not in AURORA 2006GRC 6.15.06_INPUTS 2" xfId="2439"/>
    <cellStyle name="_Costs not in AURORA 2006GRC 6.15.06_INPUTS 2 2" xfId="2440"/>
    <cellStyle name="_Costs not in AURORA 2006GRC 6.15.06_INPUTS 3" xfId="2441"/>
    <cellStyle name="_Costs not in AURORA 2006GRC 6.15.06_NIM Summary" xfId="2442"/>
    <cellStyle name="_Costs not in AURORA 2006GRC 6.15.06_NIM Summary 09GRC" xfId="2443"/>
    <cellStyle name="_Costs not in AURORA 2006GRC 6.15.06_NIM Summary 09GRC 2" xfId="2444"/>
    <cellStyle name="_Costs not in AURORA 2006GRC 6.15.06_NIM Summary 2" xfId="2445"/>
    <cellStyle name="_Costs not in AURORA 2006GRC 6.15.06_NIM Summary 3" xfId="2446"/>
    <cellStyle name="_Costs not in AURORA 2006GRC 6.15.06_NIM Summary 4" xfId="2447"/>
    <cellStyle name="_Costs not in AURORA 2006GRC 6.15.06_NIM Summary 5" xfId="2448"/>
    <cellStyle name="_Costs not in AURORA 2006GRC 6.15.06_NIM Summary 6" xfId="2449"/>
    <cellStyle name="_Costs not in AURORA 2006GRC 6.15.06_NIM Summary 7" xfId="2450"/>
    <cellStyle name="_Costs not in AURORA 2006GRC 6.15.06_NIM Summary 8" xfId="2451"/>
    <cellStyle name="_Costs not in AURORA 2006GRC 6.15.06_NIM Summary 9" xfId="2452"/>
    <cellStyle name="_Costs not in AURORA 2006GRC 6.15.06_PCA 10 -  Exhibit D from A Kellogg Jan 2011" xfId="2453"/>
    <cellStyle name="_Costs not in AURORA 2006GRC 6.15.06_PCA 10 -  Exhibit D from A Kellogg July 2011" xfId="2454"/>
    <cellStyle name="_Costs not in AURORA 2006GRC 6.15.06_PCA 10 -  Exhibit D from S Free Rcv'd 12-11" xfId="2455"/>
    <cellStyle name="_Costs not in AURORA 2006GRC 6.15.06_PCA 9 -  Exhibit D April 2010" xfId="2456"/>
    <cellStyle name="_Costs not in AURORA 2006GRC 6.15.06_PCA 9 -  Exhibit D April 2010 (3)" xfId="2457"/>
    <cellStyle name="_Costs not in AURORA 2006GRC 6.15.06_PCA 9 -  Exhibit D April 2010 (3) 2" xfId="2458"/>
    <cellStyle name="_Costs not in AURORA 2006GRC 6.15.06_PCA 9 -  Exhibit D Nov 2010" xfId="2459"/>
    <cellStyle name="_Costs not in AURORA 2006GRC 6.15.06_PCA 9 - Exhibit D at August 2010" xfId="2460"/>
    <cellStyle name="_Costs not in AURORA 2006GRC 6.15.06_PCA 9 - Exhibit D June 2010 GRC" xfId="2461"/>
    <cellStyle name="_Costs not in AURORA 2006GRC 6.15.06_Power Costs - Comparison bx Rbtl-Staff-Jt-PC" xfId="2462"/>
    <cellStyle name="_Costs not in AURORA 2006GRC 6.15.06_Power Costs - Comparison bx Rbtl-Staff-Jt-PC 2" xfId="2463"/>
    <cellStyle name="_Costs not in AURORA 2006GRC 6.15.06_Power Costs - Comparison bx Rbtl-Staff-Jt-PC 2 2" xfId="2464"/>
    <cellStyle name="_Costs not in AURORA 2006GRC 6.15.06_Power Costs - Comparison bx Rbtl-Staff-Jt-PC 3" xfId="2465"/>
    <cellStyle name="_Costs not in AURORA 2006GRC 6.15.06_Power Costs - Comparison bx Rbtl-Staff-Jt-PC_Adj Bench DR 3 for Initial Briefs (Electric)" xfId="2466"/>
    <cellStyle name="_Costs not in AURORA 2006GRC 6.15.06_Power Costs - Comparison bx Rbtl-Staff-Jt-PC_Adj Bench DR 3 for Initial Briefs (Electric) 2" xfId="2467"/>
    <cellStyle name="_Costs not in AURORA 2006GRC 6.15.06_Power Costs - Comparison bx Rbtl-Staff-Jt-PC_Adj Bench DR 3 for Initial Briefs (Electric) 2 2" xfId="2468"/>
    <cellStyle name="_Costs not in AURORA 2006GRC 6.15.06_Power Costs - Comparison bx Rbtl-Staff-Jt-PC_Adj Bench DR 3 for Initial Briefs (Electric) 3" xfId="2469"/>
    <cellStyle name="_Costs not in AURORA 2006GRC 6.15.06_Power Costs - Comparison bx Rbtl-Staff-Jt-PC_Electric Rev Req Model (2009 GRC) Rebuttal" xfId="2470"/>
    <cellStyle name="_Costs not in AURORA 2006GRC 6.15.06_Power Costs - Comparison bx Rbtl-Staff-Jt-PC_Electric Rev Req Model (2009 GRC) Rebuttal 2" xfId="2471"/>
    <cellStyle name="_Costs not in AURORA 2006GRC 6.15.06_Power Costs - Comparison bx Rbtl-Staff-Jt-PC_Electric Rev Req Model (2009 GRC) Rebuttal 2 2" xfId="2472"/>
    <cellStyle name="_Costs not in AURORA 2006GRC 6.15.06_Power Costs - Comparison bx Rbtl-Staff-Jt-PC_Electric Rev Req Model (2009 GRC) Rebuttal 3" xfId="2473"/>
    <cellStyle name="_Costs not in AURORA 2006GRC 6.15.06_Power Costs - Comparison bx Rbtl-Staff-Jt-PC_Electric Rev Req Model (2009 GRC) Rebuttal REmoval of New  WH Solar AdjustMI" xfId="2474"/>
    <cellStyle name="_Costs not in AURORA 2006GRC 6.15.06_Power Costs - Comparison bx Rbtl-Staff-Jt-PC_Electric Rev Req Model (2009 GRC) Rebuttal REmoval of New  WH Solar AdjustMI 2" xfId="2475"/>
    <cellStyle name="_Costs not in AURORA 2006GRC 6.15.06_Power Costs - Comparison bx Rbtl-Staff-Jt-PC_Electric Rev Req Model (2009 GRC) Rebuttal REmoval of New  WH Solar AdjustMI 2 2" xfId="2476"/>
    <cellStyle name="_Costs not in AURORA 2006GRC 6.15.06_Power Costs - Comparison bx Rbtl-Staff-Jt-PC_Electric Rev Req Model (2009 GRC) Rebuttal REmoval of New  WH Solar AdjustMI 3" xfId="2477"/>
    <cellStyle name="_Costs not in AURORA 2006GRC 6.15.06_Power Costs - Comparison bx Rbtl-Staff-Jt-PC_Electric Rev Req Model (2009 GRC) Revised 01-18-2010" xfId="2478"/>
    <cellStyle name="_Costs not in AURORA 2006GRC 6.15.06_Power Costs - Comparison bx Rbtl-Staff-Jt-PC_Electric Rev Req Model (2009 GRC) Revised 01-18-2010 2" xfId="2479"/>
    <cellStyle name="_Costs not in AURORA 2006GRC 6.15.06_Power Costs - Comparison bx Rbtl-Staff-Jt-PC_Electric Rev Req Model (2009 GRC) Revised 01-18-2010 2 2" xfId="2480"/>
    <cellStyle name="_Costs not in AURORA 2006GRC 6.15.06_Power Costs - Comparison bx Rbtl-Staff-Jt-PC_Electric Rev Req Model (2009 GRC) Revised 01-18-2010 3" xfId="2481"/>
    <cellStyle name="_Costs not in AURORA 2006GRC 6.15.06_Power Costs - Comparison bx Rbtl-Staff-Jt-PC_Final Order Electric EXHIBIT A-1" xfId="2482"/>
    <cellStyle name="_Costs not in AURORA 2006GRC 6.15.06_Power Costs - Comparison bx Rbtl-Staff-Jt-PC_Final Order Electric EXHIBIT A-1 2" xfId="2483"/>
    <cellStyle name="_Costs not in AURORA 2006GRC 6.15.06_Power Costs - Comparison bx Rbtl-Staff-Jt-PC_Final Order Electric EXHIBIT A-1 2 2" xfId="2484"/>
    <cellStyle name="_Costs not in AURORA 2006GRC 6.15.06_Power Costs - Comparison bx Rbtl-Staff-Jt-PC_Final Order Electric EXHIBIT A-1 3" xfId="2485"/>
    <cellStyle name="_Costs not in AURORA 2006GRC 6.15.06_Production Adj 4.37" xfId="2486"/>
    <cellStyle name="_Costs not in AURORA 2006GRC 6.15.06_Production Adj 4.37 2" xfId="2487"/>
    <cellStyle name="_Costs not in AURORA 2006GRC 6.15.06_Production Adj 4.37 2 2" xfId="2488"/>
    <cellStyle name="_Costs not in AURORA 2006GRC 6.15.06_Production Adj 4.37 3" xfId="2489"/>
    <cellStyle name="_Costs not in AURORA 2006GRC 6.15.06_Purchased Power Adj 4.03" xfId="2490"/>
    <cellStyle name="_Costs not in AURORA 2006GRC 6.15.06_Purchased Power Adj 4.03 2" xfId="2491"/>
    <cellStyle name="_Costs not in AURORA 2006GRC 6.15.06_Purchased Power Adj 4.03 2 2" xfId="2492"/>
    <cellStyle name="_Costs not in AURORA 2006GRC 6.15.06_Purchased Power Adj 4.03 3" xfId="2493"/>
    <cellStyle name="_Costs not in AURORA 2006GRC 6.15.06_Rebuttal Power Costs" xfId="2494"/>
    <cellStyle name="_Costs not in AURORA 2006GRC 6.15.06_Rebuttal Power Costs 2" xfId="2495"/>
    <cellStyle name="_Costs not in AURORA 2006GRC 6.15.06_Rebuttal Power Costs 2 2" xfId="2496"/>
    <cellStyle name="_Costs not in AURORA 2006GRC 6.15.06_Rebuttal Power Costs 3" xfId="2497"/>
    <cellStyle name="_Costs not in AURORA 2006GRC 6.15.06_Rebuttal Power Costs_Adj Bench DR 3 for Initial Briefs (Electric)" xfId="2498"/>
    <cellStyle name="_Costs not in AURORA 2006GRC 6.15.06_Rebuttal Power Costs_Adj Bench DR 3 for Initial Briefs (Electric) 2" xfId="2499"/>
    <cellStyle name="_Costs not in AURORA 2006GRC 6.15.06_Rebuttal Power Costs_Adj Bench DR 3 for Initial Briefs (Electric) 2 2" xfId="2500"/>
    <cellStyle name="_Costs not in AURORA 2006GRC 6.15.06_Rebuttal Power Costs_Adj Bench DR 3 for Initial Briefs (Electric) 3" xfId="2501"/>
    <cellStyle name="_Costs not in AURORA 2006GRC 6.15.06_Rebuttal Power Costs_Electric Rev Req Model (2009 GRC) Rebuttal" xfId="2502"/>
    <cellStyle name="_Costs not in AURORA 2006GRC 6.15.06_Rebuttal Power Costs_Electric Rev Req Model (2009 GRC) Rebuttal 2" xfId="2503"/>
    <cellStyle name="_Costs not in AURORA 2006GRC 6.15.06_Rebuttal Power Costs_Electric Rev Req Model (2009 GRC) Rebuttal 2 2" xfId="2504"/>
    <cellStyle name="_Costs not in AURORA 2006GRC 6.15.06_Rebuttal Power Costs_Electric Rev Req Model (2009 GRC) Rebuttal 3" xfId="2505"/>
    <cellStyle name="_Costs not in AURORA 2006GRC 6.15.06_Rebuttal Power Costs_Electric Rev Req Model (2009 GRC) Rebuttal REmoval of New  WH Solar AdjustMI" xfId="2506"/>
    <cellStyle name="_Costs not in AURORA 2006GRC 6.15.06_Rebuttal Power Costs_Electric Rev Req Model (2009 GRC) Rebuttal REmoval of New  WH Solar AdjustMI 2" xfId="2507"/>
    <cellStyle name="_Costs not in AURORA 2006GRC 6.15.06_Rebuttal Power Costs_Electric Rev Req Model (2009 GRC) Rebuttal REmoval of New  WH Solar AdjustMI 2 2" xfId="2508"/>
    <cellStyle name="_Costs not in AURORA 2006GRC 6.15.06_Rebuttal Power Costs_Electric Rev Req Model (2009 GRC) Rebuttal REmoval of New  WH Solar AdjustMI 3" xfId="2509"/>
    <cellStyle name="_Costs not in AURORA 2006GRC 6.15.06_Rebuttal Power Costs_Electric Rev Req Model (2009 GRC) Revised 01-18-2010" xfId="2510"/>
    <cellStyle name="_Costs not in AURORA 2006GRC 6.15.06_Rebuttal Power Costs_Electric Rev Req Model (2009 GRC) Revised 01-18-2010 2" xfId="2511"/>
    <cellStyle name="_Costs not in AURORA 2006GRC 6.15.06_Rebuttal Power Costs_Electric Rev Req Model (2009 GRC) Revised 01-18-2010 2 2" xfId="2512"/>
    <cellStyle name="_Costs not in AURORA 2006GRC 6.15.06_Rebuttal Power Costs_Electric Rev Req Model (2009 GRC) Revised 01-18-2010 3" xfId="2513"/>
    <cellStyle name="_Costs not in AURORA 2006GRC 6.15.06_Rebuttal Power Costs_Final Order Electric EXHIBIT A-1" xfId="2514"/>
    <cellStyle name="_Costs not in AURORA 2006GRC 6.15.06_Rebuttal Power Costs_Final Order Electric EXHIBIT A-1 2" xfId="2515"/>
    <cellStyle name="_Costs not in AURORA 2006GRC 6.15.06_Rebuttal Power Costs_Final Order Electric EXHIBIT A-1 2 2" xfId="2516"/>
    <cellStyle name="_Costs not in AURORA 2006GRC 6.15.06_Rebuttal Power Costs_Final Order Electric EXHIBIT A-1 3" xfId="2517"/>
    <cellStyle name="_Costs not in AURORA 2006GRC 6.15.06_RECS vs PTC's w Interest 6-28-10" xfId="2518"/>
    <cellStyle name="_Costs not in AURORA 2006GRC 6.15.06_ROR &amp; CONV FACTOR" xfId="2519"/>
    <cellStyle name="_Costs not in AURORA 2006GRC 6.15.06_ROR &amp; CONV FACTOR 2" xfId="2520"/>
    <cellStyle name="_Costs not in AURORA 2006GRC 6.15.06_ROR &amp; CONV FACTOR 2 2" xfId="2521"/>
    <cellStyle name="_Costs not in AURORA 2006GRC 6.15.06_ROR &amp; CONV FACTOR 3" xfId="2522"/>
    <cellStyle name="_Costs not in AURORA 2006GRC 6.15.06_ROR 5.02" xfId="2523"/>
    <cellStyle name="_Costs not in AURORA 2006GRC 6.15.06_ROR 5.02 2" xfId="2524"/>
    <cellStyle name="_Costs not in AURORA 2006GRC 6.15.06_ROR 5.02 2 2" xfId="2525"/>
    <cellStyle name="_Costs not in AURORA 2006GRC 6.15.06_ROR 5.02 3" xfId="2526"/>
    <cellStyle name="_Costs not in AURORA 2006GRC 6.15.06_Wind Integration 10GRC" xfId="2527"/>
    <cellStyle name="_Costs not in AURORA 2006GRC 6.15.06_Wind Integration 10GRC 2" xfId="2528"/>
    <cellStyle name="_Costs not in AURORA 2006GRC w gas price updated" xfId="2529"/>
    <cellStyle name="_Costs not in AURORA 2006GRC w gas price updated 10" xfId="2530"/>
    <cellStyle name="_Costs not in AURORA 2006GRC w gas price updated 2" xfId="2531"/>
    <cellStyle name="_Costs not in AURORA 2006GRC w gas price updated 2 2" xfId="2532"/>
    <cellStyle name="_Costs not in AURORA 2006GRC w gas price updated 3" xfId="2533"/>
    <cellStyle name="_Costs not in AURORA 2006GRC w gas price updated 3 2" xfId="2534"/>
    <cellStyle name="_Costs not in AURORA 2006GRC w gas price updated 4" xfId="2535"/>
    <cellStyle name="_Costs not in AURORA 2006GRC w gas price updated 4 2" xfId="2536"/>
    <cellStyle name="_Costs not in AURORA 2006GRC w gas price updated 4_2011 Operations Snapshot" xfId="2537"/>
    <cellStyle name="_Costs not in AURORA 2006GRC w gas price updated 4_Department" xfId="2538"/>
    <cellStyle name="_Costs not in AURORA 2006GRC w gas price updated 4_VarX" xfId="2539"/>
    <cellStyle name="_Costs not in AURORA 2006GRC w gas price updated 5" xfId="2540"/>
    <cellStyle name="_Costs not in AURORA 2006GRC w gas price updated 5 2" xfId="2541"/>
    <cellStyle name="_Costs not in AURORA 2006GRC w gas price updated 5 2 2" xfId="2542"/>
    <cellStyle name="_Costs not in AURORA 2006GRC w gas price updated 5 2_County_Stop_Light_Chart_2012_02" xfId="2543"/>
    <cellStyle name="_Costs not in AURORA 2006GRC w gas price updated 5 2_County_Stop_Light_Chart_2012_06" xfId="2544"/>
    <cellStyle name="_Costs not in AURORA 2006GRC w gas price updated 5 2_County_Stop_Light_Chart_Template" xfId="2545"/>
    <cellStyle name="_Costs not in AURORA 2006GRC w gas price updated 5_2011 OM ASM Report" xfId="2546"/>
    <cellStyle name="_Costs not in AURORA 2006GRC w gas price updated 5_2011 OM ASM Report 2" xfId="2547"/>
    <cellStyle name="_Costs not in AURORA 2006GRC w gas price updated 5_2011 OM ASM Report_County_Stop_Light_Chart_2012_02" xfId="2548"/>
    <cellStyle name="_Costs not in AURORA 2006GRC w gas price updated 5_2011 OM ASM Report_County_Stop_Light_Chart_2012_06" xfId="2549"/>
    <cellStyle name="_Costs not in AURORA 2006GRC w gas price updated 5_2011 OM ASM Report_County_Stop_Light_Chart_Template" xfId="2550"/>
    <cellStyle name="_Costs not in AURORA 2006GRC w gas price updated 5_2011 Operations Snapshot" xfId="2551"/>
    <cellStyle name="_Costs not in AURORA 2006GRC w gas price updated 5_2011 Operations Snapshot 2" xfId="2552"/>
    <cellStyle name="_Costs not in AURORA 2006GRC w gas price updated 5_2011 Operations Snapshot_County_Stop_Light_Chart_2012_02" xfId="2553"/>
    <cellStyle name="_Costs not in AURORA 2006GRC w gas price updated 5_2011 Operations Snapshot_County_Stop_Light_Chart_2012_06" xfId="2554"/>
    <cellStyle name="_Costs not in AURORA 2006GRC w gas price updated 5_2011 Operations Snapshot_County_Stop_Light_Chart_Template" xfId="2555"/>
    <cellStyle name="_Costs not in AURORA 2006GRC w gas price updated 5_2012 Operations Snapshot" xfId="2556"/>
    <cellStyle name="_Costs not in AURORA 2006GRC w gas price updated 5_Copy of 2011 OM ASM Report" xfId="2557"/>
    <cellStyle name="_Costs not in AURORA 2006GRC w gas price updated 5_Department" xfId="2558"/>
    <cellStyle name="_Costs not in AURORA 2006GRC w gas price updated 5_Jan 2012 OM ASM Report" xfId="2559"/>
    <cellStyle name="_Costs not in AURORA 2006GRC w gas price updated 5_VarX" xfId="2560"/>
    <cellStyle name="_Costs not in AURORA 2006GRC w gas price updated 6" xfId="2561"/>
    <cellStyle name="_Costs not in AURORA 2006GRC w gas price updated 6 2" xfId="2562"/>
    <cellStyle name="_Costs not in AURORA 2006GRC w gas price updated 6_County_Stop_Light_Chart_2012_02" xfId="2563"/>
    <cellStyle name="_Costs not in AURORA 2006GRC w gas price updated 6_County_Stop_Light_Chart_2012_06" xfId="2564"/>
    <cellStyle name="_Costs not in AURORA 2006GRC w gas price updated 6_County_Stop_Light_Chart_Template" xfId="2565"/>
    <cellStyle name="_Costs not in AURORA 2006GRC w gas price updated 6_Department" xfId="2566"/>
    <cellStyle name="_Costs not in AURORA 2006GRC w gas price updated 6_Department 2" xfId="2567"/>
    <cellStyle name="_Costs not in AURORA 2006GRC w gas price updated 6_VarX" xfId="2568"/>
    <cellStyle name="_Costs not in AURORA 2006GRC w gas price updated 6_VarX 2" xfId="2569"/>
    <cellStyle name="_Costs not in AURORA 2006GRC w gas price updated 7" xfId="2570"/>
    <cellStyle name="_Costs not in AURORA 2006GRC w gas price updated 7 2" xfId="2571"/>
    <cellStyle name="_Costs not in AURORA 2006GRC w gas price updated 7_County_Stop_Light_Chart_2012_02" xfId="2572"/>
    <cellStyle name="_Costs not in AURORA 2006GRC w gas price updated 7_County_Stop_Light_Chart_2012_06" xfId="2573"/>
    <cellStyle name="_Costs not in AURORA 2006GRC w gas price updated 7_County_Stop_Light_Chart_Template" xfId="2574"/>
    <cellStyle name="_Costs not in AURORA 2006GRC w gas price updated 8" xfId="2575"/>
    <cellStyle name="_Costs not in AURORA 2006GRC w gas price updated 9" xfId="2576"/>
    <cellStyle name="_Costs not in AURORA 2006GRC w gas price updated_2011 OM ASM Report" xfId="2577"/>
    <cellStyle name="_Costs not in AURORA 2006GRC w gas price updated_2011 OM ASM Report 2" xfId="2578"/>
    <cellStyle name="_Costs not in AURORA 2006GRC w gas price updated_2011 OM ASM Report_County_Stop_Light_Chart_2012_02" xfId="2579"/>
    <cellStyle name="_Costs not in AURORA 2006GRC w gas price updated_2011 OM ASM Report_County_Stop_Light_Chart_2012_06" xfId="2580"/>
    <cellStyle name="_Costs not in AURORA 2006GRC w gas price updated_2011 OM ASM Report_County_Stop_Light_Chart_Template" xfId="2581"/>
    <cellStyle name="_Costs not in AURORA 2006GRC w gas price updated_Adj Bench DR 3 for Initial Briefs (Electric)" xfId="2582"/>
    <cellStyle name="_Costs not in AURORA 2006GRC w gas price updated_Adj Bench DR 3 for Initial Briefs (Electric) 2" xfId="2583"/>
    <cellStyle name="_Costs not in AURORA 2006GRC w gas price updated_Adj Bench DR 3 for Initial Briefs (Electric) 2 2" xfId="2584"/>
    <cellStyle name="_Costs not in AURORA 2006GRC w gas price updated_Adj Bench DR 3 for Initial Briefs (Electric) 3" xfId="2585"/>
    <cellStyle name="_Costs not in AURORA 2006GRC w gas price updated_Book1" xfId="2586"/>
    <cellStyle name="_Costs not in AURORA 2006GRC w gas price updated_Book2" xfId="2587"/>
    <cellStyle name="_Costs not in AURORA 2006GRC w gas price updated_Book2 2" xfId="2588"/>
    <cellStyle name="_Costs not in AURORA 2006GRC w gas price updated_Book2 2 2" xfId="2589"/>
    <cellStyle name="_Costs not in AURORA 2006GRC w gas price updated_Book2 3" xfId="2590"/>
    <cellStyle name="_Costs not in AURORA 2006GRC w gas price updated_Book2_Adj Bench DR 3 for Initial Briefs (Electric)" xfId="2591"/>
    <cellStyle name="_Costs not in AURORA 2006GRC w gas price updated_Book2_Adj Bench DR 3 for Initial Briefs (Electric) 2" xfId="2592"/>
    <cellStyle name="_Costs not in AURORA 2006GRC w gas price updated_Book2_Adj Bench DR 3 for Initial Briefs (Electric) 2 2" xfId="2593"/>
    <cellStyle name="_Costs not in AURORA 2006GRC w gas price updated_Book2_Adj Bench DR 3 for Initial Briefs (Electric) 3" xfId="2594"/>
    <cellStyle name="_Costs not in AURORA 2006GRC w gas price updated_Book2_Electric Rev Req Model (2009 GRC) Rebuttal" xfId="2595"/>
    <cellStyle name="_Costs not in AURORA 2006GRC w gas price updated_Book2_Electric Rev Req Model (2009 GRC) Rebuttal 2" xfId="2596"/>
    <cellStyle name="_Costs not in AURORA 2006GRC w gas price updated_Book2_Electric Rev Req Model (2009 GRC) Rebuttal 2 2" xfId="2597"/>
    <cellStyle name="_Costs not in AURORA 2006GRC w gas price updated_Book2_Electric Rev Req Model (2009 GRC) Rebuttal 3" xfId="2598"/>
    <cellStyle name="_Costs not in AURORA 2006GRC w gas price updated_Book2_Electric Rev Req Model (2009 GRC) Rebuttal REmoval of New  WH Solar AdjustMI" xfId="2599"/>
    <cellStyle name="_Costs not in AURORA 2006GRC w gas price updated_Book2_Electric Rev Req Model (2009 GRC) Rebuttal REmoval of New  WH Solar AdjustMI 2" xfId="2600"/>
    <cellStyle name="_Costs not in AURORA 2006GRC w gas price updated_Book2_Electric Rev Req Model (2009 GRC) Rebuttal REmoval of New  WH Solar AdjustMI 2 2" xfId="2601"/>
    <cellStyle name="_Costs not in AURORA 2006GRC w gas price updated_Book2_Electric Rev Req Model (2009 GRC) Rebuttal REmoval of New  WH Solar AdjustMI 3" xfId="2602"/>
    <cellStyle name="_Costs not in AURORA 2006GRC w gas price updated_Book2_Electric Rev Req Model (2009 GRC) Revised 01-18-2010" xfId="2603"/>
    <cellStyle name="_Costs not in AURORA 2006GRC w gas price updated_Book2_Electric Rev Req Model (2009 GRC) Revised 01-18-2010 2" xfId="2604"/>
    <cellStyle name="_Costs not in AURORA 2006GRC w gas price updated_Book2_Electric Rev Req Model (2009 GRC) Revised 01-18-2010 2 2" xfId="2605"/>
    <cellStyle name="_Costs not in AURORA 2006GRC w gas price updated_Book2_Electric Rev Req Model (2009 GRC) Revised 01-18-2010 3" xfId="2606"/>
    <cellStyle name="_Costs not in AURORA 2006GRC w gas price updated_Book2_Final Order Electric EXHIBIT A-1" xfId="2607"/>
    <cellStyle name="_Costs not in AURORA 2006GRC w gas price updated_Book2_Final Order Electric EXHIBIT A-1 2" xfId="2608"/>
    <cellStyle name="_Costs not in AURORA 2006GRC w gas price updated_Book2_Final Order Electric EXHIBIT A-1 2 2" xfId="2609"/>
    <cellStyle name="_Costs not in AURORA 2006GRC w gas price updated_Book2_Final Order Electric EXHIBIT A-1 3" xfId="2610"/>
    <cellStyle name="_Costs not in AURORA 2006GRC w gas price updated_Chelan PUD Power Costs (8-10)" xfId="2611"/>
    <cellStyle name="_Costs not in AURORA 2006GRC w gas price updated_Confidential Material" xfId="2612"/>
    <cellStyle name="_Costs not in AURORA 2006GRC w gas price updated_DEM-WP(C) Colstrip 12 Coal Cost Forecast 2010GRC" xfId="2613"/>
    <cellStyle name="_Costs not in AURORA 2006GRC w gas price updated_DEM-WP(C) Production O&amp;M 2010GRC As-Filed" xfId="2614"/>
    <cellStyle name="_Costs not in AURORA 2006GRC w gas price updated_DEM-WP(C) Production O&amp;M 2010GRC As-Filed 2" xfId="2615"/>
    <cellStyle name="_Costs not in AURORA 2006GRC w gas price updated_Electric Rev Req Model (2009 GRC) " xfId="2616"/>
    <cellStyle name="_Costs not in AURORA 2006GRC w gas price updated_Electric Rev Req Model (2009 GRC)  2" xfId="2617"/>
    <cellStyle name="_Costs not in AURORA 2006GRC w gas price updated_Electric Rev Req Model (2009 GRC)  2 2" xfId="2618"/>
    <cellStyle name="_Costs not in AURORA 2006GRC w gas price updated_Electric Rev Req Model (2009 GRC)  3" xfId="2619"/>
    <cellStyle name="_Costs not in AURORA 2006GRC w gas price updated_Electric Rev Req Model (2009 GRC) Rebuttal" xfId="2620"/>
    <cellStyle name="_Costs not in AURORA 2006GRC w gas price updated_Electric Rev Req Model (2009 GRC) Rebuttal 2" xfId="2621"/>
    <cellStyle name="_Costs not in AURORA 2006GRC w gas price updated_Electric Rev Req Model (2009 GRC) Rebuttal 2 2" xfId="2622"/>
    <cellStyle name="_Costs not in AURORA 2006GRC w gas price updated_Electric Rev Req Model (2009 GRC) Rebuttal 3" xfId="2623"/>
    <cellStyle name="_Costs not in AURORA 2006GRC w gas price updated_Electric Rev Req Model (2009 GRC) Rebuttal REmoval of New  WH Solar AdjustMI" xfId="2624"/>
    <cellStyle name="_Costs not in AURORA 2006GRC w gas price updated_Electric Rev Req Model (2009 GRC) Rebuttal REmoval of New  WH Solar AdjustMI 2" xfId="2625"/>
    <cellStyle name="_Costs not in AURORA 2006GRC w gas price updated_Electric Rev Req Model (2009 GRC) Rebuttal REmoval of New  WH Solar AdjustMI 2 2" xfId="2626"/>
    <cellStyle name="_Costs not in AURORA 2006GRC w gas price updated_Electric Rev Req Model (2009 GRC) Rebuttal REmoval of New  WH Solar AdjustMI 3" xfId="2627"/>
    <cellStyle name="_Costs not in AURORA 2006GRC w gas price updated_Electric Rev Req Model (2009 GRC) Revised 01-18-2010" xfId="2628"/>
    <cellStyle name="_Costs not in AURORA 2006GRC w gas price updated_Electric Rev Req Model (2009 GRC) Revised 01-18-2010 2" xfId="2629"/>
    <cellStyle name="_Costs not in AURORA 2006GRC w gas price updated_Electric Rev Req Model (2009 GRC) Revised 01-18-2010 2 2" xfId="2630"/>
    <cellStyle name="_Costs not in AURORA 2006GRC w gas price updated_Electric Rev Req Model (2009 GRC) Revised 01-18-2010 3" xfId="2631"/>
    <cellStyle name="_Costs not in AURORA 2006GRC w gas price updated_Electric Rev Req Model (2010 GRC)" xfId="2632"/>
    <cellStyle name="_Costs not in AURORA 2006GRC w gas price updated_Electric Rev Req Model (2010 GRC) SF" xfId="2633"/>
    <cellStyle name="_Costs not in AURORA 2006GRC w gas price updated_Final Order Electric EXHIBIT A-1" xfId="2634"/>
    <cellStyle name="_Costs not in AURORA 2006GRC w gas price updated_Final Order Electric EXHIBIT A-1 2" xfId="2635"/>
    <cellStyle name="_Costs not in AURORA 2006GRC w gas price updated_Final Order Electric EXHIBIT A-1 2 2" xfId="2636"/>
    <cellStyle name="_Costs not in AURORA 2006GRC w gas price updated_Final Order Electric EXHIBIT A-1 3" xfId="2637"/>
    <cellStyle name="_Costs not in AURORA 2006GRC w gas price updated_NIM Summary" xfId="2638"/>
    <cellStyle name="_Costs not in AURORA 2006GRC w gas price updated_NIM Summary 2" xfId="2639"/>
    <cellStyle name="_Costs not in AURORA 2006GRC w gas price updated_Rebuttal Power Costs" xfId="2640"/>
    <cellStyle name="_Costs not in AURORA 2006GRC w gas price updated_Rebuttal Power Costs 2" xfId="2641"/>
    <cellStyle name="_Costs not in AURORA 2006GRC w gas price updated_Rebuttal Power Costs 2 2" xfId="2642"/>
    <cellStyle name="_Costs not in AURORA 2006GRC w gas price updated_Rebuttal Power Costs 3" xfId="2643"/>
    <cellStyle name="_Costs not in AURORA 2006GRC w gas price updated_Rebuttal Power Costs_Adj Bench DR 3 for Initial Briefs (Electric)" xfId="2644"/>
    <cellStyle name="_Costs not in AURORA 2006GRC w gas price updated_Rebuttal Power Costs_Adj Bench DR 3 for Initial Briefs (Electric) 2" xfId="2645"/>
    <cellStyle name="_Costs not in AURORA 2006GRC w gas price updated_Rebuttal Power Costs_Adj Bench DR 3 for Initial Briefs (Electric) 2 2" xfId="2646"/>
    <cellStyle name="_Costs not in AURORA 2006GRC w gas price updated_Rebuttal Power Costs_Adj Bench DR 3 for Initial Briefs (Electric) 3" xfId="2647"/>
    <cellStyle name="_Costs not in AURORA 2006GRC w gas price updated_Rebuttal Power Costs_Electric Rev Req Model (2009 GRC) Rebuttal" xfId="2648"/>
    <cellStyle name="_Costs not in AURORA 2006GRC w gas price updated_Rebuttal Power Costs_Electric Rev Req Model (2009 GRC) Rebuttal 2" xfId="2649"/>
    <cellStyle name="_Costs not in AURORA 2006GRC w gas price updated_Rebuttal Power Costs_Electric Rev Req Model (2009 GRC) Rebuttal 2 2" xfId="2650"/>
    <cellStyle name="_Costs not in AURORA 2006GRC w gas price updated_Rebuttal Power Costs_Electric Rev Req Model (2009 GRC) Rebuttal 3" xfId="2651"/>
    <cellStyle name="_Costs not in AURORA 2006GRC w gas price updated_Rebuttal Power Costs_Electric Rev Req Model (2009 GRC) Rebuttal REmoval of New  WH Solar AdjustMI" xfId="2652"/>
    <cellStyle name="_Costs not in AURORA 2006GRC w gas price updated_Rebuttal Power Costs_Electric Rev Req Model (2009 GRC) Rebuttal REmoval of New  WH Solar AdjustMI 2" xfId="2653"/>
    <cellStyle name="_Costs not in AURORA 2006GRC w gas price updated_Rebuttal Power Costs_Electric Rev Req Model (2009 GRC) Rebuttal REmoval of New  WH Solar AdjustMI 2 2" xfId="2654"/>
    <cellStyle name="_Costs not in AURORA 2006GRC w gas price updated_Rebuttal Power Costs_Electric Rev Req Model (2009 GRC) Rebuttal REmoval of New  WH Solar AdjustMI 3" xfId="2655"/>
    <cellStyle name="_Costs not in AURORA 2006GRC w gas price updated_Rebuttal Power Costs_Electric Rev Req Model (2009 GRC) Revised 01-18-2010" xfId="2656"/>
    <cellStyle name="_Costs not in AURORA 2006GRC w gas price updated_Rebuttal Power Costs_Electric Rev Req Model (2009 GRC) Revised 01-18-2010 2" xfId="2657"/>
    <cellStyle name="_Costs not in AURORA 2006GRC w gas price updated_Rebuttal Power Costs_Electric Rev Req Model (2009 GRC) Revised 01-18-2010 2 2" xfId="2658"/>
    <cellStyle name="_Costs not in AURORA 2006GRC w gas price updated_Rebuttal Power Costs_Electric Rev Req Model (2009 GRC) Revised 01-18-2010 3" xfId="2659"/>
    <cellStyle name="_Costs not in AURORA 2006GRC w gas price updated_Rebuttal Power Costs_Final Order Electric EXHIBIT A-1" xfId="2660"/>
    <cellStyle name="_Costs not in AURORA 2006GRC w gas price updated_Rebuttal Power Costs_Final Order Electric EXHIBIT A-1 2" xfId="2661"/>
    <cellStyle name="_Costs not in AURORA 2006GRC w gas price updated_Rebuttal Power Costs_Final Order Electric EXHIBIT A-1 2 2" xfId="2662"/>
    <cellStyle name="_Costs not in AURORA 2006GRC w gas price updated_Rebuttal Power Costs_Final Order Electric EXHIBIT A-1 3" xfId="2663"/>
    <cellStyle name="_Costs not in AURORA 2006GRC w gas price updated_TENASKA REGULATORY ASSET" xfId="2664"/>
    <cellStyle name="_Costs not in AURORA 2006GRC w gas price updated_TENASKA REGULATORY ASSET 2" xfId="2665"/>
    <cellStyle name="_Costs not in AURORA 2006GRC w gas price updated_TENASKA REGULATORY ASSET 2 2" xfId="2666"/>
    <cellStyle name="_Costs not in AURORA 2006GRC w gas price updated_TENASKA REGULATORY ASSET 3" xfId="2667"/>
    <cellStyle name="_Costs not in AURORA 2007 Rate Case" xfId="2668"/>
    <cellStyle name="_Costs not in AURORA 2007 Rate Case 10" xfId="2669"/>
    <cellStyle name="_Costs not in AURORA 2007 Rate Case 2" xfId="2670"/>
    <cellStyle name="_Costs not in AURORA 2007 Rate Case 2 2" xfId="2671"/>
    <cellStyle name="_Costs not in AURORA 2007 Rate Case 2 2 2" xfId="2672"/>
    <cellStyle name="_Costs not in AURORA 2007 Rate Case 2 3" xfId="2673"/>
    <cellStyle name="_Costs not in AURORA 2007 Rate Case 3" xfId="2674"/>
    <cellStyle name="_Costs not in AURORA 2007 Rate Case 3 2" xfId="2675"/>
    <cellStyle name="_Costs not in AURORA 2007 Rate Case 4" xfId="2676"/>
    <cellStyle name="_Costs not in AURORA 2007 Rate Case 4 2" xfId="2677"/>
    <cellStyle name="_Costs not in AURORA 2007 Rate Case 4_2011 Operations Snapshot" xfId="2678"/>
    <cellStyle name="_Costs not in AURORA 2007 Rate Case 4_Department" xfId="2679"/>
    <cellStyle name="_Costs not in AURORA 2007 Rate Case 4_VarX" xfId="2680"/>
    <cellStyle name="_Costs not in AURORA 2007 Rate Case 5" xfId="2681"/>
    <cellStyle name="_Costs not in AURORA 2007 Rate Case 5 2" xfId="2682"/>
    <cellStyle name="_Costs not in AURORA 2007 Rate Case 5 2 2" xfId="2683"/>
    <cellStyle name="_Costs not in AURORA 2007 Rate Case 5 2_County_Stop_Light_Chart_2012_02" xfId="2684"/>
    <cellStyle name="_Costs not in AURORA 2007 Rate Case 5 2_County_Stop_Light_Chart_2012_06" xfId="2685"/>
    <cellStyle name="_Costs not in AURORA 2007 Rate Case 5 2_County_Stop_Light_Chart_Template" xfId="2686"/>
    <cellStyle name="_Costs not in AURORA 2007 Rate Case 5_2011 OM ASM Report" xfId="2687"/>
    <cellStyle name="_Costs not in AURORA 2007 Rate Case 5_2011 OM ASM Report 2" xfId="2688"/>
    <cellStyle name="_Costs not in AURORA 2007 Rate Case 5_2011 OM ASM Report_County_Stop_Light_Chart_2012_02" xfId="2689"/>
    <cellStyle name="_Costs not in AURORA 2007 Rate Case 5_2011 OM ASM Report_County_Stop_Light_Chart_2012_06" xfId="2690"/>
    <cellStyle name="_Costs not in AURORA 2007 Rate Case 5_2011 OM ASM Report_County_Stop_Light_Chart_Template" xfId="2691"/>
    <cellStyle name="_Costs not in AURORA 2007 Rate Case 5_2011 Operations Snapshot" xfId="2692"/>
    <cellStyle name="_Costs not in AURORA 2007 Rate Case 5_2011 Operations Snapshot 2" xfId="2693"/>
    <cellStyle name="_Costs not in AURORA 2007 Rate Case 5_2011 Operations Snapshot_County_Stop_Light_Chart_2012_02" xfId="2694"/>
    <cellStyle name="_Costs not in AURORA 2007 Rate Case 5_2011 Operations Snapshot_County_Stop_Light_Chart_2012_06" xfId="2695"/>
    <cellStyle name="_Costs not in AURORA 2007 Rate Case 5_2011 Operations Snapshot_County_Stop_Light_Chart_Template" xfId="2696"/>
    <cellStyle name="_Costs not in AURORA 2007 Rate Case 5_2012 Operations Snapshot" xfId="2697"/>
    <cellStyle name="_Costs not in AURORA 2007 Rate Case 5_Copy of 2011 OM ASM Report" xfId="2698"/>
    <cellStyle name="_Costs not in AURORA 2007 Rate Case 5_Department" xfId="2699"/>
    <cellStyle name="_Costs not in AURORA 2007 Rate Case 5_Jan 2012 OM ASM Report" xfId="2700"/>
    <cellStyle name="_Costs not in AURORA 2007 Rate Case 5_VarX" xfId="2701"/>
    <cellStyle name="_Costs not in AURORA 2007 Rate Case 6" xfId="2702"/>
    <cellStyle name="_Costs not in AURORA 2007 Rate Case 6 2" xfId="2703"/>
    <cellStyle name="_Costs not in AURORA 2007 Rate Case 6_County_Stop_Light_Chart_2012_02" xfId="2704"/>
    <cellStyle name="_Costs not in AURORA 2007 Rate Case 6_County_Stop_Light_Chart_2012_06" xfId="2705"/>
    <cellStyle name="_Costs not in AURORA 2007 Rate Case 6_County_Stop_Light_Chart_Template" xfId="2706"/>
    <cellStyle name="_Costs not in AURORA 2007 Rate Case 6_Department" xfId="2707"/>
    <cellStyle name="_Costs not in AURORA 2007 Rate Case 6_Department 2" xfId="2708"/>
    <cellStyle name="_Costs not in AURORA 2007 Rate Case 6_VarX" xfId="2709"/>
    <cellStyle name="_Costs not in AURORA 2007 Rate Case 6_VarX 2" xfId="2710"/>
    <cellStyle name="_Costs not in AURORA 2007 Rate Case 7" xfId="2711"/>
    <cellStyle name="_Costs not in AURORA 2007 Rate Case 7 2" xfId="2712"/>
    <cellStyle name="_Costs not in AURORA 2007 Rate Case 7_County_Stop_Light_Chart_2012_02" xfId="2713"/>
    <cellStyle name="_Costs not in AURORA 2007 Rate Case 7_County_Stop_Light_Chart_2012_06" xfId="2714"/>
    <cellStyle name="_Costs not in AURORA 2007 Rate Case 7_County_Stop_Light_Chart_Template" xfId="2715"/>
    <cellStyle name="_Costs not in AURORA 2007 Rate Case 8" xfId="2716"/>
    <cellStyle name="_Costs not in AURORA 2007 Rate Case 9" xfId="2717"/>
    <cellStyle name="_Costs not in AURORA 2007 Rate Case_(C) WHE Proforma with ITC cash grant 10 Yr Amort_for deferral_102809" xfId="2718"/>
    <cellStyle name="_Costs not in AURORA 2007 Rate Case_(C) WHE Proforma with ITC cash grant 10 Yr Amort_for deferral_102809 2" xfId="2719"/>
    <cellStyle name="_Costs not in AURORA 2007 Rate Case_(C) WHE Proforma with ITC cash grant 10 Yr Amort_for deferral_102809 2 2" xfId="2720"/>
    <cellStyle name="_Costs not in AURORA 2007 Rate Case_(C) WHE Proforma with ITC cash grant 10 Yr Amort_for deferral_102809 3" xfId="2721"/>
    <cellStyle name="_Costs not in AURORA 2007 Rate Case_(C) WHE Proforma with ITC cash grant 10 Yr Amort_for deferral_102809_16.07E Wild Horse Wind Expansionwrkingfile" xfId="2722"/>
    <cellStyle name="_Costs not in AURORA 2007 Rate Case_(C) WHE Proforma with ITC cash grant 10 Yr Amort_for deferral_102809_16.07E Wild Horse Wind Expansionwrkingfile 2" xfId="2723"/>
    <cellStyle name="_Costs not in AURORA 2007 Rate Case_(C) WHE Proforma with ITC cash grant 10 Yr Amort_for deferral_102809_16.07E Wild Horse Wind Expansionwrkingfile 2 2" xfId="2724"/>
    <cellStyle name="_Costs not in AURORA 2007 Rate Case_(C) WHE Proforma with ITC cash grant 10 Yr Amort_for deferral_102809_16.07E Wild Horse Wind Expansionwrkingfile 3" xfId="2725"/>
    <cellStyle name="_Costs not in AURORA 2007 Rate Case_(C) WHE Proforma with ITC cash grant 10 Yr Amort_for deferral_102809_16.07E Wild Horse Wind Expansionwrkingfile SF" xfId="2726"/>
    <cellStyle name="_Costs not in AURORA 2007 Rate Case_(C) WHE Proforma with ITC cash grant 10 Yr Amort_for deferral_102809_16.07E Wild Horse Wind Expansionwrkingfile SF 2" xfId="2727"/>
    <cellStyle name="_Costs not in AURORA 2007 Rate Case_(C) WHE Proforma with ITC cash grant 10 Yr Amort_for deferral_102809_16.07E Wild Horse Wind Expansionwrkingfile SF 2 2" xfId="2728"/>
    <cellStyle name="_Costs not in AURORA 2007 Rate Case_(C) WHE Proforma with ITC cash grant 10 Yr Amort_for deferral_102809_16.07E Wild Horse Wind Expansionwrkingfile SF 3" xfId="2729"/>
    <cellStyle name="_Costs not in AURORA 2007 Rate Case_(C) WHE Proforma with ITC cash grant 10 Yr Amort_for deferral_102809_16.37E Wild Horse Expansion DeferralRevwrkingfile SF" xfId="2730"/>
    <cellStyle name="_Costs not in AURORA 2007 Rate Case_(C) WHE Proforma with ITC cash grant 10 Yr Amort_for deferral_102809_16.37E Wild Horse Expansion DeferralRevwrkingfile SF 2" xfId="2731"/>
    <cellStyle name="_Costs not in AURORA 2007 Rate Case_(C) WHE Proforma with ITC cash grant 10 Yr Amort_for deferral_102809_16.37E Wild Horse Expansion DeferralRevwrkingfile SF 2 2" xfId="2732"/>
    <cellStyle name="_Costs not in AURORA 2007 Rate Case_(C) WHE Proforma with ITC cash grant 10 Yr Amort_for deferral_102809_16.37E Wild Horse Expansion DeferralRevwrkingfile SF 3" xfId="2733"/>
    <cellStyle name="_Costs not in AURORA 2007 Rate Case_(C) WHE Proforma with ITC cash grant 10 Yr Amort_for rebuttal_120709" xfId="2734"/>
    <cellStyle name="_Costs not in AURORA 2007 Rate Case_(C) WHE Proforma with ITC cash grant 10 Yr Amort_for rebuttal_120709 2" xfId="2735"/>
    <cellStyle name="_Costs not in AURORA 2007 Rate Case_(C) WHE Proforma with ITC cash grant 10 Yr Amort_for rebuttal_120709 2 2" xfId="2736"/>
    <cellStyle name="_Costs not in AURORA 2007 Rate Case_(C) WHE Proforma with ITC cash grant 10 Yr Amort_for rebuttal_120709 3" xfId="2737"/>
    <cellStyle name="_Costs not in AURORA 2007 Rate Case_04.07E Wild Horse Wind Expansion" xfId="2738"/>
    <cellStyle name="_Costs not in AURORA 2007 Rate Case_04.07E Wild Horse Wind Expansion 2" xfId="2739"/>
    <cellStyle name="_Costs not in AURORA 2007 Rate Case_04.07E Wild Horse Wind Expansion 2 2" xfId="2740"/>
    <cellStyle name="_Costs not in AURORA 2007 Rate Case_04.07E Wild Horse Wind Expansion 3" xfId="2741"/>
    <cellStyle name="_Costs not in AURORA 2007 Rate Case_04.07E Wild Horse Wind Expansion_16.07E Wild Horse Wind Expansionwrkingfile" xfId="2742"/>
    <cellStyle name="_Costs not in AURORA 2007 Rate Case_04.07E Wild Horse Wind Expansion_16.07E Wild Horse Wind Expansionwrkingfile 2" xfId="2743"/>
    <cellStyle name="_Costs not in AURORA 2007 Rate Case_04.07E Wild Horse Wind Expansion_16.07E Wild Horse Wind Expansionwrkingfile 2 2" xfId="2744"/>
    <cellStyle name="_Costs not in AURORA 2007 Rate Case_04.07E Wild Horse Wind Expansion_16.07E Wild Horse Wind Expansionwrkingfile 3" xfId="2745"/>
    <cellStyle name="_Costs not in AURORA 2007 Rate Case_04.07E Wild Horse Wind Expansion_16.07E Wild Horse Wind Expansionwrkingfile SF" xfId="2746"/>
    <cellStyle name="_Costs not in AURORA 2007 Rate Case_04.07E Wild Horse Wind Expansion_16.07E Wild Horse Wind Expansionwrkingfile SF 2" xfId="2747"/>
    <cellStyle name="_Costs not in AURORA 2007 Rate Case_04.07E Wild Horse Wind Expansion_16.07E Wild Horse Wind Expansionwrkingfile SF 2 2" xfId="2748"/>
    <cellStyle name="_Costs not in AURORA 2007 Rate Case_04.07E Wild Horse Wind Expansion_16.07E Wild Horse Wind Expansionwrkingfile SF 3" xfId="2749"/>
    <cellStyle name="_Costs not in AURORA 2007 Rate Case_04.07E Wild Horse Wind Expansion_16.37E Wild Horse Expansion DeferralRevwrkingfile SF" xfId="2750"/>
    <cellStyle name="_Costs not in AURORA 2007 Rate Case_04.07E Wild Horse Wind Expansion_16.37E Wild Horse Expansion DeferralRevwrkingfile SF 2" xfId="2751"/>
    <cellStyle name="_Costs not in AURORA 2007 Rate Case_04.07E Wild Horse Wind Expansion_16.37E Wild Horse Expansion DeferralRevwrkingfile SF 2 2" xfId="2752"/>
    <cellStyle name="_Costs not in AURORA 2007 Rate Case_04.07E Wild Horse Wind Expansion_16.37E Wild Horse Expansion DeferralRevwrkingfile SF 3" xfId="2753"/>
    <cellStyle name="_Costs not in AURORA 2007 Rate Case_16.07E Wild Horse Wind Expansionwrkingfile" xfId="2754"/>
    <cellStyle name="_Costs not in AURORA 2007 Rate Case_16.07E Wild Horse Wind Expansionwrkingfile 2" xfId="2755"/>
    <cellStyle name="_Costs not in AURORA 2007 Rate Case_16.07E Wild Horse Wind Expansionwrkingfile 2 2" xfId="2756"/>
    <cellStyle name="_Costs not in AURORA 2007 Rate Case_16.07E Wild Horse Wind Expansionwrkingfile 3" xfId="2757"/>
    <cellStyle name="_Costs not in AURORA 2007 Rate Case_16.07E Wild Horse Wind Expansionwrkingfile SF" xfId="2758"/>
    <cellStyle name="_Costs not in AURORA 2007 Rate Case_16.07E Wild Horse Wind Expansionwrkingfile SF 2" xfId="2759"/>
    <cellStyle name="_Costs not in AURORA 2007 Rate Case_16.07E Wild Horse Wind Expansionwrkingfile SF 2 2" xfId="2760"/>
    <cellStyle name="_Costs not in AURORA 2007 Rate Case_16.07E Wild Horse Wind Expansionwrkingfile SF 3" xfId="2761"/>
    <cellStyle name="_Costs not in AURORA 2007 Rate Case_16.37E Wild Horse Expansion DeferralRevwrkingfile SF" xfId="2762"/>
    <cellStyle name="_Costs not in AURORA 2007 Rate Case_16.37E Wild Horse Expansion DeferralRevwrkingfile SF 2" xfId="2763"/>
    <cellStyle name="_Costs not in AURORA 2007 Rate Case_16.37E Wild Horse Expansion DeferralRevwrkingfile SF 2 2" xfId="2764"/>
    <cellStyle name="_Costs not in AURORA 2007 Rate Case_16.37E Wild Horse Expansion DeferralRevwrkingfile SF 3" xfId="2765"/>
    <cellStyle name="_Costs not in AURORA 2007 Rate Case_2009 Compliance Filing PCA Exhibits for GRC" xfId="2766"/>
    <cellStyle name="_Costs not in AURORA 2007 Rate Case_2009 GRC Compl Filing - Exhibit D" xfId="2767"/>
    <cellStyle name="_Costs not in AURORA 2007 Rate Case_2009 GRC Compl Filing - Exhibit D 2" xfId="2768"/>
    <cellStyle name="_Costs not in AURORA 2007 Rate Case_2011 OM ASM Report" xfId="2769"/>
    <cellStyle name="_Costs not in AURORA 2007 Rate Case_2011 OM ASM Report 2" xfId="2770"/>
    <cellStyle name="_Costs not in AURORA 2007 Rate Case_2011 OM ASM Report_County_Stop_Light_Chart_2012_02" xfId="2771"/>
    <cellStyle name="_Costs not in AURORA 2007 Rate Case_2011 OM ASM Report_County_Stop_Light_Chart_2012_06" xfId="2772"/>
    <cellStyle name="_Costs not in AURORA 2007 Rate Case_2011 OM ASM Report_County_Stop_Light_Chart_Template" xfId="2773"/>
    <cellStyle name="_Costs not in AURORA 2007 Rate Case_3.01 Income Statement" xfId="2774"/>
    <cellStyle name="_Costs not in AURORA 2007 Rate Case_4 31 Regulatory Assets and Liabilities  7 06- Exhibit D" xfId="2775"/>
    <cellStyle name="_Costs not in AURORA 2007 Rate Case_4 31 Regulatory Assets and Liabilities  7 06- Exhibit D 2" xfId="2776"/>
    <cellStyle name="_Costs not in AURORA 2007 Rate Case_4 31 Regulatory Assets and Liabilities  7 06- Exhibit D 2 2" xfId="2777"/>
    <cellStyle name="_Costs not in AURORA 2007 Rate Case_4 31 Regulatory Assets and Liabilities  7 06- Exhibit D 3" xfId="2778"/>
    <cellStyle name="_Costs not in AURORA 2007 Rate Case_4 31 Regulatory Assets and Liabilities  7 06- Exhibit D_NIM Summary" xfId="2779"/>
    <cellStyle name="_Costs not in AURORA 2007 Rate Case_4 31 Regulatory Assets and Liabilities  7 06- Exhibit D_NIM Summary 2" xfId="2780"/>
    <cellStyle name="_Costs not in AURORA 2007 Rate Case_4 32 Regulatory Assets and Liabilities  7 06- Exhibit D" xfId="2781"/>
    <cellStyle name="_Costs not in AURORA 2007 Rate Case_4 32 Regulatory Assets and Liabilities  7 06- Exhibit D 2" xfId="2782"/>
    <cellStyle name="_Costs not in AURORA 2007 Rate Case_4 32 Regulatory Assets and Liabilities  7 06- Exhibit D 2 2" xfId="2783"/>
    <cellStyle name="_Costs not in AURORA 2007 Rate Case_4 32 Regulatory Assets and Liabilities  7 06- Exhibit D 3" xfId="2784"/>
    <cellStyle name="_Costs not in AURORA 2007 Rate Case_4 32 Regulatory Assets and Liabilities  7 06- Exhibit D_NIM Summary" xfId="2785"/>
    <cellStyle name="_Costs not in AURORA 2007 Rate Case_4 32 Regulatory Assets and Liabilities  7 06- Exhibit D_NIM Summary 2" xfId="2786"/>
    <cellStyle name="_Costs not in AURORA 2007 Rate Case_AURORA Total New" xfId="2787"/>
    <cellStyle name="_Costs not in AURORA 2007 Rate Case_AURORA Total New 2" xfId="2788"/>
    <cellStyle name="_Costs not in AURORA 2007 Rate Case_Book2" xfId="2789"/>
    <cellStyle name="_Costs not in AURORA 2007 Rate Case_Book2 2" xfId="2790"/>
    <cellStyle name="_Costs not in AURORA 2007 Rate Case_Book2 2 2" xfId="2791"/>
    <cellStyle name="_Costs not in AURORA 2007 Rate Case_Book2 3" xfId="2792"/>
    <cellStyle name="_Costs not in AURORA 2007 Rate Case_Book2_Adj Bench DR 3 for Initial Briefs (Electric)" xfId="2793"/>
    <cellStyle name="_Costs not in AURORA 2007 Rate Case_Book2_Adj Bench DR 3 for Initial Briefs (Electric) 2" xfId="2794"/>
    <cellStyle name="_Costs not in AURORA 2007 Rate Case_Book2_Adj Bench DR 3 for Initial Briefs (Electric) 2 2" xfId="2795"/>
    <cellStyle name="_Costs not in AURORA 2007 Rate Case_Book2_Adj Bench DR 3 for Initial Briefs (Electric) 3" xfId="2796"/>
    <cellStyle name="_Costs not in AURORA 2007 Rate Case_Book2_Electric Rev Req Model (2009 GRC) Rebuttal" xfId="2797"/>
    <cellStyle name="_Costs not in AURORA 2007 Rate Case_Book2_Electric Rev Req Model (2009 GRC) Rebuttal 2" xfId="2798"/>
    <cellStyle name="_Costs not in AURORA 2007 Rate Case_Book2_Electric Rev Req Model (2009 GRC) Rebuttal 2 2" xfId="2799"/>
    <cellStyle name="_Costs not in AURORA 2007 Rate Case_Book2_Electric Rev Req Model (2009 GRC) Rebuttal 3" xfId="2800"/>
    <cellStyle name="_Costs not in AURORA 2007 Rate Case_Book2_Electric Rev Req Model (2009 GRC) Rebuttal REmoval of New  WH Solar AdjustMI" xfId="2801"/>
    <cellStyle name="_Costs not in AURORA 2007 Rate Case_Book2_Electric Rev Req Model (2009 GRC) Rebuttal REmoval of New  WH Solar AdjustMI 2" xfId="2802"/>
    <cellStyle name="_Costs not in AURORA 2007 Rate Case_Book2_Electric Rev Req Model (2009 GRC) Rebuttal REmoval of New  WH Solar AdjustMI 2 2" xfId="2803"/>
    <cellStyle name="_Costs not in AURORA 2007 Rate Case_Book2_Electric Rev Req Model (2009 GRC) Rebuttal REmoval of New  WH Solar AdjustMI 3" xfId="2804"/>
    <cellStyle name="_Costs not in AURORA 2007 Rate Case_Book2_Electric Rev Req Model (2009 GRC) Revised 01-18-2010" xfId="2805"/>
    <cellStyle name="_Costs not in AURORA 2007 Rate Case_Book2_Electric Rev Req Model (2009 GRC) Revised 01-18-2010 2" xfId="2806"/>
    <cellStyle name="_Costs not in AURORA 2007 Rate Case_Book2_Electric Rev Req Model (2009 GRC) Revised 01-18-2010 2 2" xfId="2807"/>
    <cellStyle name="_Costs not in AURORA 2007 Rate Case_Book2_Electric Rev Req Model (2009 GRC) Revised 01-18-2010 3" xfId="2808"/>
    <cellStyle name="_Costs not in AURORA 2007 Rate Case_Book2_Final Order Electric EXHIBIT A-1" xfId="2809"/>
    <cellStyle name="_Costs not in AURORA 2007 Rate Case_Book2_Final Order Electric EXHIBIT A-1 2" xfId="2810"/>
    <cellStyle name="_Costs not in AURORA 2007 Rate Case_Book2_Final Order Electric EXHIBIT A-1 2 2" xfId="2811"/>
    <cellStyle name="_Costs not in AURORA 2007 Rate Case_Book2_Final Order Electric EXHIBIT A-1 3" xfId="2812"/>
    <cellStyle name="_Costs not in AURORA 2007 Rate Case_Book4" xfId="2813"/>
    <cellStyle name="_Costs not in AURORA 2007 Rate Case_Book4 2" xfId="2814"/>
    <cellStyle name="_Costs not in AURORA 2007 Rate Case_Book4 2 2" xfId="2815"/>
    <cellStyle name="_Costs not in AURORA 2007 Rate Case_Book4 3" xfId="2816"/>
    <cellStyle name="_Costs not in AURORA 2007 Rate Case_Book9" xfId="2817"/>
    <cellStyle name="_Costs not in AURORA 2007 Rate Case_Book9 2" xfId="2818"/>
    <cellStyle name="_Costs not in AURORA 2007 Rate Case_Book9 2 2" xfId="2819"/>
    <cellStyle name="_Costs not in AURORA 2007 Rate Case_Book9 3" xfId="2820"/>
    <cellStyle name="_Costs not in AURORA 2007 Rate Case_Chelan PUD Power Costs (8-10)" xfId="2821"/>
    <cellStyle name="_Costs not in AURORA 2007 Rate Case_Electric COS Inputs" xfId="2822"/>
    <cellStyle name="_Costs not in AURORA 2007 Rate Case_Electric COS Inputs 2" xfId="2823"/>
    <cellStyle name="_Costs not in AURORA 2007 Rate Case_Electric COS Inputs 2 2" xfId="2824"/>
    <cellStyle name="_Costs not in AURORA 2007 Rate Case_Electric COS Inputs 2 2 2" xfId="2825"/>
    <cellStyle name="_Costs not in AURORA 2007 Rate Case_Electric COS Inputs 2 3" xfId="2826"/>
    <cellStyle name="_Costs not in AURORA 2007 Rate Case_Electric COS Inputs 2 3 2" xfId="2827"/>
    <cellStyle name="_Costs not in AURORA 2007 Rate Case_Electric COS Inputs 2 4" xfId="2828"/>
    <cellStyle name="_Costs not in AURORA 2007 Rate Case_Electric COS Inputs 2 4 2" xfId="2829"/>
    <cellStyle name="_Costs not in AURORA 2007 Rate Case_Electric COS Inputs 3" xfId="2830"/>
    <cellStyle name="_Costs not in AURORA 2007 Rate Case_Electric COS Inputs 3 2" xfId="2831"/>
    <cellStyle name="_Costs not in AURORA 2007 Rate Case_Electric COS Inputs 4" xfId="2832"/>
    <cellStyle name="_Costs not in AURORA 2007 Rate Case_Electric COS Inputs 4 2" xfId="2833"/>
    <cellStyle name="_Costs not in AURORA 2007 Rate Case_Electric COS Inputs 5" xfId="2834"/>
    <cellStyle name="_Costs not in AURORA 2007 Rate Case_Electric COS Inputs 6" xfId="2835"/>
    <cellStyle name="_Costs not in AURORA 2007 Rate Case_NIM Summary" xfId="2836"/>
    <cellStyle name="_Costs not in AURORA 2007 Rate Case_NIM Summary 09GRC" xfId="2837"/>
    <cellStyle name="_Costs not in AURORA 2007 Rate Case_NIM Summary 09GRC 2" xfId="2838"/>
    <cellStyle name="_Costs not in AURORA 2007 Rate Case_NIM Summary 2" xfId="2839"/>
    <cellStyle name="_Costs not in AURORA 2007 Rate Case_NIM Summary 3" xfId="2840"/>
    <cellStyle name="_Costs not in AURORA 2007 Rate Case_NIM Summary 4" xfId="2841"/>
    <cellStyle name="_Costs not in AURORA 2007 Rate Case_NIM Summary 5" xfId="2842"/>
    <cellStyle name="_Costs not in AURORA 2007 Rate Case_NIM Summary 6" xfId="2843"/>
    <cellStyle name="_Costs not in AURORA 2007 Rate Case_NIM Summary 7" xfId="2844"/>
    <cellStyle name="_Costs not in AURORA 2007 Rate Case_NIM Summary 8" xfId="2845"/>
    <cellStyle name="_Costs not in AURORA 2007 Rate Case_NIM Summary 9" xfId="2846"/>
    <cellStyle name="_Costs not in AURORA 2007 Rate Case_PCA 10 -  Exhibit D from A Kellogg Jan 2011" xfId="2847"/>
    <cellStyle name="_Costs not in AURORA 2007 Rate Case_PCA 10 -  Exhibit D from A Kellogg July 2011" xfId="2848"/>
    <cellStyle name="_Costs not in AURORA 2007 Rate Case_PCA 10 -  Exhibit D from S Free Rcv'd 12-11" xfId="2849"/>
    <cellStyle name="_Costs not in AURORA 2007 Rate Case_PCA 9 -  Exhibit D April 2010" xfId="2850"/>
    <cellStyle name="_Costs not in AURORA 2007 Rate Case_PCA 9 -  Exhibit D April 2010 (3)" xfId="2851"/>
    <cellStyle name="_Costs not in AURORA 2007 Rate Case_PCA 9 -  Exhibit D April 2010 (3) 2" xfId="2852"/>
    <cellStyle name="_Costs not in AURORA 2007 Rate Case_PCA 9 -  Exhibit D Nov 2010" xfId="2853"/>
    <cellStyle name="_Costs not in AURORA 2007 Rate Case_PCA 9 - Exhibit D at August 2010" xfId="2854"/>
    <cellStyle name="_Costs not in AURORA 2007 Rate Case_PCA 9 - Exhibit D June 2010 GRC" xfId="2855"/>
    <cellStyle name="_Costs not in AURORA 2007 Rate Case_Power Costs - Comparison bx Rbtl-Staff-Jt-PC" xfId="2856"/>
    <cellStyle name="_Costs not in AURORA 2007 Rate Case_Power Costs - Comparison bx Rbtl-Staff-Jt-PC 2" xfId="2857"/>
    <cellStyle name="_Costs not in AURORA 2007 Rate Case_Power Costs - Comparison bx Rbtl-Staff-Jt-PC 2 2" xfId="2858"/>
    <cellStyle name="_Costs not in AURORA 2007 Rate Case_Power Costs - Comparison bx Rbtl-Staff-Jt-PC 3" xfId="2859"/>
    <cellStyle name="_Costs not in AURORA 2007 Rate Case_Power Costs - Comparison bx Rbtl-Staff-Jt-PC_Adj Bench DR 3 for Initial Briefs (Electric)" xfId="2860"/>
    <cellStyle name="_Costs not in AURORA 2007 Rate Case_Power Costs - Comparison bx Rbtl-Staff-Jt-PC_Adj Bench DR 3 for Initial Briefs (Electric) 2" xfId="2861"/>
    <cellStyle name="_Costs not in AURORA 2007 Rate Case_Power Costs - Comparison bx Rbtl-Staff-Jt-PC_Adj Bench DR 3 for Initial Briefs (Electric) 2 2" xfId="2862"/>
    <cellStyle name="_Costs not in AURORA 2007 Rate Case_Power Costs - Comparison bx Rbtl-Staff-Jt-PC_Adj Bench DR 3 for Initial Briefs (Electric) 3" xfId="2863"/>
    <cellStyle name="_Costs not in AURORA 2007 Rate Case_Power Costs - Comparison bx Rbtl-Staff-Jt-PC_Electric Rev Req Model (2009 GRC) Rebuttal" xfId="2864"/>
    <cellStyle name="_Costs not in AURORA 2007 Rate Case_Power Costs - Comparison bx Rbtl-Staff-Jt-PC_Electric Rev Req Model (2009 GRC) Rebuttal 2" xfId="2865"/>
    <cellStyle name="_Costs not in AURORA 2007 Rate Case_Power Costs - Comparison bx Rbtl-Staff-Jt-PC_Electric Rev Req Model (2009 GRC) Rebuttal 2 2" xfId="2866"/>
    <cellStyle name="_Costs not in AURORA 2007 Rate Case_Power Costs - Comparison bx Rbtl-Staff-Jt-PC_Electric Rev Req Model (2009 GRC) Rebuttal 3" xfId="2867"/>
    <cellStyle name="_Costs not in AURORA 2007 Rate Case_Power Costs - Comparison bx Rbtl-Staff-Jt-PC_Electric Rev Req Model (2009 GRC) Rebuttal REmoval of New  WH Solar AdjustMI" xfId="2868"/>
    <cellStyle name="_Costs not in AURORA 2007 Rate Case_Power Costs - Comparison bx Rbtl-Staff-Jt-PC_Electric Rev Req Model (2009 GRC) Rebuttal REmoval of New  WH Solar AdjustMI 2" xfId="2869"/>
    <cellStyle name="_Costs not in AURORA 2007 Rate Case_Power Costs - Comparison bx Rbtl-Staff-Jt-PC_Electric Rev Req Model (2009 GRC) Rebuttal REmoval of New  WH Solar AdjustMI 2 2" xfId="2870"/>
    <cellStyle name="_Costs not in AURORA 2007 Rate Case_Power Costs - Comparison bx Rbtl-Staff-Jt-PC_Electric Rev Req Model (2009 GRC) Rebuttal REmoval of New  WH Solar AdjustMI 3" xfId="2871"/>
    <cellStyle name="_Costs not in AURORA 2007 Rate Case_Power Costs - Comparison bx Rbtl-Staff-Jt-PC_Electric Rev Req Model (2009 GRC) Revised 01-18-2010" xfId="2872"/>
    <cellStyle name="_Costs not in AURORA 2007 Rate Case_Power Costs - Comparison bx Rbtl-Staff-Jt-PC_Electric Rev Req Model (2009 GRC) Revised 01-18-2010 2" xfId="2873"/>
    <cellStyle name="_Costs not in AURORA 2007 Rate Case_Power Costs - Comparison bx Rbtl-Staff-Jt-PC_Electric Rev Req Model (2009 GRC) Revised 01-18-2010 2 2" xfId="2874"/>
    <cellStyle name="_Costs not in AURORA 2007 Rate Case_Power Costs - Comparison bx Rbtl-Staff-Jt-PC_Electric Rev Req Model (2009 GRC) Revised 01-18-2010 3" xfId="2875"/>
    <cellStyle name="_Costs not in AURORA 2007 Rate Case_Power Costs - Comparison bx Rbtl-Staff-Jt-PC_Final Order Electric EXHIBIT A-1" xfId="2876"/>
    <cellStyle name="_Costs not in AURORA 2007 Rate Case_Power Costs - Comparison bx Rbtl-Staff-Jt-PC_Final Order Electric EXHIBIT A-1 2" xfId="2877"/>
    <cellStyle name="_Costs not in AURORA 2007 Rate Case_Power Costs - Comparison bx Rbtl-Staff-Jt-PC_Final Order Electric EXHIBIT A-1 2 2" xfId="2878"/>
    <cellStyle name="_Costs not in AURORA 2007 Rate Case_Power Costs - Comparison bx Rbtl-Staff-Jt-PC_Final Order Electric EXHIBIT A-1 3" xfId="2879"/>
    <cellStyle name="_Costs not in AURORA 2007 Rate Case_Production Adj 4.37" xfId="2880"/>
    <cellStyle name="_Costs not in AURORA 2007 Rate Case_Production Adj 4.37 2" xfId="2881"/>
    <cellStyle name="_Costs not in AURORA 2007 Rate Case_Production Adj 4.37 2 2" xfId="2882"/>
    <cellStyle name="_Costs not in AURORA 2007 Rate Case_Production Adj 4.37 3" xfId="2883"/>
    <cellStyle name="_Costs not in AURORA 2007 Rate Case_Purchased Power Adj 4.03" xfId="2884"/>
    <cellStyle name="_Costs not in AURORA 2007 Rate Case_Purchased Power Adj 4.03 2" xfId="2885"/>
    <cellStyle name="_Costs not in AURORA 2007 Rate Case_Purchased Power Adj 4.03 2 2" xfId="2886"/>
    <cellStyle name="_Costs not in AURORA 2007 Rate Case_Purchased Power Adj 4.03 3" xfId="2887"/>
    <cellStyle name="_Costs not in AURORA 2007 Rate Case_Rebuttal Power Costs" xfId="2888"/>
    <cellStyle name="_Costs not in AURORA 2007 Rate Case_Rebuttal Power Costs 2" xfId="2889"/>
    <cellStyle name="_Costs not in AURORA 2007 Rate Case_Rebuttal Power Costs 2 2" xfId="2890"/>
    <cellStyle name="_Costs not in AURORA 2007 Rate Case_Rebuttal Power Costs 3" xfId="2891"/>
    <cellStyle name="_Costs not in AURORA 2007 Rate Case_Rebuttal Power Costs_Adj Bench DR 3 for Initial Briefs (Electric)" xfId="2892"/>
    <cellStyle name="_Costs not in AURORA 2007 Rate Case_Rebuttal Power Costs_Adj Bench DR 3 for Initial Briefs (Electric) 2" xfId="2893"/>
    <cellStyle name="_Costs not in AURORA 2007 Rate Case_Rebuttal Power Costs_Adj Bench DR 3 for Initial Briefs (Electric) 2 2" xfId="2894"/>
    <cellStyle name="_Costs not in AURORA 2007 Rate Case_Rebuttal Power Costs_Adj Bench DR 3 for Initial Briefs (Electric) 3" xfId="2895"/>
    <cellStyle name="_Costs not in AURORA 2007 Rate Case_Rebuttal Power Costs_Electric Rev Req Model (2009 GRC) Rebuttal" xfId="2896"/>
    <cellStyle name="_Costs not in AURORA 2007 Rate Case_Rebuttal Power Costs_Electric Rev Req Model (2009 GRC) Rebuttal 2" xfId="2897"/>
    <cellStyle name="_Costs not in AURORA 2007 Rate Case_Rebuttal Power Costs_Electric Rev Req Model (2009 GRC) Rebuttal 2 2" xfId="2898"/>
    <cellStyle name="_Costs not in AURORA 2007 Rate Case_Rebuttal Power Costs_Electric Rev Req Model (2009 GRC) Rebuttal 3" xfId="2899"/>
    <cellStyle name="_Costs not in AURORA 2007 Rate Case_Rebuttal Power Costs_Electric Rev Req Model (2009 GRC) Rebuttal REmoval of New  WH Solar AdjustMI" xfId="2900"/>
    <cellStyle name="_Costs not in AURORA 2007 Rate Case_Rebuttal Power Costs_Electric Rev Req Model (2009 GRC) Rebuttal REmoval of New  WH Solar AdjustMI 2" xfId="2901"/>
    <cellStyle name="_Costs not in AURORA 2007 Rate Case_Rebuttal Power Costs_Electric Rev Req Model (2009 GRC) Rebuttal REmoval of New  WH Solar AdjustMI 2 2" xfId="2902"/>
    <cellStyle name="_Costs not in AURORA 2007 Rate Case_Rebuttal Power Costs_Electric Rev Req Model (2009 GRC) Rebuttal REmoval of New  WH Solar AdjustMI 3" xfId="2903"/>
    <cellStyle name="_Costs not in AURORA 2007 Rate Case_Rebuttal Power Costs_Electric Rev Req Model (2009 GRC) Revised 01-18-2010" xfId="2904"/>
    <cellStyle name="_Costs not in AURORA 2007 Rate Case_Rebuttal Power Costs_Electric Rev Req Model (2009 GRC) Revised 01-18-2010 2" xfId="2905"/>
    <cellStyle name="_Costs not in AURORA 2007 Rate Case_Rebuttal Power Costs_Electric Rev Req Model (2009 GRC) Revised 01-18-2010 2 2" xfId="2906"/>
    <cellStyle name="_Costs not in AURORA 2007 Rate Case_Rebuttal Power Costs_Electric Rev Req Model (2009 GRC) Revised 01-18-2010 3" xfId="2907"/>
    <cellStyle name="_Costs not in AURORA 2007 Rate Case_Rebuttal Power Costs_Final Order Electric EXHIBIT A-1" xfId="2908"/>
    <cellStyle name="_Costs not in AURORA 2007 Rate Case_Rebuttal Power Costs_Final Order Electric EXHIBIT A-1 2" xfId="2909"/>
    <cellStyle name="_Costs not in AURORA 2007 Rate Case_Rebuttal Power Costs_Final Order Electric EXHIBIT A-1 2 2" xfId="2910"/>
    <cellStyle name="_Costs not in AURORA 2007 Rate Case_Rebuttal Power Costs_Final Order Electric EXHIBIT A-1 3" xfId="2911"/>
    <cellStyle name="_Costs not in AURORA 2007 Rate Case_ROR 5.02" xfId="2912"/>
    <cellStyle name="_Costs not in AURORA 2007 Rate Case_ROR 5.02 2" xfId="2913"/>
    <cellStyle name="_Costs not in AURORA 2007 Rate Case_ROR 5.02 2 2" xfId="2914"/>
    <cellStyle name="_Costs not in AURORA 2007 Rate Case_ROR 5.02 3" xfId="2915"/>
    <cellStyle name="_Costs not in AURORA 2007 Rate Case_Transmission Workbook for May BOD" xfId="2916"/>
    <cellStyle name="_Costs not in AURORA 2007 Rate Case_Transmission Workbook for May BOD 2" xfId="2917"/>
    <cellStyle name="_Costs not in AURORA 2007 Rate Case_Wind Integration 10GRC" xfId="2918"/>
    <cellStyle name="_Costs not in AURORA 2007 Rate Case_Wind Integration 10GRC 2" xfId="2919"/>
    <cellStyle name="_Costs not in KWI3000 '06Budget" xfId="2920"/>
    <cellStyle name="_Costs not in KWI3000 '06Budget 10" xfId="2921"/>
    <cellStyle name="_Costs not in KWI3000 '06Budget 2" xfId="2922"/>
    <cellStyle name="_Costs not in KWI3000 '06Budget 2 2" xfId="2923"/>
    <cellStyle name="_Costs not in KWI3000 '06Budget 2 2 2" xfId="2924"/>
    <cellStyle name="_Costs not in KWI3000 '06Budget 2 3" xfId="2925"/>
    <cellStyle name="_Costs not in KWI3000 '06Budget 3" xfId="2926"/>
    <cellStyle name="_Costs not in KWI3000 '06Budget 3 2" xfId="2927"/>
    <cellStyle name="_Costs not in KWI3000 '06Budget 3 2 2" xfId="2928"/>
    <cellStyle name="_Costs not in KWI3000 '06Budget 3 3" xfId="2929"/>
    <cellStyle name="_Costs not in KWI3000 '06Budget 3 3 2" xfId="2930"/>
    <cellStyle name="_Costs not in KWI3000 '06Budget 3 4" xfId="2931"/>
    <cellStyle name="_Costs not in KWI3000 '06Budget 3 4 2" xfId="2932"/>
    <cellStyle name="_Costs not in KWI3000 '06Budget 4" xfId="2933"/>
    <cellStyle name="_Costs not in KWI3000 '06Budget 4 2" xfId="2934"/>
    <cellStyle name="_Costs not in KWI3000 '06Budget 4_2011 Operations Snapshot" xfId="2935"/>
    <cellStyle name="_Costs not in KWI3000 '06Budget 4_Department" xfId="2936"/>
    <cellStyle name="_Costs not in KWI3000 '06Budget 4_VarX" xfId="2937"/>
    <cellStyle name="_Costs not in KWI3000 '06Budget 5" xfId="2938"/>
    <cellStyle name="_Costs not in KWI3000 '06Budget 5 2" xfId="2939"/>
    <cellStyle name="_Costs not in KWI3000 '06Budget 5 2 2" xfId="2940"/>
    <cellStyle name="_Costs not in KWI3000 '06Budget 5 2_County_Stop_Light_Chart_2012_02" xfId="2941"/>
    <cellStyle name="_Costs not in KWI3000 '06Budget 5 2_County_Stop_Light_Chart_2012_06" xfId="2942"/>
    <cellStyle name="_Costs not in KWI3000 '06Budget 5 2_County_Stop_Light_Chart_Template" xfId="2943"/>
    <cellStyle name="_Costs not in KWI3000 '06Budget 5_2011 OM ASM Report" xfId="2944"/>
    <cellStyle name="_Costs not in KWI3000 '06Budget 5_2011 OM ASM Report 2" xfId="2945"/>
    <cellStyle name="_Costs not in KWI3000 '06Budget 5_2011 OM ASM Report_County_Stop_Light_Chart_2012_02" xfId="2946"/>
    <cellStyle name="_Costs not in KWI3000 '06Budget 5_2011 OM ASM Report_County_Stop_Light_Chart_2012_06" xfId="2947"/>
    <cellStyle name="_Costs not in KWI3000 '06Budget 5_2011 OM ASM Report_County_Stop_Light_Chart_Template" xfId="2948"/>
    <cellStyle name="_Costs not in KWI3000 '06Budget 5_2011 Operations Snapshot" xfId="2949"/>
    <cellStyle name="_Costs not in KWI3000 '06Budget 5_2011 Operations Snapshot 2" xfId="2950"/>
    <cellStyle name="_Costs not in KWI3000 '06Budget 5_2011 Operations Snapshot_County_Stop_Light_Chart_2012_02" xfId="2951"/>
    <cellStyle name="_Costs not in KWI3000 '06Budget 5_2011 Operations Snapshot_County_Stop_Light_Chart_2012_06" xfId="2952"/>
    <cellStyle name="_Costs not in KWI3000 '06Budget 5_2011 Operations Snapshot_County_Stop_Light_Chart_Template" xfId="2953"/>
    <cellStyle name="_Costs not in KWI3000 '06Budget 5_2012 Operations Snapshot" xfId="2954"/>
    <cellStyle name="_Costs not in KWI3000 '06Budget 5_Copy of 2011 OM ASM Report" xfId="2955"/>
    <cellStyle name="_Costs not in KWI3000 '06Budget 5_Department" xfId="2956"/>
    <cellStyle name="_Costs not in KWI3000 '06Budget 5_Jan 2012 OM ASM Report" xfId="2957"/>
    <cellStyle name="_Costs not in KWI3000 '06Budget 5_VarX" xfId="2958"/>
    <cellStyle name="_Costs not in KWI3000 '06Budget 6" xfId="2959"/>
    <cellStyle name="_Costs not in KWI3000 '06Budget 6 2" xfId="2960"/>
    <cellStyle name="_Costs not in KWI3000 '06Budget 6_County_Stop_Light_Chart_2012_02" xfId="2961"/>
    <cellStyle name="_Costs not in KWI3000 '06Budget 6_County_Stop_Light_Chart_2012_06" xfId="2962"/>
    <cellStyle name="_Costs not in KWI3000 '06Budget 6_County_Stop_Light_Chart_Template" xfId="2963"/>
    <cellStyle name="_Costs not in KWI3000 '06Budget 6_Department" xfId="2964"/>
    <cellStyle name="_Costs not in KWI3000 '06Budget 6_Department 2" xfId="2965"/>
    <cellStyle name="_Costs not in KWI3000 '06Budget 6_VarX" xfId="2966"/>
    <cellStyle name="_Costs not in KWI3000 '06Budget 6_VarX 2" xfId="2967"/>
    <cellStyle name="_Costs not in KWI3000 '06Budget 7" xfId="2968"/>
    <cellStyle name="_Costs not in KWI3000 '06Budget 7 2" xfId="2969"/>
    <cellStyle name="_Costs not in KWI3000 '06Budget 7_County_Stop_Light_Chart_2012_02" xfId="2970"/>
    <cellStyle name="_Costs not in KWI3000 '06Budget 7_County_Stop_Light_Chart_2012_06" xfId="2971"/>
    <cellStyle name="_Costs not in KWI3000 '06Budget 7_County_Stop_Light_Chart_Template" xfId="2972"/>
    <cellStyle name="_Costs not in KWI3000 '06Budget 8" xfId="2973"/>
    <cellStyle name="_Costs not in KWI3000 '06Budget 9" xfId="2974"/>
    <cellStyle name="_Costs not in KWI3000 '06Budget_(C) WHE Proforma with ITC cash grant 10 Yr Amort_for deferral_102809" xfId="2975"/>
    <cellStyle name="_Costs not in KWI3000 '06Budget_(C) WHE Proforma with ITC cash grant 10 Yr Amort_for deferral_102809 2" xfId="2976"/>
    <cellStyle name="_Costs not in KWI3000 '06Budget_(C) WHE Proforma with ITC cash grant 10 Yr Amort_for deferral_102809 2 2" xfId="2977"/>
    <cellStyle name="_Costs not in KWI3000 '06Budget_(C) WHE Proforma with ITC cash grant 10 Yr Amort_for deferral_102809 3" xfId="2978"/>
    <cellStyle name="_Costs not in KWI3000 '06Budget_(C) WHE Proforma with ITC cash grant 10 Yr Amort_for deferral_102809_16.07E Wild Horse Wind Expansionwrkingfile" xfId="2979"/>
    <cellStyle name="_Costs not in KWI3000 '06Budget_(C) WHE Proforma with ITC cash grant 10 Yr Amort_for deferral_102809_16.07E Wild Horse Wind Expansionwrkingfile 2" xfId="2980"/>
    <cellStyle name="_Costs not in KWI3000 '06Budget_(C) WHE Proforma with ITC cash grant 10 Yr Amort_for deferral_102809_16.07E Wild Horse Wind Expansionwrkingfile 2 2" xfId="2981"/>
    <cellStyle name="_Costs not in KWI3000 '06Budget_(C) WHE Proforma with ITC cash grant 10 Yr Amort_for deferral_102809_16.07E Wild Horse Wind Expansionwrkingfile 3" xfId="2982"/>
    <cellStyle name="_Costs not in KWI3000 '06Budget_(C) WHE Proforma with ITC cash grant 10 Yr Amort_for deferral_102809_16.07E Wild Horse Wind Expansionwrkingfile SF" xfId="2983"/>
    <cellStyle name="_Costs not in KWI3000 '06Budget_(C) WHE Proforma with ITC cash grant 10 Yr Amort_for deferral_102809_16.07E Wild Horse Wind Expansionwrkingfile SF 2" xfId="2984"/>
    <cellStyle name="_Costs not in KWI3000 '06Budget_(C) WHE Proforma with ITC cash grant 10 Yr Amort_for deferral_102809_16.07E Wild Horse Wind Expansionwrkingfile SF 2 2" xfId="2985"/>
    <cellStyle name="_Costs not in KWI3000 '06Budget_(C) WHE Proforma with ITC cash grant 10 Yr Amort_for deferral_102809_16.07E Wild Horse Wind Expansionwrkingfile SF 3" xfId="2986"/>
    <cellStyle name="_Costs not in KWI3000 '06Budget_(C) WHE Proforma with ITC cash grant 10 Yr Amort_for deferral_102809_16.37E Wild Horse Expansion DeferralRevwrkingfile SF" xfId="2987"/>
    <cellStyle name="_Costs not in KWI3000 '06Budget_(C) WHE Proforma with ITC cash grant 10 Yr Amort_for deferral_102809_16.37E Wild Horse Expansion DeferralRevwrkingfile SF 2" xfId="2988"/>
    <cellStyle name="_Costs not in KWI3000 '06Budget_(C) WHE Proforma with ITC cash grant 10 Yr Amort_for deferral_102809_16.37E Wild Horse Expansion DeferralRevwrkingfile SF 2 2" xfId="2989"/>
    <cellStyle name="_Costs not in KWI3000 '06Budget_(C) WHE Proforma with ITC cash grant 10 Yr Amort_for deferral_102809_16.37E Wild Horse Expansion DeferralRevwrkingfile SF 3" xfId="2990"/>
    <cellStyle name="_Costs not in KWI3000 '06Budget_(C) WHE Proforma with ITC cash grant 10 Yr Amort_for rebuttal_120709" xfId="2991"/>
    <cellStyle name="_Costs not in KWI3000 '06Budget_(C) WHE Proforma with ITC cash grant 10 Yr Amort_for rebuttal_120709 2" xfId="2992"/>
    <cellStyle name="_Costs not in KWI3000 '06Budget_(C) WHE Proforma with ITC cash grant 10 Yr Amort_for rebuttal_120709 2 2" xfId="2993"/>
    <cellStyle name="_Costs not in KWI3000 '06Budget_(C) WHE Proforma with ITC cash grant 10 Yr Amort_for rebuttal_120709 3" xfId="2994"/>
    <cellStyle name="_Costs not in KWI3000 '06Budget_04.07E Wild Horse Wind Expansion" xfId="2995"/>
    <cellStyle name="_Costs not in KWI3000 '06Budget_04.07E Wild Horse Wind Expansion 2" xfId="2996"/>
    <cellStyle name="_Costs not in KWI3000 '06Budget_04.07E Wild Horse Wind Expansion 2 2" xfId="2997"/>
    <cellStyle name="_Costs not in KWI3000 '06Budget_04.07E Wild Horse Wind Expansion 3" xfId="2998"/>
    <cellStyle name="_Costs not in KWI3000 '06Budget_04.07E Wild Horse Wind Expansion_16.07E Wild Horse Wind Expansionwrkingfile" xfId="2999"/>
    <cellStyle name="_Costs not in KWI3000 '06Budget_04.07E Wild Horse Wind Expansion_16.07E Wild Horse Wind Expansionwrkingfile 2" xfId="3000"/>
    <cellStyle name="_Costs not in KWI3000 '06Budget_04.07E Wild Horse Wind Expansion_16.07E Wild Horse Wind Expansionwrkingfile 2 2" xfId="3001"/>
    <cellStyle name="_Costs not in KWI3000 '06Budget_04.07E Wild Horse Wind Expansion_16.07E Wild Horse Wind Expansionwrkingfile 3" xfId="3002"/>
    <cellStyle name="_Costs not in KWI3000 '06Budget_04.07E Wild Horse Wind Expansion_16.07E Wild Horse Wind Expansionwrkingfile SF" xfId="3003"/>
    <cellStyle name="_Costs not in KWI3000 '06Budget_04.07E Wild Horse Wind Expansion_16.07E Wild Horse Wind Expansionwrkingfile SF 2" xfId="3004"/>
    <cellStyle name="_Costs not in KWI3000 '06Budget_04.07E Wild Horse Wind Expansion_16.07E Wild Horse Wind Expansionwrkingfile SF 2 2" xfId="3005"/>
    <cellStyle name="_Costs not in KWI3000 '06Budget_04.07E Wild Horse Wind Expansion_16.07E Wild Horse Wind Expansionwrkingfile SF 3" xfId="3006"/>
    <cellStyle name="_Costs not in KWI3000 '06Budget_04.07E Wild Horse Wind Expansion_16.37E Wild Horse Expansion DeferralRevwrkingfile SF" xfId="3007"/>
    <cellStyle name="_Costs not in KWI3000 '06Budget_04.07E Wild Horse Wind Expansion_16.37E Wild Horse Expansion DeferralRevwrkingfile SF 2" xfId="3008"/>
    <cellStyle name="_Costs not in KWI3000 '06Budget_04.07E Wild Horse Wind Expansion_16.37E Wild Horse Expansion DeferralRevwrkingfile SF 2 2" xfId="3009"/>
    <cellStyle name="_Costs not in KWI3000 '06Budget_04.07E Wild Horse Wind Expansion_16.37E Wild Horse Expansion DeferralRevwrkingfile SF 3" xfId="3010"/>
    <cellStyle name="_Costs not in KWI3000 '06Budget_16.07E Wild Horse Wind Expansionwrkingfile" xfId="3011"/>
    <cellStyle name="_Costs not in KWI3000 '06Budget_16.07E Wild Horse Wind Expansionwrkingfile 2" xfId="3012"/>
    <cellStyle name="_Costs not in KWI3000 '06Budget_16.07E Wild Horse Wind Expansionwrkingfile 2 2" xfId="3013"/>
    <cellStyle name="_Costs not in KWI3000 '06Budget_16.07E Wild Horse Wind Expansionwrkingfile 3" xfId="3014"/>
    <cellStyle name="_Costs not in KWI3000 '06Budget_16.07E Wild Horse Wind Expansionwrkingfile SF" xfId="3015"/>
    <cellStyle name="_Costs not in KWI3000 '06Budget_16.07E Wild Horse Wind Expansionwrkingfile SF 2" xfId="3016"/>
    <cellStyle name="_Costs not in KWI3000 '06Budget_16.07E Wild Horse Wind Expansionwrkingfile SF 2 2" xfId="3017"/>
    <cellStyle name="_Costs not in KWI3000 '06Budget_16.07E Wild Horse Wind Expansionwrkingfile SF 3" xfId="3018"/>
    <cellStyle name="_Costs not in KWI3000 '06Budget_16.37E Wild Horse Expansion DeferralRevwrkingfile SF" xfId="3019"/>
    <cellStyle name="_Costs not in KWI3000 '06Budget_16.37E Wild Horse Expansion DeferralRevwrkingfile SF 2" xfId="3020"/>
    <cellStyle name="_Costs not in KWI3000 '06Budget_16.37E Wild Horse Expansion DeferralRevwrkingfile SF 2 2" xfId="3021"/>
    <cellStyle name="_Costs not in KWI3000 '06Budget_16.37E Wild Horse Expansion DeferralRevwrkingfile SF 3" xfId="3022"/>
    <cellStyle name="_Costs not in KWI3000 '06Budget_2009 Compliance Filing PCA Exhibits for GRC" xfId="3023"/>
    <cellStyle name="_Costs not in KWI3000 '06Budget_2009 GRC Compl Filing - Exhibit D" xfId="3024"/>
    <cellStyle name="_Costs not in KWI3000 '06Budget_2009 GRC Compl Filing - Exhibit D 2" xfId="3025"/>
    <cellStyle name="_Costs not in KWI3000 '06Budget_2010 PTC's July1_Dec31 2010 " xfId="3026"/>
    <cellStyle name="_Costs not in KWI3000 '06Budget_2010 PTC's Sept10_Aug11 (Version 4)" xfId="3027"/>
    <cellStyle name="_Costs not in KWI3000 '06Budget_2011 OM ASM Report" xfId="3028"/>
    <cellStyle name="_Costs not in KWI3000 '06Budget_2011 OM ASM Report 2" xfId="3029"/>
    <cellStyle name="_Costs not in KWI3000 '06Budget_2011 OM ASM Report_County_Stop_Light_Chart_2012_02" xfId="3030"/>
    <cellStyle name="_Costs not in KWI3000 '06Budget_2011 OM ASM Report_County_Stop_Light_Chart_2012_06" xfId="3031"/>
    <cellStyle name="_Costs not in KWI3000 '06Budget_2011 OM ASM Report_County_Stop_Light_Chart_Template" xfId="3032"/>
    <cellStyle name="_Costs not in KWI3000 '06Budget_3.01 Income Statement" xfId="3033"/>
    <cellStyle name="_Costs not in KWI3000 '06Budget_4 31 Regulatory Assets and Liabilities  7 06- Exhibit D" xfId="3034"/>
    <cellStyle name="_Costs not in KWI3000 '06Budget_4 31 Regulatory Assets and Liabilities  7 06- Exhibit D 2" xfId="3035"/>
    <cellStyle name="_Costs not in KWI3000 '06Budget_4 31 Regulatory Assets and Liabilities  7 06- Exhibit D 2 2" xfId="3036"/>
    <cellStyle name="_Costs not in KWI3000 '06Budget_4 31 Regulatory Assets and Liabilities  7 06- Exhibit D 3" xfId="3037"/>
    <cellStyle name="_Costs not in KWI3000 '06Budget_4 31 Regulatory Assets and Liabilities  7 06- Exhibit D_NIM Summary" xfId="3038"/>
    <cellStyle name="_Costs not in KWI3000 '06Budget_4 31 Regulatory Assets and Liabilities  7 06- Exhibit D_NIM Summary 2" xfId="3039"/>
    <cellStyle name="_Costs not in KWI3000 '06Budget_4 32 Regulatory Assets and Liabilities  7 06- Exhibit D" xfId="3040"/>
    <cellStyle name="_Costs not in KWI3000 '06Budget_4 32 Regulatory Assets and Liabilities  7 06- Exhibit D 2" xfId="3041"/>
    <cellStyle name="_Costs not in KWI3000 '06Budget_4 32 Regulatory Assets and Liabilities  7 06- Exhibit D 2 2" xfId="3042"/>
    <cellStyle name="_Costs not in KWI3000 '06Budget_4 32 Regulatory Assets and Liabilities  7 06- Exhibit D 3" xfId="3043"/>
    <cellStyle name="_Costs not in KWI3000 '06Budget_4 32 Regulatory Assets and Liabilities  7 06- Exhibit D_NIM Summary" xfId="3044"/>
    <cellStyle name="_Costs not in KWI3000 '06Budget_4 32 Regulatory Assets and Liabilities  7 06- Exhibit D_NIM Summary 2" xfId="3045"/>
    <cellStyle name="_Costs not in KWI3000 '06Budget_ACCOUNTS" xfId="3046"/>
    <cellStyle name="_Costs not in KWI3000 '06Budget_Att B to RECs proceeds proposal" xfId="3047"/>
    <cellStyle name="_Costs not in KWI3000 '06Budget_AURORA Total New" xfId="3048"/>
    <cellStyle name="_Costs not in KWI3000 '06Budget_AURORA Total New 2" xfId="3049"/>
    <cellStyle name="_Costs not in KWI3000 '06Budget_Backup for Attachment B 2010-09-09" xfId="3050"/>
    <cellStyle name="_Costs not in KWI3000 '06Budget_Bench Request - Attachment B" xfId="3051"/>
    <cellStyle name="_Costs not in KWI3000 '06Budget_Book2" xfId="3052"/>
    <cellStyle name="_Costs not in KWI3000 '06Budget_Book2 2" xfId="3053"/>
    <cellStyle name="_Costs not in KWI3000 '06Budget_Book2 2 2" xfId="3054"/>
    <cellStyle name="_Costs not in KWI3000 '06Budget_Book2 3" xfId="3055"/>
    <cellStyle name="_Costs not in KWI3000 '06Budget_Book2_Adj Bench DR 3 for Initial Briefs (Electric)" xfId="3056"/>
    <cellStyle name="_Costs not in KWI3000 '06Budget_Book2_Adj Bench DR 3 for Initial Briefs (Electric) 2" xfId="3057"/>
    <cellStyle name="_Costs not in KWI3000 '06Budget_Book2_Adj Bench DR 3 for Initial Briefs (Electric) 2 2" xfId="3058"/>
    <cellStyle name="_Costs not in KWI3000 '06Budget_Book2_Adj Bench DR 3 for Initial Briefs (Electric) 3" xfId="3059"/>
    <cellStyle name="_Costs not in KWI3000 '06Budget_Book2_Electric Rev Req Model (2009 GRC) Rebuttal" xfId="3060"/>
    <cellStyle name="_Costs not in KWI3000 '06Budget_Book2_Electric Rev Req Model (2009 GRC) Rebuttal 2" xfId="3061"/>
    <cellStyle name="_Costs not in KWI3000 '06Budget_Book2_Electric Rev Req Model (2009 GRC) Rebuttal 2 2" xfId="3062"/>
    <cellStyle name="_Costs not in KWI3000 '06Budget_Book2_Electric Rev Req Model (2009 GRC) Rebuttal 3" xfId="3063"/>
    <cellStyle name="_Costs not in KWI3000 '06Budget_Book2_Electric Rev Req Model (2009 GRC) Rebuttal REmoval of New  WH Solar AdjustMI" xfId="3064"/>
    <cellStyle name="_Costs not in KWI3000 '06Budget_Book2_Electric Rev Req Model (2009 GRC) Rebuttal REmoval of New  WH Solar AdjustMI 2" xfId="3065"/>
    <cellStyle name="_Costs not in KWI3000 '06Budget_Book2_Electric Rev Req Model (2009 GRC) Rebuttal REmoval of New  WH Solar AdjustMI 2 2" xfId="3066"/>
    <cellStyle name="_Costs not in KWI3000 '06Budget_Book2_Electric Rev Req Model (2009 GRC) Rebuttal REmoval of New  WH Solar AdjustMI 3" xfId="3067"/>
    <cellStyle name="_Costs not in KWI3000 '06Budget_Book2_Electric Rev Req Model (2009 GRC) Revised 01-18-2010" xfId="3068"/>
    <cellStyle name="_Costs not in KWI3000 '06Budget_Book2_Electric Rev Req Model (2009 GRC) Revised 01-18-2010 2" xfId="3069"/>
    <cellStyle name="_Costs not in KWI3000 '06Budget_Book2_Electric Rev Req Model (2009 GRC) Revised 01-18-2010 2 2" xfId="3070"/>
    <cellStyle name="_Costs not in KWI3000 '06Budget_Book2_Electric Rev Req Model (2009 GRC) Revised 01-18-2010 3" xfId="3071"/>
    <cellStyle name="_Costs not in KWI3000 '06Budget_Book2_Final Order Electric EXHIBIT A-1" xfId="3072"/>
    <cellStyle name="_Costs not in KWI3000 '06Budget_Book2_Final Order Electric EXHIBIT A-1 2" xfId="3073"/>
    <cellStyle name="_Costs not in KWI3000 '06Budget_Book2_Final Order Electric EXHIBIT A-1 2 2" xfId="3074"/>
    <cellStyle name="_Costs not in KWI3000 '06Budget_Book2_Final Order Electric EXHIBIT A-1 3" xfId="3075"/>
    <cellStyle name="_Costs not in KWI3000 '06Budget_Book4" xfId="3076"/>
    <cellStyle name="_Costs not in KWI3000 '06Budget_Book4 2" xfId="3077"/>
    <cellStyle name="_Costs not in KWI3000 '06Budget_Book4 2 2" xfId="3078"/>
    <cellStyle name="_Costs not in KWI3000 '06Budget_Book4 3" xfId="3079"/>
    <cellStyle name="_Costs not in KWI3000 '06Budget_Book9" xfId="3080"/>
    <cellStyle name="_Costs not in KWI3000 '06Budget_Book9 2" xfId="3081"/>
    <cellStyle name="_Costs not in KWI3000 '06Budget_Book9 2 2" xfId="3082"/>
    <cellStyle name="_Costs not in KWI3000 '06Budget_Book9 3" xfId="3083"/>
    <cellStyle name="_Costs not in KWI3000 '06Budget_Check the Interest Calculation" xfId="3084"/>
    <cellStyle name="_Costs not in KWI3000 '06Budget_Check the Interest Calculation_Scenario 1 REC vs PTC Offset" xfId="3085"/>
    <cellStyle name="_Costs not in KWI3000 '06Budget_Check the Interest Calculation_Scenario 3" xfId="3086"/>
    <cellStyle name="_Costs not in KWI3000 '06Budget_Chelan PUD Power Costs (8-10)" xfId="3087"/>
    <cellStyle name="_Costs not in KWI3000 '06Budget_DWH-08 (Rate Spread &amp; Design Workpapers)" xfId="3088"/>
    <cellStyle name="_Costs not in KWI3000 '06Budget_Exhibit D fr R Gho 12-31-08" xfId="3089"/>
    <cellStyle name="_Costs not in KWI3000 '06Budget_Exhibit D fr R Gho 12-31-08 2" xfId="3090"/>
    <cellStyle name="_Costs not in KWI3000 '06Budget_Exhibit D fr R Gho 12-31-08 v2" xfId="3091"/>
    <cellStyle name="_Costs not in KWI3000 '06Budget_Exhibit D fr R Gho 12-31-08 v2 2" xfId="3092"/>
    <cellStyle name="_Costs not in KWI3000 '06Budget_Exhibit D fr R Gho 12-31-08 v2_NIM Summary" xfId="3093"/>
    <cellStyle name="_Costs not in KWI3000 '06Budget_Exhibit D fr R Gho 12-31-08 v2_NIM Summary 2" xfId="3094"/>
    <cellStyle name="_Costs not in KWI3000 '06Budget_Exhibit D fr R Gho 12-31-08_NIM Summary" xfId="3095"/>
    <cellStyle name="_Costs not in KWI3000 '06Budget_Exhibit D fr R Gho 12-31-08_NIM Summary 2" xfId="3096"/>
    <cellStyle name="_Costs not in KWI3000 '06Budget_Final 2008 PTC Rate Design Workpapers 10.27.08" xfId="3097"/>
    <cellStyle name="_Costs not in KWI3000 '06Budget_Final 2009 Electric Low Income Workpapers" xfId="3098"/>
    <cellStyle name="_Costs not in KWI3000 '06Budget_Gas Rev Req Model (2010 GRC)" xfId="3099"/>
    <cellStyle name="_Costs not in KWI3000 '06Budget_Hopkins Ridge Prepaid Tran - Interest Earned RY 12ME Feb  '11" xfId="3100"/>
    <cellStyle name="_Costs not in KWI3000 '06Budget_Hopkins Ridge Prepaid Tran - Interest Earned RY 12ME Feb  '11 2" xfId="3101"/>
    <cellStyle name="_Costs not in KWI3000 '06Budget_Hopkins Ridge Prepaid Tran - Interest Earned RY 12ME Feb  '11_NIM Summary" xfId="3102"/>
    <cellStyle name="_Costs not in KWI3000 '06Budget_Hopkins Ridge Prepaid Tran - Interest Earned RY 12ME Feb  '11_NIM Summary 2" xfId="3103"/>
    <cellStyle name="_Costs not in KWI3000 '06Budget_Hopkins Ridge Prepaid Tran - Interest Earned RY 12ME Feb  '11_Transmission Workbook for May BOD" xfId="3104"/>
    <cellStyle name="_Costs not in KWI3000 '06Budget_Hopkins Ridge Prepaid Tran - Interest Earned RY 12ME Feb  '11_Transmission Workbook for May BOD 2" xfId="3105"/>
    <cellStyle name="_Costs not in KWI3000 '06Budget_INPUTS" xfId="3106"/>
    <cellStyle name="_Costs not in KWI3000 '06Budget_INPUTS 2" xfId="3107"/>
    <cellStyle name="_Costs not in KWI3000 '06Budget_INPUTS 2 2" xfId="3108"/>
    <cellStyle name="_Costs not in KWI3000 '06Budget_INPUTS 3" xfId="3109"/>
    <cellStyle name="_Costs not in KWI3000 '06Budget_NIM Summary" xfId="3110"/>
    <cellStyle name="_Costs not in KWI3000 '06Budget_NIM Summary 09GRC" xfId="3111"/>
    <cellStyle name="_Costs not in KWI3000 '06Budget_NIM Summary 09GRC 2" xfId="3112"/>
    <cellStyle name="_Costs not in KWI3000 '06Budget_NIM Summary 2" xfId="3113"/>
    <cellStyle name="_Costs not in KWI3000 '06Budget_NIM Summary 3" xfId="3114"/>
    <cellStyle name="_Costs not in KWI3000 '06Budget_NIM Summary 4" xfId="3115"/>
    <cellStyle name="_Costs not in KWI3000 '06Budget_NIM Summary 5" xfId="3116"/>
    <cellStyle name="_Costs not in KWI3000 '06Budget_NIM Summary 6" xfId="3117"/>
    <cellStyle name="_Costs not in KWI3000 '06Budget_NIM Summary 7" xfId="3118"/>
    <cellStyle name="_Costs not in KWI3000 '06Budget_NIM Summary 8" xfId="3119"/>
    <cellStyle name="_Costs not in KWI3000 '06Budget_NIM Summary 9" xfId="3120"/>
    <cellStyle name="_Costs not in KWI3000 '06Budget_PCA 10 -  Exhibit D from A Kellogg Jan 2011" xfId="3121"/>
    <cellStyle name="_Costs not in KWI3000 '06Budget_PCA 10 -  Exhibit D from A Kellogg July 2011" xfId="3122"/>
    <cellStyle name="_Costs not in KWI3000 '06Budget_PCA 10 -  Exhibit D from S Free Rcv'd 12-11" xfId="3123"/>
    <cellStyle name="_Costs not in KWI3000 '06Budget_PCA 7 - Exhibit D update 11_30_08 (2)" xfId="3124"/>
    <cellStyle name="_Costs not in KWI3000 '06Budget_PCA 7 - Exhibit D update 11_30_08 (2) 2" xfId="3125"/>
    <cellStyle name="_Costs not in KWI3000 '06Budget_PCA 7 - Exhibit D update 11_30_08 (2) 2 2" xfId="3126"/>
    <cellStyle name="_Costs not in KWI3000 '06Budget_PCA 7 - Exhibit D update 11_30_08 (2) 3" xfId="3127"/>
    <cellStyle name="_Costs not in KWI3000 '06Budget_PCA 7 - Exhibit D update 11_30_08 (2)_NIM Summary" xfId="3128"/>
    <cellStyle name="_Costs not in KWI3000 '06Budget_PCA 7 - Exhibit D update 11_30_08 (2)_NIM Summary 2" xfId="3129"/>
    <cellStyle name="_Costs not in KWI3000 '06Budget_PCA 8 - Exhibit D update 12_31_09" xfId="3130"/>
    <cellStyle name="_Costs not in KWI3000 '06Budget_PCA 9 -  Exhibit D April 2010" xfId="3131"/>
    <cellStyle name="_Costs not in KWI3000 '06Budget_PCA 9 -  Exhibit D April 2010 (3)" xfId="3132"/>
    <cellStyle name="_Costs not in KWI3000 '06Budget_PCA 9 -  Exhibit D April 2010 (3) 2" xfId="3133"/>
    <cellStyle name="_Costs not in KWI3000 '06Budget_PCA 9 -  Exhibit D Feb 2010" xfId="3134"/>
    <cellStyle name="_Costs not in KWI3000 '06Budget_PCA 9 -  Exhibit D Feb 2010 v2" xfId="3135"/>
    <cellStyle name="_Costs not in KWI3000 '06Budget_PCA 9 -  Exhibit D Feb 2010 WF" xfId="3136"/>
    <cellStyle name="_Costs not in KWI3000 '06Budget_PCA 9 -  Exhibit D Jan 2010" xfId="3137"/>
    <cellStyle name="_Costs not in KWI3000 '06Budget_PCA 9 -  Exhibit D March 2010 (2)" xfId="3138"/>
    <cellStyle name="_Costs not in KWI3000 '06Budget_PCA 9 -  Exhibit D Nov 2010" xfId="3139"/>
    <cellStyle name="_Costs not in KWI3000 '06Budget_PCA 9 - Exhibit D at August 2010" xfId="3140"/>
    <cellStyle name="_Costs not in KWI3000 '06Budget_PCA 9 - Exhibit D June 2010 GRC" xfId="3141"/>
    <cellStyle name="_Costs not in KWI3000 '06Budget_Power Costs - Comparison bx Rbtl-Staff-Jt-PC" xfId="3142"/>
    <cellStyle name="_Costs not in KWI3000 '06Budget_Power Costs - Comparison bx Rbtl-Staff-Jt-PC 2" xfId="3143"/>
    <cellStyle name="_Costs not in KWI3000 '06Budget_Power Costs - Comparison bx Rbtl-Staff-Jt-PC 2 2" xfId="3144"/>
    <cellStyle name="_Costs not in KWI3000 '06Budget_Power Costs - Comparison bx Rbtl-Staff-Jt-PC 3" xfId="3145"/>
    <cellStyle name="_Costs not in KWI3000 '06Budget_Power Costs - Comparison bx Rbtl-Staff-Jt-PC_Adj Bench DR 3 for Initial Briefs (Electric)" xfId="3146"/>
    <cellStyle name="_Costs not in KWI3000 '06Budget_Power Costs - Comparison bx Rbtl-Staff-Jt-PC_Adj Bench DR 3 for Initial Briefs (Electric) 2" xfId="3147"/>
    <cellStyle name="_Costs not in KWI3000 '06Budget_Power Costs - Comparison bx Rbtl-Staff-Jt-PC_Adj Bench DR 3 for Initial Briefs (Electric) 2 2" xfId="3148"/>
    <cellStyle name="_Costs not in KWI3000 '06Budget_Power Costs - Comparison bx Rbtl-Staff-Jt-PC_Adj Bench DR 3 for Initial Briefs (Electric) 3" xfId="3149"/>
    <cellStyle name="_Costs not in KWI3000 '06Budget_Power Costs - Comparison bx Rbtl-Staff-Jt-PC_Electric Rev Req Model (2009 GRC) Rebuttal" xfId="3150"/>
    <cellStyle name="_Costs not in KWI3000 '06Budget_Power Costs - Comparison bx Rbtl-Staff-Jt-PC_Electric Rev Req Model (2009 GRC) Rebuttal 2" xfId="3151"/>
    <cellStyle name="_Costs not in KWI3000 '06Budget_Power Costs - Comparison bx Rbtl-Staff-Jt-PC_Electric Rev Req Model (2009 GRC) Rebuttal 2 2" xfId="3152"/>
    <cellStyle name="_Costs not in KWI3000 '06Budget_Power Costs - Comparison bx Rbtl-Staff-Jt-PC_Electric Rev Req Model (2009 GRC) Rebuttal 3" xfId="3153"/>
    <cellStyle name="_Costs not in KWI3000 '06Budget_Power Costs - Comparison bx Rbtl-Staff-Jt-PC_Electric Rev Req Model (2009 GRC) Rebuttal REmoval of New  WH Solar AdjustMI" xfId="3154"/>
    <cellStyle name="_Costs not in KWI3000 '06Budget_Power Costs - Comparison bx Rbtl-Staff-Jt-PC_Electric Rev Req Model (2009 GRC) Rebuttal REmoval of New  WH Solar AdjustMI 2" xfId="3155"/>
    <cellStyle name="_Costs not in KWI3000 '06Budget_Power Costs - Comparison bx Rbtl-Staff-Jt-PC_Electric Rev Req Model (2009 GRC) Rebuttal REmoval of New  WH Solar AdjustMI 2 2" xfId="3156"/>
    <cellStyle name="_Costs not in KWI3000 '06Budget_Power Costs - Comparison bx Rbtl-Staff-Jt-PC_Electric Rev Req Model (2009 GRC) Rebuttal REmoval of New  WH Solar AdjustMI 3" xfId="3157"/>
    <cellStyle name="_Costs not in KWI3000 '06Budget_Power Costs - Comparison bx Rbtl-Staff-Jt-PC_Electric Rev Req Model (2009 GRC) Revised 01-18-2010" xfId="3158"/>
    <cellStyle name="_Costs not in KWI3000 '06Budget_Power Costs - Comparison bx Rbtl-Staff-Jt-PC_Electric Rev Req Model (2009 GRC) Revised 01-18-2010 2" xfId="3159"/>
    <cellStyle name="_Costs not in KWI3000 '06Budget_Power Costs - Comparison bx Rbtl-Staff-Jt-PC_Electric Rev Req Model (2009 GRC) Revised 01-18-2010 2 2" xfId="3160"/>
    <cellStyle name="_Costs not in KWI3000 '06Budget_Power Costs - Comparison bx Rbtl-Staff-Jt-PC_Electric Rev Req Model (2009 GRC) Revised 01-18-2010 3" xfId="3161"/>
    <cellStyle name="_Costs not in KWI3000 '06Budget_Power Costs - Comparison bx Rbtl-Staff-Jt-PC_Final Order Electric EXHIBIT A-1" xfId="3162"/>
    <cellStyle name="_Costs not in KWI3000 '06Budget_Power Costs - Comparison bx Rbtl-Staff-Jt-PC_Final Order Electric EXHIBIT A-1 2" xfId="3163"/>
    <cellStyle name="_Costs not in KWI3000 '06Budget_Power Costs - Comparison bx Rbtl-Staff-Jt-PC_Final Order Electric EXHIBIT A-1 2 2" xfId="3164"/>
    <cellStyle name="_Costs not in KWI3000 '06Budget_Power Costs - Comparison bx Rbtl-Staff-Jt-PC_Final Order Electric EXHIBIT A-1 3" xfId="3165"/>
    <cellStyle name="_Costs not in KWI3000 '06Budget_Production Adj 4.37" xfId="3166"/>
    <cellStyle name="_Costs not in KWI3000 '06Budget_Production Adj 4.37 2" xfId="3167"/>
    <cellStyle name="_Costs not in KWI3000 '06Budget_Production Adj 4.37 2 2" xfId="3168"/>
    <cellStyle name="_Costs not in KWI3000 '06Budget_Production Adj 4.37 3" xfId="3169"/>
    <cellStyle name="_Costs not in KWI3000 '06Budget_Purchased Power Adj 4.03" xfId="3170"/>
    <cellStyle name="_Costs not in KWI3000 '06Budget_Purchased Power Adj 4.03 2" xfId="3171"/>
    <cellStyle name="_Costs not in KWI3000 '06Budget_Purchased Power Adj 4.03 2 2" xfId="3172"/>
    <cellStyle name="_Costs not in KWI3000 '06Budget_Purchased Power Adj 4.03 3" xfId="3173"/>
    <cellStyle name="_Costs not in KWI3000 '06Budget_Rebuttal Power Costs" xfId="3174"/>
    <cellStyle name="_Costs not in KWI3000 '06Budget_Rebuttal Power Costs 2" xfId="3175"/>
    <cellStyle name="_Costs not in KWI3000 '06Budget_Rebuttal Power Costs 2 2" xfId="3176"/>
    <cellStyle name="_Costs not in KWI3000 '06Budget_Rebuttal Power Costs 3" xfId="3177"/>
    <cellStyle name="_Costs not in KWI3000 '06Budget_Rebuttal Power Costs_Adj Bench DR 3 for Initial Briefs (Electric)" xfId="3178"/>
    <cellStyle name="_Costs not in KWI3000 '06Budget_Rebuttal Power Costs_Adj Bench DR 3 for Initial Briefs (Electric) 2" xfId="3179"/>
    <cellStyle name="_Costs not in KWI3000 '06Budget_Rebuttal Power Costs_Adj Bench DR 3 for Initial Briefs (Electric) 2 2" xfId="3180"/>
    <cellStyle name="_Costs not in KWI3000 '06Budget_Rebuttal Power Costs_Adj Bench DR 3 for Initial Briefs (Electric) 3" xfId="3181"/>
    <cellStyle name="_Costs not in KWI3000 '06Budget_Rebuttal Power Costs_Electric Rev Req Model (2009 GRC) Rebuttal" xfId="3182"/>
    <cellStyle name="_Costs not in KWI3000 '06Budget_Rebuttal Power Costs_Electric Rev Req Model (2009 GRC) Rebuttal 2" xfId="3183"/>
    <cellStyle name="_Costs not in KWI3000 '06Budget_Rebuttal Power Costs_Electric Rev Req Model (2009 GRC) Rebuttal 2 2" xfId="3184"/>
    <cellStyle name="_Costs not in KWI3000 '06Budget_Rebuttal Power Costs_Electric Rev Req Model (2009 GRC) Rebuttal 3" xfId="3185"/>
    <cellStyle name="_Costs not in KWI3000 '06Budget_Rebuttal Power Costs_Electric Rev Req Model (2009 GRC) Rebuttal REmoval of New  WH Solar AdjustMI" xfId="3186"/>
    <cellStyle name="_Costs not in KWI3000 '06Budget_Rebuttal Power Costs_Electric Rev Req Model (2009 GRC) Rebuttal REmoval of New  WH Solar AdjustMI 2" xfId="3187"/>
    <cellStyle name="_Costs not in KWI3000 '06Budget_Rebuttal Power Costs_Electric Rev Req Model (2009 GRC) Rebuttal REmoval of New  WH Solar AdjustMI 2 2" xfId="3188"/>
    <cellStyle name="_Costs not in KWI3000 '06Budget_Rebuttal Power Costs_Electric Rev Req Model (2009 GRC) Rebuttal REmoval of New  WH Solar AdjustMI 3" xfId="3189"/>
    <cellStyle name="_Costs not in KWI3000 '06Budget_Rebuttal Power Costs_Electric Rev Req Model (2009 GRC) Revised 01-18-2010" xfId="3190"/>
    <cellStyle name="_Costs not in KWI3000 '06Budget_Rebuttal Power Costs_Electric Rev Req Model (2009 GRC) Revised 01-18-2010 2" xfId="3191"/>
    <cellStyle name="_Costs not in KWI3000 '06Budget_Rebuttal Power Costs_Electric Rev Req Model (2009 GRC) Revised 01-18-2010 2 2" xfId="3192"/>
    <cellStyle name="_Costs not in KWI3000 '06Budget_Rebuttal Power Costs_Electric Rev Req Model (2009 GRC) Revised 01-18-2010 3" xfId="3193"/>
    <cellStyle name="_Costs not in KWI3000 '06Budget_Rebuttal Power Costs_Final Order Electric EXHIBIT A-1" xfId="3194"/>
    <cellStyle name="_Costs not in KWI3000 '06Budget_Rebuttal Power Costs_Final Order Electric EXHIBIT A-1 2" xfId="3195"/>
    <cellStyle name="_Costs not in KWI3000 '06Budget_Rebuttal Power Costs_Final Order Electric EXHIBIT A-1 2 2" xfId="3196"/>
    <cellStyle name="_Costs not in KWI3000 '06Budget_Rebuttal Power Costs_Final Order Electric EXHIBIT A-1 3" xfId="3197"/>
    <cellStyle name="_Costs not in KWI3000 '06Budget_RECS vs PTC's w Interest 6-28-10" xfId="3198"/>
    <cellStyle name="_Costs not in KWI3000 '06Budget_ROR &amp; CONV FACTOR" xfId="3199"/>
    <cellStyle name="_Costs not in KWI3000 '06Budget_ROR &amp; CONV FACTOR 2" xfId="3200"/>
    <cellStyle name="_Costs not in KWI3000 '06Budget_ROR &amp; CONV FACTOR 2 2" xfId="3201"/>
    <cellStyle name="_Costs not in KWI3000 '06Budget_ROR &amp; CONV FACTOR 3" xfId="3202"/>
    <cellStyle name="_Costs not in KWI3000 '06Budget_ROR 5.02" xfId="3203"/>
    <cellStyle name="_Costs not in KWI3000 '06Budget_ROR 5.02 2" xfId="3204"/>
    <cellStyle name="_Costs not in KWI3000 '06Budget_ROR 5.02 2 2" xfId="3205"/>
    <cellStyle name="_Costs not in KWI3000 '06Budget_ROR 5.02 3" xfId="3206"/>
    <cellStyle name="_Costs not in KWI3000 '06Budget_Transmission Workbook for May BOD" xfId="3207"/>
    <cellStyle name="_Costs not in KWI3000 '06Budget_Transmission Workbook for May BOD 2" xfId="3208"/>
    <cellStyle name="_Costs not in KWI3000 '06Budget_Typical Residential Impacts 10.27.08" xfId="3209"/>
    <cellStyle name="_Costs not in KWI3000 '06Budget_Wind Integration 10GRC" xfId="3210"/>
    <cellStyle name="_Costs not in KWI3000 '06Budget_Wind Integration 10GRC 2" xfId="3211"/>
    <cellStyle name="_x0013__County_Stop_Light_Chart_2012_02" xfId="3212"/>
    <cellStyle name="_x0013__County_Stop_Light_Chart_2012_06" xfId="3213"/>
    <cellStyle name="_x0013__County_Stop_Light_Chart_Template" xfId="3214"/>
    <cellStyle name="_Debt" xfId="3215"/>
    <cellStyle name="_Debt 2" xfId="3216"/>
    <cellStyle name="_Debt 2 2" xfId="3217"/>
    <cellStyle name="_Debt 2_2011 Operations Snapshot" xfId="3218"/>
    <cellStyle name="_Debt 2_Department" xfId="3219"/>
    <cellStyle name="_Debt 2_VarX" xfId="3220"/>
    <cellStyle name="_Debt 3" xfId="3221"/>
    <cellStyle name="_Debt 3 2" xfId="3222"/>
    <cellStyle name="_Debt 3 2 2" xfId="3223"/>
    <cellStyle name="_Debt 3 2_County_Stop_Light_Chart_2012_02" xfId="3224"/>
    <cellStyle name="_Debt 3 2_County_Stop_Light_Chart_2012_06" xfId="3225"/>
    <cellStyle name="_Debt 3 2_County_Stop_Light_Chart_Template" xfId="3226"/>
    <cellStyle name="_Debt 3_2011 OM ASM Report" xfId="3227"/>
    <cellStyle name="_Debt 3_2011 OM ASM Report 2" xfId="3228"/>
    <cellStyle name="_Debt 3_2011 OM ASM Report_County_Stop_Light_Chart_2012_02" xfId="3229"/>
    <cellStyle name="_Debt 3_2011 OM ASM Report_County_Stop_Light_Chart_2012_06" xfId="3230"/>
    <cellStyle name="_Debt 3_2011 OM ASM Report_County_Stop_Light_Chart_Template" xfId="3231"/>
    <cellStyle name="_Debt 3_2011 Operations Snapshot" xfId="3232"/>
    <cellStyle name="_Debt 3_2012 Operations Snapshot" xfId="3233"/>
    <cellStyle name="_Debt 3_Copy of 2011 OM ASM Report" xfId="3234"/>
    <cellStyle name="_Debt 3_Jan 2012 OM ASM Report" xfId="3235"/>
    <cellStyle name="_Debt 4" xfId="3236"/>
    <cellStyle name="_Debt 4 2" xfId="3237"/>
    <cellStyle name="_Debt 4 3" xfId="3238"/>
    <cellStyle name="_Debt 4_2011 Operations Snapshot" xfId="3239"/>
    <cellStyle name="_Debt 4_2011 Operations Snapshot 2" xfId="3240"/>
    <cellStyle name="_Debt 4_2011 Operations Snapshot_County_Stop_Light_Chart_2012_02" xfId="3241"/>
    <cellStyle name="_Debt 4_2011 Operations Snapshot_County_Stop_Light_Chart_2012_06" xfId="3242"/>
    <cellStyle name="_Debt 4_2011 Operations Snapshot_County_Stop_Light_Chart_Template" xfId="3243"/>
    <cellStyle name="_Debt 4_2012 Operations Snapshot" xfId="3244"/>
    <cellStyle name="_Debt 4_County_Stop_Light_Chart_2012_02" xfId="3245"/>
    <cellStyle name="_Debt 4_County_Stop_Light_Chart_2012_06" xfId="3246"/>
    <cellStyle name="_Debt 4_County_Stop_Light_Chart_Template" xfId="3247"/>
    <cellStyle name="_Debt 4_Department" xfId="3248"/>
    <cellStyle name="_Debt 4_VarX" xfId="3249"/>
    <cellStyle name="_Debt 5" xfId="3250"/>
    <cellStyle name="_Debt 5 2" xfId="3251"/>
    <cellStyle name="_Debt 5_Department" xfId="3252"/>
    <cellStyle name="_Debt 5_Department 2" xfId="3253"/>
    <cellStyle name="_Debt 5_VarX" xfId="3254"/>
    <cellStyle name="_Debt 5_VarX 2" xfId="3255"/>
    <cellStyle name="_Debt 6" xfId="3256"/>
    <cellStyle name="_Debt_2012 Jan CAP ASM Report" xfId="3257"/>
    <cellStyle name="_Debt_County_Stop_Light_Chart_2012_02" xfId="3258"/>
    <cellStyle name="_Debt_County_Stop_Light_Chart_2012_06" xfId="3259"/>
    <cellStyle name="_Debt_County_Stop_Light_Chart_Template" xfId="3260"/>
    <cellStyle name="_DEM-08C Power Cost Comparison" xfId="3261"/>
    <cellStyle name="_DEM-WP (C) Costs not in AURORA 2006GRC Order 11.30.06 Gas" xfId="3262"/>
    <cellStyle name="_DEM-WP (C) Costs not in AURORA 2006GRC Order 11.30.06 Gas 2" xfId="3263"/>
    <cellStyle name="_DEM-WP (C) Costs not in AURORA 2006GRC Order 11.30.06 Gas_Chelan PUD Power Costs (8-10)" xfId="3264"/>
    <cellStyle name="_DEM-WP (C) Costs not in AURORA 2006GRC Order 11.30.06 Gas_NIM Summary" xfId="3265"/>
    <cellStyle name="_DEM-WP (C) Costs not in AURORA 2006GRC Order 11.30.06 Gas_NIM Summary 2" xfId="3266"/>
    <cellStyle name="_DEM-WP (C) Power Cost 2006GRC Order" xfId="3267"/>
    <cellStyle name="_DEM-WP (C) Power Cost 2006GRC Order 2" xfId="3268"/>
    <cellStyle name="_DEM-WP (C) Power Cost 2006GRC Order 2 2" xfId="3269"/>
    <cellStyle name="_DEM-WP (C) Power Cost 2006GRC Order 2 2 2" xfId="3270"/>
    <cellStyle name="_DEM-WP (C) Power Cost 2006GRC Order 2 3" xfId="3271"/>
    <cellStyle name="_DEM-WP (C) Power Cost 2006GRC Order 3" xfId="3272"/>
    <cellStyle name="_DEM-WP (C) Power Cost 2006GRC Order 3 2" xfId="3273"/>
    <cellStyle name="_DEM-WP (C) Power Cost 2006GRC Order 4" xfId="3274"/>
    <cellStyle name="_DEM-WP (C) Power Cost 2006GRC Order 4 2" xfId="3275"/>
    <cellStyle name="_DEM-WP (C) Power Cost 2006GRC Order 5" xfId="3276"/>
    <cellStyle name="_DEM-WP (C) Power Cost 2006GRC Order_04 07E Wild Horse Wind Expansion (C) (2)" xfId="3277"/>
    <cellStyle name="_DEM-WP (C) Power Cost 2006GRC Order_04 07E Wild Horse Wind Expansion (C) (2) 2" xfId="3278"/>
    <cellStyle name="_DEM-WP (C) Power Cost 2006GRC Order_04 07E Wild Horse Wind Expansion (C) (2) 2 2" xfId="3279"/>
    <cellStyle name="_DEM-WP (C) Power Cost 2006GRC Order_04 07E Wild Horse Wind Expansion (C) (2) 3" xfId="3280"/>
    <cellStyle name="_DEM-WP (C) Power Cost 2006GRC Order_04 07E Wild Horse Wind Expansion (C) (2)_Adj Bench DR 3 for Initial Briefs (Electric)" xfId="3281"/>
    <cellStyle name="_DEM-WP (C) Power Cost 2006GRC Order_04 07E Wild Horse Wind Expansion (C) (2)_Adj Bench DR 3 for Initial Briefs (Electric) 2" xfId="3282"/>
    <cellStyle name="_DEM-WP (C) Power Cost 2006GRC Order_04 07E Wild Horse Wind Expansion (C) (2)_Adj Bench DR 3 for Initial Briefs (Electric) 2 2" xfId="3283"/>
    <cellStyle name="_DEM-WP (C) Power Cost 2006GRC Order_04 07E Wild Horse Wind Expansion (C) (2)_Adj Bench DR 3 for Initial Briefs (Electric) 3" xfId="3284"/>
    <cellStyle name="_DEM-WP (C) Power Cost 2006GRC Order_04 07E Wild Horse Wind Expansion (C) (2)_Book1" xfId="3285"/>
    <cellStyle name="_DEM-WP (C) Power Cost 2006GRC Order_04 07E Wild Horse Wind Expansion (C) (2)_Electric Rev Req Model (2009 GRC) " xfId="3286"/>
    <cellStyle name="_DEM-WP (C) Power Cost 2006GRC Order_04 07E Wild Horse Wind Expansion (C) (2)_Electric Rev Req Model (2009 GRC)  2" xfId="3287"/>
    <cellStyle name="_DEM-WP (C) Power Cost 2006GRC Order_04 07E Wild Horse Wind Expansion (C) (2)_Electric Rev Req Model (2009 GRC)  2 2" xfId="3288"/>
    <cellStyle name="_DEM-WP (C) Power Cost 2006GRC Order_04 07E Wild Horse Wind Expansion (C) (2)_Electric Rev Req Model (2009 GRC)  3" xfId="3289"/>
    <cellStyle name="_DEM-WP (C) Power Cost 2006GRC Order_04 07E Wild Horse Wind Expansion (C) (2)_Electric Rev Req Model (2009 GRC) Rebuttal" xfId="3290"/>
    <cellStyle name="_DEM-WP (C) Power Cost 2006GRC Order_04 07E Wild Horse Wind Expansion (C) (2)_Electric Rev Req Model (2009 GRC) Rebuttal 2" xfId="3291"/>
    <cellStyle name="_DEM-WP (C) Power Cost 2006GRC Order_04 07E Wild Horse Wind Expansion (C) (2)_Electric Rev Req Model (2009 GRC) Rebuttal 2 2" xfId="3292"/>
    <cellStyle name="_DEM-WP (C) Power Cost 2006GRC Order_04 07E Wild Horse Wind Expansion (C) (2)_Electric Rev Req Model (2009 GRC) Rebuttal 3" xfId="3293"/>
    <cellStyle name="_DEM-WP (C) Power Cost 2006GRC Order_04 07E Wild Horse Wind Expansion (C) (2)_Electric Rev Req Model (2009 GRC) Rebuttal REmoval of New  WH Solar AdjustMI" xfId="3294"/>
    <cellStyle name="_DEM-WP (C) Power Cost 2006GRC Order_04 07E Wild Horse Wind Expansion (C) (2)_Electric Rev Req Model (2009 GRC) Rebuttal REmoval of New  WH Solar AdjustMI 2" xfId="3295"/>
    <cellStyle name="_DEM-WP (C) Power Cost 2006GRC Order_04 07E Wild Horse Wind Expansion (C) (2)_Electric Rev Req Model (2009 GRC) Rebuttal REmoval of New  WH Solar AdjustMI 2 2" xfId="3296"/>
    <cellStyle name="_DEM-WP (C) Power Cost 2006GRC Order_04 07E Wild Horse Wind Expansion (C) (2)_Electric Rev Req Model (2009 GRC) Rebuttal REmoval of New  WH Solar AdjustMI 3" xfId="3297"/>
    <cellStyle name="_DEM-WP (C) Power Cost 2006GRC Order_04 07E Wild Horse Wind Expansion (C) (2)_Electric Rev Req Model (2009 GRC) Revised 01-18-2010" xfId="3298"/>
    <cellStyle name="_DEM-WP (C) Power Cost 2006GRC Order_04 07E Wild Horse Wind Expansion (C) (2)_Electric Rev Req Model (2009 GRC) Revised 01-18-2010 2" xfId="3299"/>
    <cellStyle name="_DEM-WP (C) Power Cost 2006GRC Order_04 07E Wild Horse Wind Expansion (C) (2)_Electric Rev Req Model (2009 GRC) Revised 01-18-2010 2 2" xfId="3300"/>
    <cellStyle name="_DEM-WP (C) Power Cost 2006GRC Order_04 07E Wild Horse Wind Expansion (C) (2)_Electric Rev Req Model (2009 GRC) Revised 01-18-2010 3" xfId="3301"/>
    <cellStyle name="_DEM-WP (C) Power Cost 2006GRC Order_04 07E Wild Horse Wind Expansion (C) (2)_Electric Rev Req Model (2010 GRC)" xfId="3302"/>
    <cellStyle name="_DEM-WP (C) Power Cost 2006GRC Order_04 07E Wild Horse Wind Expansion (C) (2)_Electric Rev Req Model (2010 GRC) SF" xfId="3303"/>
    <cellStyle name="_DEM-WP (C) Power Cost 2006GRC Order_04 07E Wild Horse Wind Expansion (C) (2)_Final Order Electric EXHIBIT A-1" xfId="3304"/>
    <cellStyle name="_DEM-WP (C) Power Cost 2006GRC Order_04 07E Wild Horse Wind Expansion (C) (2)_Final Order Electric EXHIBIT A-1 2" xfId="3305"/>
    <cellStyle name="_DEM-WP (C) Power Cost 2006GRC Order_04 07E Wild Horse Wind Expansion (C) (2)_Final Order Electric EXHIBIT A-1 2 2" xfId="3306"/>
    <cellStyle name="_DEM-WP (C) Power Cost 2006GRC Order_04 07E Wild Horse Wind Expansion (C) (2)_Final Order Electric EXHIBIT A-1 3" xfId="3307"/>
    <cellStyle name="_DEM-WP (C) Power Cost 2006GRC Order_04 07E Wild Horse Wind Expansion (C) (2)_TENASKA REGULATORY ASSET" xfId="3308"/>
    <cellStyle name="_DEM-WP (C) Power Cost 2006GRC Order_04 07E Wild Horse Wind Expansion (C) (2)_TENASKA REGULATORY ASSET 2" xfId="3309"/>
    <cellStyle name="_DEM-WP (C) Power Cost 2006GRC Order_04 07E Wild Horse Wind Expansion (C) (2)_TENASKA REGULATORY ASSET 2 2" xfId="3310"/>
    <cellStyle name="_DEM-WP (C) Power Cost 2006GRC Order_04 07E Wild Horse Wind Expansion (C) (2)_TENASKA REGULATORY ASSET 3" xfId="3311"/>
    <cellStyle name="_DEM-WP (C) Power Cost 2006GRC Order_16.37E Wild Horse Expansion DeferralRevwrkingfile SF" xfId="3312"/>
    <cellStyle name="_DEM-WP (C) Power Cost 2006GRC Order_16.37E Wild Horse Expansion DeferralRevwrkingfile SF 2" xfId="3313"/>
    <cellStyle name="_DEM-WP (C) Power Cost 2006GRC Order_16.37E Wild Horse Expansion DeferralRevwrkingfile SF 2 2" xfId="3314"/>
    <cellStyle name="_DEM-WP (C) Power Cost 2006GRC Order_16.37E Wild Horse Expansion DeferralRevwrkingfile SF 3" xfId="3315"/>
    <cellStyle name="_DEM-WP (C) Power Cost 2006GRC Order_2009 Compliance Filing PCA Exhibits for GRC" xfId="3316"/>
    <cellStyle name="_DEM-WP (C) Power Cost 2006GRC Order_2009 GRC Compl Filing - Exhibit D" xfId="3317"/>
    <cellStyle name="_DEM-WP (C) Power Cost 2006GRC Order_2009 GRC Compl Filing - Exhibit D 2" xfId="3318"/>
    <cellStyle name="_DEM-WP (C) Power Cost 2006GRC Order_3.01 Income Statement" xfId="3319"/>
    <cellStyle name="_DEM-WP (C) Power Cost 2006GRC Order_4 31 Regulatory Assets and Liabilities  7 06- Exhibit D" xfId="3320"/>
    <cellStyle name="_DEM-WP (C) Power Cost 2006GRC Order_4 31 Regulatory Assets and Liabilities  7 06- Exhibit D 2" xfId="3321"/>
    <cellStyle name="_DEM-WP (C) Power Cost 2006GRC Order_4 31 Regulatory Assets and Liabilities  7 06- Exhibit D 2 2" xfId="3322"/>
    <cellStyle name="_DEM-WP (C) Power Cost 2006GRC Order_4 31 Regulatory Assets and Liabilities  7 06- Exhibit D 3" xfId="3323"/>
    <cellStyle name="_DEM-WP (C) Power Cost 2006GRC Order_4 31 Regulatory Assets and Liabilities  7 06- Exhibit D_NIM Summary" xfId="3324"/>
    <cellStyle name="_DEM-WP (C) Power Cost 2006GRC Order_4 31 Regulatory Assets and Liabilities  7 06- Exhibit D_NIM Summary 2" xfId="3325"/>
    <cellStyle name="_DEM-WP (C) Power Cost 2006GRC Order_4 32 Regulatory Assets and Liabilities  7 06- Exhibit D" xfId="3326"/>
    <cellStyle name="_DEM-WP (C) Power Cost 2006GRC Order_4 32 Regulatory Assets and Liabilities  7 06- Exhibit D 2" xfId="3327"/>
    <cellStyle name="_DEM-WP (C) Power Cost 2006GRC Order_4 32 Regulatory Assets and Liabilities  7 06- Exhibit D 2 2" xfId="3328"/>
    <cellStyle name="_DEM-WP (C) Power Cost 2006GRC Order_4 32 Regulatory Assets and Liabilities  7 06- Exhibit D 3" xfId="3329"/>
    <cellStyle name="_DEM-WP (C) Power Cost 2006GRC Order_4 32 Regulatory Assets and Liabilities  7 06- Exhibit D_NIM Summary" xfId="3330"/>
    <cellStyle name="_DEM-WP (C) Power Cost 2006GRC Order_4 32 Regulatory Assets and Liabilities  7 06- Exhibit D_NIM Summary 2" xfId="3331"/>
    <cellStyle name="_DEM-WP (C) Power Cost 2006GRC Order_AURORA Total New" xfId="3332"/>
    <cellStyle name="_DEM-WP (C) Power Cost 2006GRC Order_AURORA Total New 2" xfId="3333"/>
    <cellStyle name="_DEM-WP (C) Power Cost 2006GRC Order_Book2" xfId="3334"/>
    <cellStyle name="_DEM-WP (C) Power Cost 2006GRC Order_Book2 2" xfId="3335"/>
    <cellStyle name="_DEM-WP (C) Power Cost 2006GRC Order_Book2 2 2" xfId="3336"/>
    <cellStyle name="_DEM-WP (C) Power Cost 2006GRC Order_Book2 3" xfId="3337"/>
    <cellStyle name="_DEM-WP (C) Power Cost 2006GRC Order_Book2_Adj Bench DR 3 for Initial Briefs (Electric)" xfId="3338"/>
    <cellStyle name="_DEM-WP (C) Power Cost 2006GRC Order_Book2_Adj Bench DR 3 for Initial Briefs (Electric) 2" xfId="3339"/>
    <cellStyle name="_DEM-WP (C) Power Cost 2006GRC Order_Book2_Adj Bench DR 3 for Initial Briefs (Electric) 2 2" xfId="3340"/>
    <cellStyle name="_DEM-WP (C) Power Cost 2006GRC Order_Book2_Adj Bench DR 3 for Initial Briefs (Electric) 3" xfId="3341"/>
    <cellStyle name="_DEM-WP (C) Power Cost 2006GRC Order_Book2_Electric Rev Req Model (2009 GRC) Rebuttal" xfId="3342"/>
    <cellStyle name="_DEM-WP (C) Power Cost 2006GRC Order_Book2_Electric Rev Req Model (2009 GRC) Rebuttal 2" xfId="3343"/>
    <cellStyle name="_DEM-WP (C) Power Cost 2006GRC Order_Book2_Electric Rev Req Model (2009 GRC) Rebuttal 2 2" xfId="3344"/>
    <cellStyle name="_DEM-WP (C) Power Cost 2006GRC Order_Book2_Electric Rev Req Model (2009 GRC) Rebuttal 3" xfId="3345"/>
    <cellStyle name="_DEM-WP (C) Power Cost 2006GRC Order_Book2_Electric Rev Req Model (2009 GRC) Rebuttal REmoval of New  WH Solar AdjustMI" xfId="3346"/>
    <cellStyle name="_DEM-WP (C) Power Cost 2006GRC Order_Book2_Electric Rev Req Model (2009 GRC) Rebuttal REmoval of New  WH Solar AdjustMI 2" xfId="3347"/>
    <cellStyle name="_DEM-WP (C) Power Cost 2006GRC Order_Book2_Electric Rev Req Model (2009 GRC) Rebuttal REmoval of New  WH Solar AdjustMI 2 2" xfId="3348"/>
    <cellStyle name="_DEM-WP (C) Power Cost 2006GRC Order_Book2_Electric Rev Req Model (2009 GRC) Rebuttal REmoval of New  WH Solar AdjustMI 3" xfId="3349"/>
    <cellStyle name="_DEM-WP (C) Power Cost 2006GRC Order_Book2_Electric Rev Req Model (2009 GRC) Revised 01-18-2010" xfId="3350"/>
    <cellStyle name="_DEM-WP (C) Power Cost 2006GRC Order_Book2_Electric Rev Req Model (2009 GRC) Revised 01-18-2010 2" xfId="3351"/>
    <cellStyle name="_DEM-WP (C) Power Cost 2006GRC Order_Book2_Electric Rev Req Model (2009 GRC) Revised 01-18-2010 2 2" xfId="3352"/>
    <cellStyle name="_DEM-WP (C) Power Cost 2006GRC Order_Book2_Electric Rev Req Model (2009 GRC) Revised 01-18-2010 3" xfId="3353"/>
    <cellStyle name="_DEM-WP (C) Power Cost 2006GRC Order_Book2_Final Order Electric EXHIBIT A-1" xfId="3354"/>
    <cellStyle name="_DEM-WP (C) Power Cost 2006GRC Order_Book2_Final Order Electric EXHIBIT A-1 2" xfId="3355"/>
    <cellStyle name="_DEM-WP (C) Power Cost 2006GRC Order_Book2_Final Order Electric EXHIBIT A-1 2 2" xfId="3356"/>
    <cellStyle name="_DEM-WP (C) Power Cost 2006GRC Order_Book2_Final Order Electric EXHIBIT A-1 3" xfId="3357"/>
    <cellStyle name="_DEM-WP (C) Power Cost 2006GRC Order_Book4" xfId="3358"/>
    <cellStyle name="_DEM-WP (C) Power Cost 2006GRC Order_Book4 2" xfId="3359"/>
    <cellStyle name="_DEM-WP (C) Power Cost 2006GRC Order_Book4 2 2" xfId="3360"/>
    <cellStyle name="_DEM-WP (C) Power Cost 2006GRC Order_Book4 3" xfId="3361"/>
    <cellStyle name="_DEM-WP (C) Power Cost 2006GRC Order_Book9" xfId="3362"/>
    <cellStyle name="_DEM-WP (C) Power Cost 2006GRC Order_Book9 2" xfId="3363"/>
    <cellStyle name="_DEM-WP (C) Power Cost 2006GRC Order_Book9 2 2" xfId="3364"/>
    <cellStyle name="_DEM-WP (C) Power Cost 2006GRC Order_Book9 3" xfId="3365"/>
    <cellStyle name="_DEM-WP (C) Power Cost 2006GRC Order_Chelan PUD Power Costs (8-10)" xfId="3366"/>
    <cellStyle name="_DEM-WP (C) Power Cost 2006GRC Order_Electric COS Inputs" xfId="3367"/>
    <cellStyle name="_DEM-WP (C) Power Cost 2006GRC Order_Electric COS Inputs 2" xfId="3368"/>
    <cellStyle name="_DEM-WP (C) Power Cost 2006GRC Order_Electric COS Inputs 2 2" xfId="3369"/>
    <cellStyle name="_DEM-WP (C) Power Cost 2006GRC Order_Electric COS Inputs 2 2 2" xfId="3370"/>
    <cellStyle name="_DEM-WP (C) Power Cost 2006GRC Order_Electric COS Inputs 2 3" xfId="3371"/>
    <cellStyle name="_DEM-WP (C) Power Cost 2006GRC Order_Electric COS Inputs 2 3 2" xfId="3372"/>
    <cellStyle name="_DEM-WP (C) Power Cost 2006GRC Order_Electric COS Inputs 2 4" xfId="3373"/>
    <cellStyle name="_DEM-WP (C) Power Cost 2006GRC Order_Electric COS Inputs 2 4 2" xfId="3374"/>
    <cellStyle name="_DEM-WP (C) Power Cost 2006GRC Order_Electric COS Inputs 3" xfId="3375"/>
    <cellStyle name="_DEM-WP (C) Power Cost 2006GRC Order_Electric COS Inputs 3 2" xfId="3376"/>
    <cellStyle name="_DEM-WP (C) Power Cost 2006GRC Order_Electric COS Inputs 4" xfId="3377"/>
    <cellStyle name="_DEM-WP (C) Power Cost 2006GRC Order_Electric COS Inputs 4 2" xfId="3378"/>
    <cellStyle name="_DEM-WP (C) Power Cost 2006GRC Order_Electric COS Inputs 5" xfId="3379"/>
    <cellStyle name="_DEM-WP (C) Power Cost 2006GRC Order_Electric COS Inputs 6" xfId="3380"/>
    <cellStyle name="_DEM-WP (C) Power Cost 2006GRC Order_NIM Summary" xfId="3381"/>
    <cellStyle name="_DEM-WP (C) Power Cost 2006GRC Order_NIM Summary 09GRC" xfId="3382"/>
    <cellStyle name="_DEM-WP (C) Power Cost 2006GRC Order_NIM Summary 09GRC 2" xfId="3383"/>
    <cellStyle name="_DEM-WP (C) Power Cost 2006GRC Order_NIM Summary 2" xfId="3384"/>
    <cellStyle name="_DEM-WP (C) Power Cost 2006GRC Order_NIM Summary 3" xfId="3385"/>
    <cellStyle name="_DEM-WP (C) Power Cost 2006GRC Order_NIM Summary 4" xfId="3386"/>
    <cellStyle name="_DEM-WP (C) Power Cost 2006GRC Order_NIM Summary 5" xfId="3387"/>
    <cellStyle name="_DEM-WP (C) Power Cost 2006GRC Order_NIM Summary 6" xfId="3388"/>
    <cellStyle name="_DEM-WP (C) Power Cost 2006GRC Order_NIM Summary 7" xfId="3389"/>
    <cellStyle name="_DEM-WP (C) Power Cost 2006GRC Order_NIM Summary 8" xfId="3390"/>
    <cellStyle name="_DEM-WP (C) Power Cost 2006GRC Order_NIM Summary 9" xfId="3391"/>
    <cellStyle name="_DEM-WP (C) Power Cost 2006GRC Order_PCA 10 -  Exhibit D from A Kellogg Jan 2011" xfId="3392"/>
    <cellStyle name="_DEM-WP (C) Power Cost 2006GRC Order_PCA 10 -  Exhibit D from A Kellogg July 2011" xfId="3393"/>
    <cellStyle name="_DEM-WP (C) Power Cost 2006GRC Order_PCA 10 -  Exhibit D from S Free Rcv'd 12-11" xfId="3394"/>
    <cellStyle name="_DEM-WP (C) Power Cost 2006GRC Order_PCA 9 -  Exhibit D April 2010" xfId="3395"/>
    <cellStyle name="_DEM-WP (C) Power Cost 2006GRC Order_PCA 9 -  Exhibit D April 2010 (3)" xfId="3396"/>
    <cellStyle name="_DEM-WP (C) Power Cost 2006GRC Order_PCA 9 -  Exhibit D April 2010 (3) 2" xfId="3397"/>
    <cellStyle name="_DEM-WP (C) Power Cost 2006GRC Order_PCA 9 -  Exhibit D Nov 2010" xfId="3398"/>
    <cellStyle name="_DEM-WP (C) Power Cost 2006GRC Order_PCA 9 - Exhibit D at August 2010" xfId="3399"/>
    <cellStyle name="_DEM-WP (C) Power Cost 2006GRC Order_PCA 9 - Exhibit D June 2010 GRC" xfId="3400"/>
    <cellStyle name="_DEM-WP (C) Power Cost 2006GRC Order_Power Costs - Comparison bx Rbtl-Staff-Jt-PC" xfId="3401"/>
    <cellStyle name="_DEM-WP (C) Power Cost 2006GRC Order_Power Costs - Comparison bx Rbtl-Staff-Jt-PC 2" xfId="3402"/>
    <cellStyle name="_DEM-WP (C) Power Cost 2006GRC Order_Power Costs - Comparison bx Rbtl-Staff-Jt-PC 2 2" xfId="3403"/>
    <cellStyle name="_DEM-WP (C) Power Cost 2006GRC Order_Power Costs - Comparison bx Rbtl-Staff-Jt-PC 3" xfId="3404"/>
    <cellStyle name="_DEM-WP (C) Power Cost 2006GRC Order_Power Costs - Comparison bx Rbtl-Staff-Jt-PC_Adj Bench DR 3 for Initial Briefs (Electric)" xfId="3405"/>
    <cellStyle name="_DEM-WP (C) Power Cost 2006GRC Order_Power Costs - Comparison bx Rbtl-Staff-Jt-PC_Adj Bench DR 3 for Initial Briefs (Electric) 2" xfId="3406"/>
    <cellStyle name="_DEM-WP (C) Power Cost 2006GRC Order_Power Costs - Comparison bx Rbtl-Staff-Jt-PC_Adj Bench DR 3 for Initial Briefs (Electric) 2 2" xfId="3407"/>
    <cellStyle name="_DEM-WP (C) Power Cost 2006GRC Order_Power Costs - Comparison bx Rbtl-Staff-Jt-PC_Adj Bench DR 3 for Initial Briefs (Electric) 3" xfId="3408"/>
    <cellStyle name="_DEM-WP (C) Power Cost 2006GRC Order_Power Costs - Comparison bx Rbtl-Staff-Jt-PC_Electric Rev Req Model (2009 GRC) Rebuttal" xfId="3409"/>
    <cellStyle name="_DEM-WP (C) Power Cost 2006GRC Order_Power Costs - Comparison bx Rbtl-Staff-Jt-PC_Electric Rev Req Model (2009 GRC) Rebuttal 2" xfId="3410"/>
    <cellStyle name="_DEM-WP (C) Power Cost 2006GRC Order_Power Costs - Comparison bx Rbtl-Staff-Jt-PC_Electric Rev Req Model (2009 GRC) Rebuttal 2 2" xfId="3411"/>
    <cellStyle name="_DEM-WP (C) Power Cost 2006GRC Order_Power Costs - Comparison bx Rbtl-Staff-Jt-PC_Electric Rev Req Model (2009 GRC) Rebuttal 3" xfId="3412"/>
    <cellStyle name="_DEM-WP (C) Power Cost 2006GRC Order_Power Costs - Comparison bx Rbtl-Staff-Jt-PC_Electric Rev Req Model (2009 GRC) Rebuttal REmoval of New  WH Solar AdjustMI" xfId="3413"/>
    <cellStyle name="_DEM-WP (C) Power Cost 2006GRC Order_Power Costs - Comparison bx Rbtl-Staff-Jt-PC_Electric Rev Req Model (2009 GRC) Rebuttal REmoval of New  WH Solar AdjustMI 2" xfId="3414"/>
    <cellStyle name="_DEM-WP (C) Power Cost 2006GRC Order_Power Costs - Comparison bx Rbtl-Staff-Jt-PC_Electric Rev Req Model (2009 GRC) Rebuttal REmoval of New  WH Solar AdjustMI 2 2" xfId="3415"/>
    <cellStyle name="_DEM-WP (C) Power Cost 2006GRC Order_Power Costs - Comparison bx Rbtl-Staff-Jt-PC_Electric Rev Req Model (2009 GRC) Rebuttal REmoval of New  WH Solar AdjustMI 3" xfId="3416"/>
    <cellStyle name="_DEM-WP (C) Power Cost 2006GRC Order_Power Costs - Comparison bx Rbtl-Staff-Jt-PC_Electric Rev Req Model (2009 GRC) Revised 01-18-2010" xfId="3417"/>
    <cellStyle name="_DEM-WP (C) Power Cost 2006GRC Order_Power Costs - Comparison bx Rbtl-Staff-Jt-PC_Electric Rev Req Model (2009 GRC) Revised 01-18-2010 2" xfId="3418"/>
    <cellStyle name="_DEM-WP (C) Power Cost 2006GRC Order_Power Costs - Comparison bx Rbtl-Staff-Jt-PC_Electric Rev Req Model (2009 GRC) Revised 01-18-2010 2 2" xfId="3419"/>
    <cellStyle name="_DEM-WP (C) Power Cost 2006GRC Order_Power Costs - Comparison bx Rbtl-Staff-Jt-PC_Electric Rev Req Model (2009 GRC) Revised 01-18-2010 3" xfId="3420"/>
    <cellStyle name="_DEM-WP (C) Power Cost 2006GRC Order_Power Costs - Comparison bx Rbtl-Staff-Jt-PC_Final Order Electric EXHIBIT A-1" xfId="3421"/>
    <cellStyle name="_DEM-WP (C) Power Cost 2006GRC Order_Power Costs - Comparison bx Rbtl-Staff-Jt-PC_Final Order Electric EXHIBIT A-1 2" xfId="3422"/>
    <cellStyle name="_DEM-WP (C) Power Cost 2006GRC Order_Power Costs - Comparison bx Rbtl-Staff-Jt-PC_Final Order Electric EXHIBIT A-1 2 2" xfId="3423"/>
    <cellStyle name="_DEM-WP (C) Power Cost 2006GRC Order_Power Costs - Comparison bx Rbtl-Staff-Jt-PC_Final Order Electric EXHIBIT A-1 3" xfId="3424"/>
    <cellStyle name="_DEM-WP (C) Power Cost 2006GRC Order_Production Adj 4.37" xfId="3425"/>
    <cellStyle name="_DEM-WP (C) Power Cost 2006GRC Order_Production Adj 4.37 2" xfId="3426"/>
    <cellStyle name="_DEM-WP (C) Power Cost 2006GRC Order_Production Adj 4.37 2 2" xfId="3427"/>
    <cellStyle name="_DEM-WP (C) Power Cost 2006GRC Order_Production Adj 4.37 3" xfId="3428"/>
    <cellStyle name="_DEM-WP (C) Power Cost 2006GRC Order_Purchased Power Adj 4.03" xfId="3429"/>
    <cellStyle name="_DEM-WP (C) Power Cost 2006GRC Order_Purchased Power Adj 4.03 2" xfId="3430"/>
    <cellStyle name="_DEM-WP (C) Power Cost 2006GRC Order_Purchased Power Adj 4.03 2 2" xfId="3431"/>
    <cellStyle name="_DEM-WP (C) Power Cost 2006GRC Order_Purchased Power Adj 4.03 3" xfId="3432"/>
    <cellStyle name="_DEM-WP (C) Power Cost 2006GRC Order_Rebuttal Power Costs" xfId="3433"/>
    <cellStyle name="_DEM-WP (C) Power Cost 2006GRC Order_Rebuttal Power Costs 2" xfId="3434"/>
    <cellStyle name="_DEM-WP (C) Power Cost 2006GRC Order_Rebuttal Power Costs 2 2" xfId="3435"/>
    <cellStyle name="_DEM-WP (C) Power Cost 2006GRC Order_Rebuttal Power Costs 3" xfId="3436"/>
    <cellStyle name="_DEM-WP (C) Power Cost 2006GRC Order_Rebuttal Power Costs_Adj Bench DR 3 for Initial Briefs (Electric)" xfId="3437"/>
    <cellStyle name="_DEM-WP (C) Power Cost 2006GRC Order_Rebuttal Power Costs_Adj Bench DR 3 for Initial Briefs (Electric) 2" xfId="3438"/>
    <cellStyle name="_DEM-WP (C) Power Cost 2006GRC Order_Rebuttal Power Costs_Adj Bench DR 3 for Initial Briefs (Electric) 2 2" xfId="3439"/>
    <cellStyle name="_DEM-WP (C) Power Cost 2006GRC Order_Rebuttal Power Costs_Adj Bench DR 3 for Initial Briefs (Electric) 3" xfId="3440"/>
    <cellStyle name="_DEM-WP (C) Power Cost 2006GRC Order_Rebuttal Power Costs_Electric Rev Req Model (2009 GRC) Rebuttal" xfId="3441"/>
    <cellStyle name="_DEM-WP (C) Power Cost 2006GRC Order_Rebuttal Power Costs_Electric Rev Req Model (2009 GRC) Rebuttal 2" xfId="3442"/>
    <cellStyle name="_DEM-WP (C) Power Cost 2006GRC Order_Rebuttal Power Costs_Electric Rev Req Model (2009 GRC) Rebuttal 2 2" xfId="3443"/>
    <cellStyle name="_DEM-WP (C) Power Cost 2006GRC Order_Rebuttal Power Costs_Electric Rev Req Model (2009 GRC) Rebuttal 3" xfId="3444"/>
    <cellStyle name="_DEM-WP (C) Power Cost 2006GRC Order_Rebuttal Power Costs_Electric Rev Req Model (2009 GRC) Rebuttal REmoval of New  WH Solar AdjustMI" xfId="3445"/>
    <cellStyle name="_DEM-WP (C) Power Cost 2006GRC Order_Rebuttal Power Costs_Electric Rev Req Model (2009 GRC) Rebuttal REmoval of New  WH Solar AdjustMI 2" xfId="3446"/>
    <cellStyle name="_DEM-WP (C) Power Cost 2006GRC Order_Rebuttal Power Costs_Electric Rev Req Model (2009 GRC) Rebuttal REmoval of New  WH Solar AdjustMI 2 2" xfId="3447"/>
    <cellStyle name="_DEM-WP (C) Power Cost 2006GRC Order_Rebuttal Power Costs_Electric Rev Req Model (2009 GRC) Rebuttal REmoval of New  WH Solar AdjustMI 3" xfId="3448"/>
    <cellStyle name="_DEM-WP (C) Power Cost 2006GRC Order_Rebuttal Power Costs_Electric Rev Req Model (2009 GRC) Revised 01-18-2010" xfId="3449"/>
    <cellStyle name="_DEM-WP (C) Power Cost 2006GRC Order_Rebuttal Power Costs_Electric Rev Req Model (2009 GRC) Revised 01-18-2010 2" xfId="3450"/>
    <cellStyle name="_DEM-WP (C) Power Cost 2006GRC Order_Rebuttal Power Costs_Electric Rev Req Model (2009 GRC) Revised 01-18-2010 2 2" xfId="3451"/>
    <cellStyle name="_DEM-WP (C) Power Cost 2006GRC Order_Rebuttal Power Costs_Electric Rev Req Model (2009 GRC) Revised 01-18-2010 3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3" xfId="3456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3" xfId="3460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Revised (HC) Wild Horse 2006GRC" xfId="3465"/>
    <cellStyle name="_DEM-WP Revised (HC) Wild Horse 2006GRC 2" xfId="3466"/>
    <cellStyle name="_DEM-WP Revised (HC) Wild Horse 2006GRC 2 2" xfId="3467"/>
    <cellStyle name="_DEM-WP Revised (HC) Wild Horse 2006GRC 3" xfId="3468"/>
    <cellStyle name="_DEM-WP Revised (HC) Wild Horse 2006GRC_16.37E Wild Horse Expansion DeferralRevwrkingfile SF" xfId="3469"/>
    <cellStyle name="_DEM-WP Revised (HC) Wild Horse 2006GRC_16.37E Wild Horse Expansion DeferralRevwrkingfile SF 2" xfId="3470"/>
    <cellStyle name="_DEM-WP Revised (HC) Wild Horse 2006GRC_16.37E Wild Horse Expansion DeferralRevwrkingfile SF 2 2" xfId="3471"/>
    <cellStyle name="_DEM-WP Revised (HC) Wild Horse 2006GRC_16.37E Wild Horse Expansion DeferralRevwrkingfile SF 3" xfId="3472"/>
    <cellStyle name="_DEM-WP Revised (HC) Wild Horse 2006GRC_2009 GRC Compl Filing - Exhibit D" xfId="3473"/>
    <cellStyle name="_DEM-WP Revised (HC) Wild Horse 2006GRC_2009 GRC Compl Filing - Exhibit D 2" xfId="3474"/>
    <cellStyle name="_DEM-WP Revised (HC) Wild Horse 2006GRC_Adj Bench DR 3 for Initial Briefs (Electric)" xfId="3475"/>
    <cellStyle name="_DEM-WP Revised (HC) Wild Horse 2006GRC_Adj Bench DR 3 for Initial Briefs (Electric) 2" xfId="3476"/>
    <cellStyle name="_DEM-WP Revised (HC) Wild Horse 2006GRC_Adj Bench DR 3 for Initial Briefs (Electric) 2 2" xfId="3477"/>
    <cellStyle name="_DEM-WP Revised (HC) Wild Horse 2006GRC_Adj Bench DR 3 for Initial Briefs (Electric) 3" xfId="3478"/>
    <cellStyle name="_DEM-WP Revised (HC) Wild Horse 2006GRC_Book1" xfId="3479"/>
    <cellStyle name="_DEM-WP Revised (HC) Wild Horse 2006GRC_Book2" xfId="3480"/>
    <cellStyle name="_DEM-WP Revised (HC) Wild Horse 2006GRC_Book2 2" xfId="3481"/>
    <cellStyle name="_DEM-WP Revised (HC) Wild Horse 2006GRC_Book2 2 2" xfId="3482"/>
    <cellStyle name="_DEM-WP Revised (HC) Wild Horse 2006GRC_Book2 3" xfId="3483"/>
    <cellStyle name="_DEM-WP Revised (HC) Wild Horse 2006GRC_Book4" xfId="3484"/>
    <cellStyle name="_DEM-WP Revised (HC) Wild Horse 2006GRC_Book4 2" xfId="3485"/>
    <cellStyle name="_DEM-WP Revised (HC) Wild Horse 2006GRC_Book4 2 2" xfId="3486"/>
    <cellStyle name="_DEM-WP Revised (HC) Wild Horse 2006GRC_Book4 3" xfId="3487"/>
    <cellStyle name="_DEM-WP Revised (HC) Wild Horse 2006GRC_Electric Rev Req Model (2009 GRC) " xfId="3488"/>
    <cellStyle name="_DEM-WP Revised (HC) Wild Horse 2006GRC_Electric Rev Req Model (2009 GRC)  2" xfId="3489"/>
    <cellStyle name="_DEM-WP Revised (HC) Wild Horse 2006GRC_Electric Rev Req Model (2009 GRC)  2 2" xfId="3490"/>
    <cellStyle name="_DEM-WP Revised (HC) Wild Horse 2006GRC_Electric Rev Req Model (2009 GRC)  3" xfId="3491"/>
    <cellStyle name="_DEM-WP Revised (HC) Wild Horse 2006GRC_Electric Rev Req Model (2009 GRC) Rebuttal" xfId="3492"/>
    <cellStyle name="_DEM-WP Revised (HC) Wild Horse 2006GRC_Electric Rev Req Model (2009 GRC) Rebuttal 2" xfId="3493"/>
    <cellStyle name="_DEM-WP Revised (HC) Wild Horse 2006GRC_Electric Rev Req Model (2009 GRC) Rebuttal 2 2" xfId="3494"/>
    <cellStyle name="_DEM-WP Revised (HC) Wild Horse 2006GRC_Electric Rev Req Model (2009 GRC) Rebuttal 3" xfId="3495"/>
    <cellStyle name="_DEM-WP Revised (HC) Wild Horse 2006GRC_Electric Rev Req Model (2009 GRC) Rebuttal REmoval of New  WH Solar AdjustMI" xfId="3496"/>
    <cellStyle name="_DEM-WP Revised (HC) Wild Horse 2006GRC_Electric Rev Req Model (2009 GRC) Rebuttal REmoval of New  WH Solar AdjustMI 2" xfId="3497"/>
    <cellStyle name="_DEM-WP Revised (HC) Wild Horse 2006GRC_Electric Rev Req Model (2009 GRC) Rebuttal REmoval of New  WH Solar AdjustMI 2 2" xfId="3498"/>
    <cellStyle name="_DEM-WP Revised (HC) Wild Horse 2006GRC_Electric Rev Req Model (2009 GRC) Rebuttal REmoval of New  WH Solar AdjustMI 3" xfId="3499"/>
    <cellStyle name="_DEM-WP Revised (HC) Wild Horse 2006GRC_Electric Rev Req Model (2009 GRC) Revised 01-18-2010" xfId="3500"/>
    <cellStyle name="_DEM-WP Revised (HC) Wild Horse 2006GRC_Electric Rev Req Model (2009 GRC) Revised 01-18-2010 2" xfId="3501"/>
    <cellStyle name="_DEM-WP Revised (HC) Wild Horse 2006GRC_Electric Rev Req Model (2009 GRC) Revised 01-18-2010 2 2" xfId="3502"/>
    <cellStyle name="_DEM-WP Revised (HC) Wild Horse 2006GRC_Electric Rev Req Model (2009 GRC) Revised 01-18-2010 3" xfId="3503"/>
    <cellStyle name="_DEM-WP Revised (HC) Wild Horse 2006GRC_Electric Rev Req Model (2010 GRC)" xfId="3504"/>
    <cellStyle name="_DEM-WP Revised (HC) Wild Horse 2006GRC_Electric Rev Req Model (2010 GRC) SF" xfId="3505"/>
    <cellStyle name="_DEM-WP Revised (HC) Wild Horse 2006GRC_Final Order Electric" xfId="3506"/>
    <cellStyle name="_DEM-WP Revised (HC) Wild Horse 2006GRC_Final Order Electric EXHIBIT A-1" xfId="3507"/>
    <cellStyle name="_DEM-WP Revised (HC) Wild Horse 2006GRC_Final Order Electric EXHIBIT A-1 2" xfId="3508"/>
    <cellStyle name="_DEM-WP Revised (HC) Wild Horse 2006GRC_Final Order Electric EXHIBIT A-1 2 2" xfId="3509"/>
    <cellStyle name="_DEM-WP Revised (HC) Wild Horse 2006GRC_Final Order Electric EXHIBIT A-1 3" xfId="3510"/>
    <cellStyle name="_DEM-WP Revised (HC) Wild Horse 2006GRC_NIM Summary" xfId="3511"/>
    <cellStyle name="_DEM-WP Revised (HC) Wild Horse 2006GRC_NIM Summary 2" xfId="3512"/>
    <cellStyle name="_DEM-WP Revised (HC) Wild Horse 2006GRC_Power Costs - Comparison bx Rbtl-Staff-Jt-PC" xfId="3513"/>
    <cellStyle name="_DEM-WP Revised (HC) Wild Horse 2006GRC_Power Costs - Comparison bx Rbtl-Staff-Jt-PC 2" xfId="3514"/>
    <cellStyle name="_DEM-WP Revised (HC) Wild Horse 2006GRC_Power Costs - Comparison bx Rbtl-Staff-Jt-PC 2 2" xfId="3515"/>
    <cellStyle name="_DEM-WP Revised (HC) Wild Horse 2006GRC_Power Costs - Comparison bx Rbtl-Staff-Jt-PC 3" xfId="3516"/>
    <cellStyle name="_DEM-WP Revised (HC) Wild Horse 2006GRC_Rebuttal Power Costs" xfId="3517"/>
    <cellStyle name="_DEM-WP Revised (HC) Wild Horse 2006GRC_Rebuttal Power Costs 2" xfId="3518"/>
    <cellStyle name="_DEM-WP Revised (HC) Wild Horse 2006GRC_Rebuttal Power Costs 2 2" xfId="3519"/>
    <cellStyle name="_DEM-WP Revised (HC) Wild Horse 2006GRC_Rebuttal Power Costs 3" xfId="3520"/>
    <cellStyle name="_DEM-WP Revised (HC) Wild Horse 2006GRC_TENASKA REGULATORY ASSET" xfId="3521"/>
    <cellStyle name="_DEM-WP Revised (HC) Wild Horse 2006GRC_TENASKA REGULATORY ASSET 2" xfId="3522"/>
    <cellStyle name="_DEM-WP Revised (HC) Wild Horse 2006GRC_TENASKA REGULATORY ASSET 2 2" xfId="3523"/>
    <cellStyle name="_DEM-WP Revised (HC) Wild Horse 2006GRC_TENASKA REGULATORY ASSET 3" xfId="3524"/>
    <cellStyle name="_x0013__DEM-WP(C) Colstrip 12 Coal Cost Forecast 2010GRC" xfId="3525"/>
    <cellStyle name="_DEM-WP(C) Colstrip FOR" xfId="3526"/>
    <cellStyle name="_DEM-WP(C) Colstrip FOR 2" xfId="3527"/>
    <cellStyle name="_DEM-WP(C) Colstrip FOR 2 2" xfId="3528"/>
    <cellStyle name="_DEM-WP(C) Colstrip FOR 3" xfId="3529"/>
    <cellStyle name="_DEM-WP(C) Colstrip FOR Apr08 update" xfId="3530"/>
    <cellStyle name="_DEM-WP(C) Colstrip FOR_(C) WHE Proforma with ITC cash grant 10 Yr Amort_for rebuttal_120709" xfId="3531"/>
    <cellStyle name="_DEM-WP(C) Colstrip FOR_(C) WHE Proforma with ITC cash grant 10 Yr Amort_for rebuttal_120709 2" xfId="3532"/>
    <cellStyle name="_DEM-WP(C) Colstrip FOR_(C) WHE Proforma with ITC cash grant 10 Yr Amort_for rebuttal_120709 2 2" xfId="3533"/>
    <cellStyle name="_DEM-WP(C) Colstrip FOR_(C) WHE Proforma with ITC cash grant 10 Yr Amort_for rebuttal_120709 3" xfId="3534"/>
    <cellStyle name="_DEM-WP(C) Colstrip FOR_16.07E Wild Horse Wind Expansionwrkingfile" xfId="3535"/>
    <cellStyle name="_DEM-WP(C) Colstrip FOR_16.07E Wild Horse Wind Expansionwrkingfile 2" xfId="3536"/>
    <cellStyle name="_DEM-WP(C) Colstrip FOR_16.07E Wild Horse Wind Expansionwrkingfile 2 2" xfId="3537"/>
    <cellStyle name="_DEM-WP(C) Colstrip FOR_16.07E Wild Horse Wind Expansionwrkingfile 3" xfId="3538"/>
    <cellStyle name="_DEM-WP(C) Colstrip FOR_16.07E Wild Horse Wind Expansionwrkingfile SF" xfId="3539"/>
    <cellStyle name="_DEM-WP(C) Colstrip FOR_16.07E Wild Horse Wind Expansionwrkingfile SF 2" xfId="3540"/>
    <cellStyle name="_DEM-WP(C) Colstrip FOR_16.07E Wild Horse Wind Expansionwrkingfile SF 2 2" xfId="3541"/>
    <cellStyle name="_DEM-WP(C) Colstrip FOR_16.07E Wild Horse Wind Expansionwrkingfile SF 3" xfId="3542"/>
    <cellStyle name="_DEM-WP(C) Colstrip FOR_16.37E Wild Horse Expansion DeferralRevwrkingfile SF" xfId="3543"/>
    <cellStyle name="_DEM-WP(C) Colstrip FOR_16.37E Wild Horse Expansion DeferralRevwrkingfile SF 2" xfId="3544"/>
    <cellStyle name="_DEM-WP(C) Colstrip FOR_16.37E Wild Horse Expansion DeferralRevwrkingfile SF 2 2" xfId="3545"/>
    <cellStyle name="_DEM-WP(C) Colstrip FOR_16.37E Wild Horse Expansion DeferralRevwrkingfile SF 3" xfId="3546"/>
    <cellStyle name="_DEM-WP(C) Colstrip FOR_Adj Bench DR 3 for Initial Briefs (Electric)" xfId="3547"/>
    <cellStyle name="_DEM-WP(C) Colstrip FOR_Adj Bench DR 3 for Initial Briefs (Electric) 2" xfId="3548"/>
    <cellStyle name="_DEM-WP(C) Colstrip FOR_Adj Bench DR 3 for Initial Briefs (Electric) 2 2" xfId="3549"/>
    <cellStyle name="_DEM-WP(C) Colstrip FOR_Adj Bench DR 3 for Initial Briefs (Electric) 3" xfId="3550"/>
    <cellStyle name="_DEM-WP(C) Colstrip FOR_Book2" xfId="3551"/>
    <cellStyle name="_DEM-WP(C) Colstrip FOR_Book2 2" xfId="3552"/>
    <cellStyle name="_DEM-WP(C) Colstrip FOR_Book2 2 2" xfId="3553"/>
    <cellStyle name="_DEM-WP(C) Colstrip FOR_Book2 3" xfId="3554"/>
    <cellStyle name="_DEM-WP(C) Colstrip FOR_Book2_Adj Bench DR 3 for Initial Briefs (Electric)" xfId="3555"/>
    <cellStyle name="_DEM-WP(C) Colstrip FOR_Book2_Adj Bench DR 3 for Initial Briefs (Electric) 2" xfId="3556"/>
    <cellStyle name="_DEM-WP(C) Colstrip FOR_Book2_Adj Bench DR 3 for Initial Briefs (Electric) 2 2" xfId="3557"/>
    <cellStyle name="_DEM-WP(C) Colstrip FOR_Book2_Adj Bench DR 3 for Initial Briefs (Electric) 3" xfId="3558"/>
    <cellStyle name="_DEM-WP(C) Colstrip FOR_Book2_Electric Rev Req Model (2009 GRC) Rebuttal" xfId="3559"/>
    <cellStyle name="_DEM-WP(C) Colstrip FOR_Book2_Electric Rev Req Model (2009 GRC) Rebuttal 2" xfId="3560"/>
    <cellStyle name="_DEM-WP(C) Colstrip FOR_Book2_Electric Rev Req Model (2009 GRC) Rebuttal 2 2" xfId="3561"/>
    <cellStyle name="_DEM-WP(C) Colstrip FOR_Book2_Electric Rev Req Model (2009 GRC) Rebuttal 3" xfId="3562"/>
    <cellStyle name="_DEM-WP(C) Colstrip FOR_Book2_Electric Rev Req Model (2009 GRC) Rebuttal REmoval of New  WH Solar AdjustMI" xfId="3563"/>
    <cellStyle name="_DEM-WP(C) Colstrip FOR_Book2_Electric Rev Req Model (2009 GRC) Rebuttal REmoval of New  WH Solar AdjustMI 2" xfId="3564"/>
    <cellStyle name="_DEM-WP(C) Colstrip FOR_Book2_Electric Rev Req Model (2009 GRC) Rebuttal REmoval of New  WH Solar AdjustMI 2 2" xfId="3565"/>
    <cellStyle name="_DEM-WP(C) Colstrip FOR_Book2_Electric Rev Req Model (2009 GRC) Rebuttal REmoval of New  WH Solar AdjustMI 3" xfId="3566"/>
    <cellStyle name="_DEM-WP(C) Colstrip FOR_Book2_Electric Rev Req Model (2009 GRC) Revised 01-18-2010" xfId="3567"/>
    <cellStyle name="_DEM-WP(C) Colstrip FOR_Book2_Electric Rev Req Model (2009 GRC) Revised 01-18-2010 2" xfId="3568"/>
    <cellStyle name="_DEM-WP(C) Colstrip FOR_Book2_Electric Rev Req Model (2009 GRC) Revised 01-18-2010 2 2" xfId="3569"/>
    <cellStyle name="_DEM-WP(C) Colstrip FOR_Book2_Electric Rev Req Model (2009 GRC) Revised 01-18-2010 3" xfId="3570"/>
    <cellStyle name="_DEM-WP(C) Colstrip FOR_Book2_Final Order Electric EXHIBIT A-1" xfId="3571"/>
    <cellStyle name="_DEM-WP(C) Colstrip FOR_Book2_Final Order Electric EXHIBIT A-1 2" xfId="3572"/>
    <cellStyle name="_DEM-WP(C) Colstrip FOR_Book2_Final Order Electric EXHIBIT A-1 2 2" xfId="3573"/>
    <cellStyle name="_DEM-WP(C) Colstrip FOR_Book2_Final Order Electric EXHIBIT A-1 3" xfId="3574"/>
    <cellStyle name="_DEM-WP(C) Colstrip FOR_Confidential Material" xfId="3575"/>
    <cellStyle name="_DEM-WP(C) Colstrip FOR_DEM-WP(C) Colstrip 12 Coal Cost Forecast 2010GRC" xfId="3576"/>
    <cellStyle name="_DEM-WP(C) Colstrip FOR_DEM-WP(C) Production O&amp;M 2010GRC As-Filed" xfId="3577"/>
    <cellStyle name="_DEM-WP(C) Colstrip FOR_DEM-WP(C) Production O&amp;M 2010GRC As-Filed 2" xfId="3578"/>
    <cellStyle name="_DEM-WP(C) Colstrip FOR_Electric Rev Req Model (2009 GRC) Rebuttal" xfId="3579"/>
    <cellStyle name="_DEM-WP(C) Colstrip FOR_Electric Rev Req Model (2009 GRC) Rebuttal 2" xfId="3580"/>
    <cellStyle name="_DEM-WP(C) Colstrip FOR_Electric Rev Req Model (2009 GRC) Rebuttal 2 2" xfId="3581"/>
    <cellStyle name="_DEM-WP(C) Colstrip FOR_Electric Rev Req Model (2009 GRC) Rebuttal 3" xfId="3582"/>
    <cellStyle name="_DEM-WP(C) Colstrip FOR_Electric Rev Req Model (2009 GRC) Rebuttal REmoval of New  WH Solar AdjustMI" xfId="3583"/>
    <cellStyle name="_DEM-WP(C) Colstrip FOR_Electric Rev Req Model (2009 GRC) Rebuttal REmoval of New  WH Solar AdjustMI 2" xfId="3584"/>
    <cellStyle name="_DEM-WP(C) Colstrip FOR_Electric Rev Req Model (2009 GRC) Rebuttal REmoval of New  WH Solar AdjustMI 2 2" xfId="3585"/>
    <cellStyle name="_DEM-WP(C) Colstrip FOR_Electric Rev Req Model (2009 GRC) Rebuttal REmoval of New  WH Solar AdjustMI 3" xfId="3586"/>
    <cellStyle name="_DEM-WP(C) Colstrip FOR_Electric Rev Req Model (2009 GRC) Revised 01-18-2010" xfId="3587"/>
    <cellStyle name="_DEM-WP(C) Colstrip FOR_Electric Rev Req Model (2009 GRC) Revised 01-18-2010 2" xfId="3588"/>
    <cellStyle name="_DEM-WP(C) Colstrip FOR_Electric Rev Req Model (2009 GRC) Revised 01-18-2010 2 2" xfId="3589"/>
    <cellStyle name="_DEM-WP(C) Colstrip FOR_Electric Rev Req Model (2009 GRC) Revised 01-18-2010 3" xfId="3590"/>
    <cellStyle name="_DEM-WP(C) Colstrip FOR_Final Order Electric EXHIBIT A-1" xfId="3591"/>
    <cellStyle name="_DEM-WP(C) Colstrip FOR_Final Order Electric EXHIBIT A-1 2" xfId="3592"/>
    <cellStyle name="_DEM-WP(C) Colstrip FOR_Final Order Electric EXHIBIT A-1 2 2" xfId="3593"/>
    <cellStyle name="_DEM-WP(C) Colstrip FOR_Final Order Electric EXHIBIT A-1 3" xfId="3594"/>
    <cellStyle name="_DEM-WP(C) Colstrip FOR_Rebuttal Power Costs" xfId="3595"/>
    <cellStyle name="_DEM-WP(C) Colstrip FOR_Rebuttal Power Costs 2" xfId="3596"/>
    <cellStyle name="_DEM-WP(C) Colstrip FOR_Rebuttal Power Costs 2 2" xfId="3597"/>
    <cellStyle name="_DEM-WP(C) Colstrip FOR_Rebuttal Power Costs 3" xfId="3598"/>
    <cellStyle name="_DEM-WP(C) Colstrip FOR_Rebuttal Power Costs_Adj Bench DR 3 for Initial Briefs (Electric)" xfId="3599"/>
    <cellStyle name="_DEM-WP(C) Colstrip FOR_Rebuttal Power Costs_Adj Bench DR 3 for Initial Briefs (Electric) 2" xfId="3600"/>
    <cellStyle name="_DEM-WP(C) Colstrip FOR_Rebuttal Power Costs_Adj Bench DR 3 for Initial Briefs (Electric) 2 2" xfId="3601"/>
    <cellStyle name="_DEM-WP(C) Colstrip FOR_Rebuttal Power Costs_Adj Bench DR 3 for Initial Briefs (Electric) 3" xfId="3602"/>
    <cellStyle name="_DEM-WP(C) Colstrip FOR_Rebuttal Power Costs_Electric Rev Req Model (2009 GRC) Rebuttal" xfId="3603"/>
    <cellStyle name="_DEM-WP(C) Colstrip FOR_Rebuttal Power Costs_Electric Rev Req Model (2009 GRC) Rebuttal 2" xfId="3604"/>
    <cellStyle name="_DEM-WP(C) Colstrip FOR_Rebuttal Power Costs_Electric Rev Req Model (2009 GRC) Rebuttal 2 2" xfId="3605"/>
    <cellStyle name="_DEM-WP(C) Colstrip FOR_Rebuttal Power Costs_Electric Rev Req Model (2009 GRC) Rebuttal 3" xfId="3606"/>
    <cellStyle name="_DEM-WP(C) Colstrip FOR_Rebuttal Power Costs_Electric Rev Req Model (2009 GRC) Rebuttal REmoval of New  WH Solar AdjustMI" xfId="3607"/>
    <cellStyle name="_DEM-WP(C) Colstrip FOR_Rebuttal Power Costs_Electric Rev Req Model (2009 GRC) Rebuttal REmoval of New  WH Solar AdjustMI 2" xfId="3608"/>
    <cellStyle name="_DEM-WP(C) Colstrip FOR_Rebuttal Power Costs_Electric Rev Req Model (2009 GRC) Rebuttal REmoval of New  WH Solar AdjustMI 2 2" xfId="3609"/>
    <cellStyle name="_DEM-WP(C) Colstrip FOR_Rebuttal Power Costs_Electric Rev Req Model (2009 GRC) Rebuttal REmoval of New  WH Solar AdjustMI 3" xfId="3610"/>
    <cellStyle name="_DEM-WP(C) Colstrip FOR_Rebuttal Power Costs_Electric Rev Req Model (2009 GRC) Revised 01-18-2010" xfId="3611"/>
    <cellStyle name="_DEM-WP(C) Colstrip FOR_Rebuttal Power Costs_Electric Rev Req Model (2009 GRC) Revised 01-18-2010 2" xfId="3612"/>
    <cellStyle name="_DEM-WP(C) Colstrip FOR_Rebuttal Power Costs_Electric Rev Req Model (2009 GRC) Revised 01-18-2010 2 2" xfId="3613"/>
    <cellStyle name="_DEM-WP(C) Colstrip FOR_Rebuttal Power Costs_Electric Rev Req Model (2009 GRC) Revised 01-18-2010 3" xfId="3614"/>
    <cellStyle name="_DEM-WP(C) Colstrip FOR_Rebuttal Power Costs_Final Order Electric EXHIBIT A-1" xfId="3615"/>
    <cellStyle name="_DEM-WP(C) Colstrip FOR_Rebuttal Power Costs_Final Order Electric EXHIBIT A-1 2" xfId="3616"/>
    <cellStyle name="_DEM-WP(C) Colstrip FOR_Rebuttal Power Costs_Final Order Electric EXHIBIT A-1 2 2" xfId="3617"/>
    <cellStyle name="_DEM-WP(C) Colstrip FOR_Rebuttal Power Costs_Final Order Electric EXHIBIT A-1 3" xfId="3618"/>
    <cellStyle name="_DEM-WP(C) Colstrip FOR_TENASKA REGULATORY ASSET" xfId="3619"/>
    <cellStyle name="_DEM-WP(C) Colstrip FOR_TENASKA REGULATORY ASSET 2" xfId="3620"/>
    <cellStyle name="_DEM-WP(C) Colstrip FOR_TENASKA REGULATORY ASSET 2 2" xfId="3621"/>
    <cellStyle name="_DEM-WP(C) Colstrip FOR_TENASKA REGULATORY ASSET 3" xfId="3622"/>
    <cellStyle name="_DEM-WP(C) Costs not in AURORA 2006GRC" xfId="3623"/>
    <cellStyle name="_DEM-WP(C) Costs not in AURORA 2006GRC 10" xfId="3624"/>
    <cellStyle name="_DEM-WP(C) Costs not in AURORA 2006GRC 2" xfId="3625"/>
    <cellStyle name="_DEM-WP(C) Costs not in AURORA 2006GRC 2 2" xfId="3626"/>
    <cellStyle name="_DEM-WP(C) Costs not in AURORA 2006GRC 2 2 2" xfId="3627"/>
    <cellStyle name="_DEM-WP(C) Costs not in AURORA 2006GRC 2 3" xfId="3628"/>
    <cellStyle name="_DEM-WP(C) Costs not in AURORA 2006GRC 3" xfId="3629"/>
    <cellStyle name="_DEM-WP(C) Costs not in AURORA 2006GRC 3 2" xfId="3630"/>
    <cellStyle name="_DEM-WP(C) Costs not in AURORA 2006GRC 4" xfId="3631"/>
    <cellStyle name="_DEM-WP(C) Costs not in AURORA 2006GRC 4 2" xfId="3632"/>
    <cellStyle name="_DEM-WP(C) Costs not in AURORA 2006GRC 4_2011 Operations Snapshot" xfId="3633"/>
    <cellStyle name="_DEM-WP(C) Costs not in AURORA 2006GRC 4_Department" xfId="3634"/>
    <cellStyle name="_DEM-WP(C) Costs not in AURORA 2006GRC 4_VarX" xfId="3635"/>
    <cellStyle name="_DEM-WP(C) Costs not in AURORA 2006GRC 5" xfId="3636"/>
    <cellStyle name="_DEM-WP(C) Costs not in AURORA 2006GRC 5 2" xfId="3637"/>
    <cellStyle name="_DEM-WP(C) Costs not in AURORA 2006GRC 5 2 2" xfId="3638"/>
    <cellStyle name="_DEM-WP(C) Costs not in AURORA 2006GRC 5 2_County_Stop_Light_Chart_2012_02" xfId="3639"/>
    <cellStyle name="_DEM-WP(C) Costs not in AURORA 2006GRC 5 2_County_Stop_Light_Chart_2012_06" xfId="3640"/>
    <cellStyle name="_DEM-WP(C) Costs not in AURORA 2006GRC 5 2_County_Stop_Light_Chart_Template" xfId="3641"/>
    <cellStyle name="_DEM-WP(C) Costs not in AURORA 2006GRC 5_2011 OM ASM Report" xfId="3642"/>
    <cellStyle name="_DEM-WP(C) Costs not in AURORA 2006GRC 5_2011 OM ASM Report 2" xfId="3643"/>
    <cellStyle name="_DEM-WP(C) Costs not in AURORA 2006GRC 5_2011 OM ASM Report_County_Stop_Light_Chart_2012_02" xfId="3644"/>
    <cellStyle name="_DEM-WP(C) Costs not in AURORA 2006GRC 5_2011 OM ASM Report_County_Stop_Light_Chart_2012_06" xfId="3645"/>
    <cellStyle name="_DEM-WP(C) Costs not in AURORA 2006GRC 5_2011 OM ASM Report_County_Stop_Light_Chart_Template" xfId="3646"/>
    <cellStyle name="_DEM-WP(C) Costs not in AURORA 2006GRC 5_2011 Operations Snapshot" xfId="3647"/>
    <cellStyle name="_DEM-WP(C) Costs not in AURORA 2006GRC 5_2011 Operations Snapshot 2" xfId="3648"/>
    <cellStyle name="_DEM-WP(C) Costs not in AURORA 2006GRC 5_2011 Operations Snapshot_County_Stop_Light_Chart_2012_02" xfId="3649"/>
    <cellStyle name="_DEM-WP(C) Costs not in AURORA 2006GRC 5_2011 Operations Snapshot_County_Stop_Light_Chart_2012_06" xfId="3650"/>
    <cellStyle name="_DEM-WP(C) Costs not in AURORA 2006GRC 5_2011 Operations Snapshot_County_Stop_Light_Chart_Template" xfId="3651"/>
    <cellStyle name="_DEM-WP(C) Costs not in AURORA 2006GRC 5_2012 Operations Snapshot" xfId="3652"/>
    <cellStyle name="_DEM-WP(C) Costs not in AURORA 2006GRC 5_Copy of 2011 OM ASM Report" xfId="3653"/>
    <cellStyle name="_DEM-WP(C) Costs not in AURORA 2006GRC 5_Department" xfId="3654"/>
    <cellStyle name="_DEM-WP(C) Costs not in AURORA 2006GRC 5_Jan 2012 OM ASM Report" xfId="3655"/>
    <cellStyle name="_DEM-WP(C) Costs not in AURORA 2006GRC 5_VarX" xfId="3656"/>
    <cellStyle name="_DEM-WP(C) Costs not in AURORA 2006GRC 6" xfId="3657"/>
    <cellStyle name="_DEM-WP(C) Costs not in AURORA 2006GRC 6 2" xfId="3658"/>
    <cellStyle name="_DEM-WP(C) Costs not in AURORA 2006GRC 6_County_Stop_Light_Chart_2012_02" xfId="3659"/>
    <cellStyle name="_DEM-WP(C) Costs not in AURORA 2006GRC 6_County_Stop_Light_Chart_2012_06" xfId="3660"/>
    <cellStyle name="_DEM-WP(C) Costs not in AURORA 2006GRC 6_County_Stop_Light_Chart_Template" xfId="3661"/>
    <cellStyle name="_DEM-WP(C) Costs not in AURORA 2006GRC 6_Department" xfId="3662"/>
    <cellStyle name="_DEM-WP(C) Costs not in AURORA 2006GRC 6_Department 2" xfId="3663"/>
    <cellStyle name="_DEM-WP(C) Costs not in AURORA 2006GRC 6_VarX" xfId="3664"/>
    <cellStyle name="_DEM-WP(C) Costs not in AURORA 2006GRC 6_VarX 2" xfId="3665"/>
    <cellStyle name="_DEM-WP(C) Costs not in AURORA 2006GRC 7" xfId="3666"/>
    <cellStyle name="_DEM-WP(C) Costs not in AURORA 2006GRC 7 2" xfId="3667"/>
    <cellStyle name="_DEM-WP(C) Costs not in AURORA 2006GRC 7_County_Stop_Light_Chart_2012_02" xfId="3668"/>
    <cellStyle name="_DEM-WP(C) Costs not in AURORA 2006GRC 7_County_Stop_Light_Chart_2012_06" xfId="3669"/>
    <cellStyle name="_DEM-WP(C) Costs not in AURORA 2006GRC 7_County_Stop_Light_Chart_Template" xfId="3670"/>
    <cellStyle name="_DEM-WP(C) Costs not in AURORA 2006GRC 8" xfId="3671"/>
    <cellStyle name="_DEM-WP(C) Costs not in AURORA 2006GRC 9" xfId="3672"/>
    <cellStyle name="_DEM-WP(C) Costs not in AURORA 2006GRC_(C) WHE Proforma with ITC cash grant 10 Yr Amort_for deferral_102809" xfId="3673"/>
    <cellStyle name="_DEM-WP(C) Costs not in AURORA 2006GRC_(C) WHE Proforma with ITC cash grant 10 Yr Amort_for deferral_102809 2" xfId="3674"/>
    <cellStyle name="_DEM-WP(C) Costs not in AURORA 2006GRC_(C) WHE Proforma with ITC cash grant 10 Yr Amort_for deferral_102809 2 2" xfId="3675"/>
    <cellStyle name="_DEM-WP(C) Costs not in AURORA 2006GRC_(C) WHE Proforma with ITC cash grant 10 Yr Amort_for deferral_102809 3" xfId="3676"/>
    <cellStyle name="_DEM-WP(C) Costs not in AURORA 2006GRC_(C) WHE Proforma with ITC cash grant 10 Yr Amort_for deferral_102809_16.07E Wild Horse Wind Expansionwrkingfile" xfId="3677"/>
    <cellStyle name="_DEM-WP(C) Costs not in AURORA 2006GRC_(C) WHE Proforma with ITC cash grant 10 Yr Amort_for deferral_102809_16.07E Wild Horse Wind Expansionwrkingfile 2" xfId="3678"/>
    <cellStyle name="_DEM-WP(C) Costs not in AURORA 2006GRC_(C) WHE Proforma with ITC cash grant 10 Yr Amort_for deferral_102809_16.07E Wild Horse Wind Expansionwrkingfile 2 2" xfId="3679"/>
    <cellStyle name="_DEM-WP(C) Costs not in AURORA 2006GRC_(C) WHE Proforma with ITC cash grant 10 Yr Amort_for deferral_102809_16.07E Wild Horse Wind Expansionwrkingfile 3" xfId="3680"/>
    <cellStyle name="_DEM-WP(C) Costs not in AURORA 2006GRC_(C) WHE Proforma with ITC cash grant 10 Yr Amort_for deferral_102809_16.07E Wild Horse Wind Expansionwrkingfile SF" xfId="3681"/>
    <cellStyle name="_DEM-WP(C) Costs not in AURORA 2006GRC_(C) WHE Proforma with ITC cash grant 10 Yr Amort_for deferral_102809_16.07E Wild Horse Wind Expansionwrkingfile SF 2" xfId="3682"/>
    <cellStyle name="_DEM-WP(C) Costs not in AURORA 2006GRC_(C) WHE Proforma with ITC cash grant 10 Yr Amort_for deferral_102809_16.07E Wild Horse Wind Expansionwrkingfile SF 2 2" xfId="3683"/>
    <cellStyle name="_DEM-WP(C) Costs not in AURORA 2006GRC_(C) WHE Proforma with ITC cash grant 10 Yr Amort_for deferral_102809_16.07E Wild Horse Wind Expansionwrkingfile SF 3" xfId="3684"/>
    <cellStyle name="_DEM-WP(C) Costs not in AURORA 2006GRC_(C) WHE Proforma with ITC cash grant 10 Yr Amort_for deferral_102809_16.37E Wild Horse Expansion DeferralRevwrkingfile SF" xfId="3685"/>
    <cellStyle name="_DEM-WP(C) Costs not in AURORA 2006GRC_(C) WHE Proforma with ITC cash grant 10 Yr Amort_for deferral_102809_16.37E Wild Horse Expansion DeferralRevwrkingfile SF 2" xfId="3686"/>
    <cellStyle name="_DEM-WP(C) Costs not in AURORA 2006GRC_(C) WHE Proforma with ITC cash grant 10 Yr Amort_for deferral_102809_16.37E Wild Horse Expansion DeferralRevwrkingfile SF 2 2" xfId="3687"/>
    <cellStyle name="_DEM-WP(C) Costs not in AURORA 2006GRC_(C) WHE Proforma with ITC cash grant 10 Yr Amort_for deferral_102809_16.37E Wild Horse Expansion DeferralRevwrkingfile SF 3" xfId="3688"/>
    <cellStyle name="_DEM-WP(C) Costs not in AURORA 2006GRC_(C) WHE Proforma with ITC cash grant 10 Yr Amort_for rebuttal_120709" xfId="3689"/>
    <cellStyle name="_DEM-WP(C) Costs not in AURORA 2006GRC_(C) WHE Proforma with ITC cash grant 10 Yr Amort_for rebuttal_120709 2" xfId="3690"/>
    <cellStyle name="_DEM-WP(C) Costs not in AURORA 2006GRC_(C) WHE Proforma with ITC cash grant 10 Yr Amort_for rebuttal_120709 2 2" xfId="3691"/>
    <cellStyle name="_DEM-WP(C) Costs not in AURORA 2006GRC_(C) WHE Proforma with ITC cash grant 10 Yr Amort_for rebuttal_120709 3" xfId="3692"/>
    <cellStyle name="_DEM-WP(C) Costs not in AURORA 2006GRC_04.07E Wild Horse Wind Expansion" xfId="3693"/>
    <cellStyle name="_DEM-WP(C) Costs not in AURORA 2006GRC_04.07E Wild Horse Wind Expansion 2" xfId="3694"/>
    <cellStyle name="_DEM-WP(C) Costs not in AURORA 2006GRC_04.07E Wild Horse Wind Expansion 2 2" xfId="3695"/>
    <cellStyle name="_DEM-WP(C) Costs not in AURORA 2006GRC_04.07E Wild Horse Wind Expansion 3" xfId="3696"/>
    <cellStyle name="_DEM-WP(C) Costs not in AURORA 2006GRC_04.07E Wild Horse Wind Expansion_16.07E Wild Horse Wind Expansionwrkingfile" xfId="3697"/>
    <cellStyle name="_DEM-WP(C) Costs not in AURORA 2006GRC_04.07E Wild Horse Wind Expansion_16.07E Wild Horse Wind Expansionwrkingfile 2" xfId="3698"/>
    <cellStyle name="_DEM-WP(C) Costs not in AURORA 2006GRC_04.07E Wild Horse Wind Expansion_16.07E Wild Horse Wind Expansionwrkingfile 2 2" xfId="3699"/>
    <cellStyle name="_DEM-WP(C) Costs not in AURORA 2006GRC_04.07E Wild Horse Wind Expansion_16.07E Wild Horse Wind Expansionwrkingfile 3" xfId="3700"/>
    <cellStyle name="_DEM-WP(C) Costs not in AURORA 2006GRC_04.07E Wild Horse Wind Expansion_16.07E Wild Horse Wind Expansionwrkingfile SF" xfId="3701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3" xfId="3704"/>
    <cellStyle name="_DEM-WP(C) Costs not in AURORA 2006GRC_04.07E Wild Horse Wind Expansion_16.37E Wild Horse Expansion DeferralRevwrkingfile SF" xfId="3705"/>
    <cellStyle name="_DEM-WP(C) Costs not in AURORA 2006GRC_04.07E Wild Horse Wind Expansion_16.37E Wild Horse Expansion DeferralRevwrkingfile SF 2" xfId="3706"/>
    <cellStyle name="_DEM-WP(C) Costs not in AURORA 2006GRC_04.07E Wild Horse Wind Expansion_16.37E Wild Horse Expansion DeferralRevwrkingfile SF 2 2" xfId="3707"/>
    <cellStyle name="_DEM-WP(C) Costs not in AURORA 2006GRC_04.07E Wild Horse Wind Expansion_16.37E Wild Horse Expansion DeferralRevwrkingfile SF 3" xfId="3708"/>
    <cellStyle name="_DEM-WP(C) Costs not in AURORA 2006GRC_16.07E Wild Horse Wind Expansionwrkingfile" xfId="3709"/>
    <cellStyle name="_DEM-WP(C) Costs not in AURORA 2006GRC_16.07E Wild Horse Wind Expansionwrkingfile 2" xfId="3710"/>
    <cellStyle name="_DEM-WP(C) Costs not in AURORA 2006GRC_16.07E Wild Horse Wind Expansionwrkingfile 2 2" xfId="3711"/>
    <cellStyle name="_DEM-WP(C) Costs not in AURORA 2006GRC_16.07E Wild Horse Wind Expansionwrkingfile 3" xfId="3712"/>
    <cellStyle name="_DEM-WP(C) Costs not in AURORA 2006GRC_16.07E Wild Horse Wind Expansionwrkingfile SF" xfId="3713"/>
    <cellStyle name="_DEM-WP(C) Costs not in AURORA 2006GRC_16.07E Wild Horse Wind Expansionwrkingfile SF 2" xfId="3714"/>
    <cellStyle name="_DEM-WP(C) Costs not in AURORA 2006GRC_16.07E Wild Horse Wind Expansionwrkingfile SF 2 2" xfId="3715"/>
    <cellStyle name="_DEM-WP(C) Costs not in AURORA 2006GRC_16.07E Wild Horse Wind Expansionwrkingfile SF 3" xfId="3716"/>
    <cellStyle name="_DEM-WP(C) Costs not in AURORA 2006GRC_16.37E Wild Horse Expansion DeferralRevwrkingfile SF" xfId="3717"/>
    <cellStyle name="_DEM-WP(C) Costs not in AURORA 2006GRC_16.37E Wild Horse Expansion DeferralRevwrkingfile SF 2" xfId="3718"/>
    <cellStyle name="_DEM-WP(C) Costs not in AURORA 2006GRC_16.37E Wild Horse Expansion DeferralRevwrkingfile SF 2 2" xfId="3719"/>
    <cellStyle name="_DEM-WP(C) Costs not in AURORA 2006GRC_16.37E Wild Horse Expansion DeferralRevwrkingfile SF 3" xfId="3720"/>
    <cellStyle name="_DEM-WP(C) Costs not in AURORA 2006GRC_2009 Compliance Filing PCA Exhibits for GRC" xfId="3721"/>
    <cellStyle name="_DEM-WP(C) Costs not in AURORA 2006GRC_2009 GRC Compl Filing - Exhibit D" xfId="3722"/>
    <cellStyle name="_DEM-WP(C) Costs not in AURORA 2006GRC_2009 GRC Compl Filing - Exhibit D 2" xfId="3723"/>
    <cellStyle name="_DEM-WP(C) Costs not in AURORA 2006GRC_2011 OM ASM Report" xfId="3724"/>
    <cellStyle name="_DEM-WP(C) Costs not in AURORA 2006GRC_2011 OM ASM Report 2" xfId="3725"/>
    <cellStyle name="_DEM-WP(C) Costs not in AURORA 2006GRC_2011 OM ASM Report_County_Stop_Light_Chart_2012_02" xfId="3726"/>
    <cellStyle name="_DEM-WP(C) Costs not in AURORA 2006GRC_2011 OM ASM Report_County_Stop_Light_Chart_2012_06" xfId="3727"/>
    <cellStyle name="_DEM-WP(C) Costs not in AURORA 2006GRC_2011 OM ASM Report_County_Stop_Light_Chart_Template" xfId="3728"/>
    <cellStyle name="_DEM-WP(C) Costs not in AURORA 2006GRC_3.01 Income Statement" xfId="3729"/>
    <cellStyle name="_DEM-WP(C) Costs not in AURORA 2006GRC_4 31 Regulatory Assets and Liabilities  7 06- Exhibit D" xfId="3730"/>
    <cellStyle name="_DEM-WP(C) Costs not in AURORA 2006GRC_4 31 Regulatory Assets and Liabilities  7 06- Exhibit D 2" xfId="3731"/>
    <cellStyle name="_DEM-WP(C) Costs not in AURORA 2006GRC_4 31 Regulatory Assets and Liabilities  7 06- Exhibit D 2 2" xfId="3732"/>
    <cellStyle name="_DEM-WP(C) Costs not in AURORA 2006GRC_4 31 Regulatory Assets and Liabilities  7 06- Exhibit D 3" xfId="3733"/>
    <cellStyle name="_DEM-WP(C) Costs not in AURORA 2006GRC_4 31 Regulatory Assets and Liabilities  7 06- Exhibit D_NIM Summary" xfId="3734"/>
    <cellStyle name="_DEM-WP(C) Costs not in AURORA 2006GRC_4 31 Regulatory Assets and Liabilities  7 06- Exhibit D_NIM Summary 2" xfId="3735"/>
    <cellStyle name="_DEM-WP(C) Costs not in AURORA 2006GRC_4 32 Regulatory Assets and Liabilities  7 06- Exhibit D" xfId="3736"/>
    <cellStyle name="_DEM-WP(C) Costs not in AURORA 2006GRC_4 32 Regulatory Assets and Liabilities  7 06- Exhibit D 2" xfId="3737"/>
    <cellStyle name="_DEM-WP(C) Costs not in AURORA 2006GRC_4 32 Regulatory Assets and Liabilities  7 06- Exhibit D 2 2" xfId="3738"/>
    <cellStyle name="_DEM-WP(C) Costs not in AURORA 2006GRC_4 32 Regulatory Assets and Liabilities  7 06- Exhibit D 3" xfId="3739"/>
    <cellStyle name="_DEM-WP(C) Costs not in AURORA 2006GRC_4 32 Regulatory Assets and Liabilities  7 06- Exhibit D_NIM Summary" xfId="3740"/>
    <cellStyle name="_DEM-WP(C) Costs not in AURORA 2006GRC_4 32 Regulatory Assets and Liabilities  7 06- Exhibit D_NIM Summary 2" xfId="3741"/>
    <cellStyle name="_DEM-WP(C) Costs not in AURORA 2006GRC_AURORA Total New" xfId="3742"/>
    <cellStyle name="_DEM-WP(C) Costs not in AURORA 2006GRC_AURORA Total New 2" xfId="3743"/>
    <cellStyle name="_DEM-WP(C) Costs not in AURORA 2006GRC_Book2" xfId="3744"/>
    <cellStyle name="_DEM-WP(C) Costs not in AURORA 2006GRC_Book2 2" xfId="3745"/>
    <cellStyle name="_DEM-WP(C) Costs not in AURORA 2006GRC_Book2 2 2" xfId="3746"/>
    <cellStyle name="_DEM-WP(C) Costs not in AURORA 2006GRC_Book2 3" xfId="3747"/>
    <cellStyle name="_DEM-WP(C) Costs not in AURORA 2006GRC_Book2_Adj Bench DR 3 for Initial Briefs (Electric)" xfId="3748"/>
    <cellStyle name="_DEM-WP(C) Costs not in AURORA 2006GRC_Book2_Adj Bench DR 3 for Initial Briefs (Electric) 2" xfId="3749"/>
    <cellStyle name="_DEM-WP(C) Costs not in AURORA 2006GRC_Book2_Adj Bench DR 3 for Initial Briefs (Electric) 2 2" xfId="3750"/>
    <cellStyle name="_DEM-WP(C) Costs not in AURORA 2006GRC_Book2_Adj Bench DR 3 for Initial Briefs (Electric) 3" xfId="3751"/>
    <cellStyle name="_DEM-WP(C) Costs not in AURORA 2006GRC_Book2_Electric Rev Req Model (2009 GRC) Rebuttal" xfId="3752"/>
    <cellStyle name="_DEM-WP(C) Costs not in AURORA 2006GRC_Book2_Electric Rev Req Model (2009 GRC) Rebuttal 2" xfId="3753"/>
    <cellStyle name="_DEM-WP(C) Costs not in AURORA 2006GRC_Book2_Electric Rev Req Model (2009 GRC) Rebuttal 2 2" xfId="3754"/>
    <cellStyle name="_DEM-WP(C) Costs not in AURORA 2006GRC_Book2_Electric Rev Req Model (2009 GRC) Rebuttal 3" xfId="3755"/>
    <cellStyle name="_DEM-WP(C) Costs not in AURORA 2006GRC_Book2_Electric Rev Req Model (2009 GRC) Rebuttal REmoval of New  WH Solar AdjustMI" xfId="3756"/>
    <cellStyle name="_DEM-WP(C) Costs not in AURORA 2006GRC_Book2_Electric Rev Req Model (2009 GRC) Rebuttal REmoval of New  WH Solar AdjustMI 2" xfId="3757"/>
    <cellStyle name="_DEM-WP(C) Costs not in AURORA 2006GRC_Book2_Electric Rev Req Model (2009 GRC) Rebuttal REmoval of New  WH Solar AdjustMI 2 2" xfId="3758"/>
    <cellStyle name="_DEM-WP(C) Costs not in AURORA 2006GRC_Book2_Electric Rev Req Model (2009 GRC) Rebuttal REmoval of New  WH Solar AdjustMI 3" xfId="3759"/>
    <cellStyle name="_DEM-WP(C) Costs not in AURORA 2006GRC_Book2_Electric Rev Req Model (2009 GRC) Revised 01-18-2010" xfId="3760"/>
    <cellStyle name="_DEM-WP(C) Costs not in AURORA 2006GRC_Book2_Electric Rev Req Model (2009 GRC) Revised 01-18-2010 2" xfId="3761"/>
    <cellStyle name="_DEM-WP(C) Costs not in AURORA 2006GRC_Book2_Electric Rev Req Model (2009 GRC) Revised 01-18-2010 2 2" xfId="3762"/>
    <cellStyle name="_DEM-WP(C) Costs not in AURORA 2006GRC_Book2_Electric Rev Req Model (2009 GRC) Revised 01-18-2010 3" xfId="3763"/>
    <cellStyle name="_DEM-WP(C) Costs not in AURORA 2006GRC_Book2_Final Order Electric EXHIBIT A-1" xfId="3764"/>
    <cellStyle name="_DEM-WP(C) Costs not in AURORA 2006GRC_Book2_Final Order Electric EXHIBIT A-1 2" xfId="3765"/>
    <cellStyle name="_DEM-WP(C) Costs not in AURORA 2006GRC_Book2_Final Order Electric EXHIBIT A-1 2 2" xfId="3766"/>
    <cellStyle name="_DEM-WP(C) Costs not in AURORA 2006GRC_Book2_Final Order Electric EXHIBIT A-1 3" xfId="3767"/>
    <cellStyle name="_DEM-WP(C) Costs not in AURORA 2006GRC_Book4" xfId="3768"/>
    <cellStyle name="_DEM-WP(C) Costs not in AURORA 2006GRC_Book4 2" xfId="3769"/>
    <cellStyle name="_DEM-WP(C) Costs not in AURORA 2006GRC_Book4 2 2" xfId="3770"/>
    <cellStyle name="_DEM-WP(C) Costs not in AURORA 2006GRC_Book4 3" xfId="3771"/>
    <cellStyle name="_DEM-WP(C) Costs not in AURORA 2006GRC_Book9" xfId="3772"/>
    <cellStyle name="_DEM-WP(C) Costs not in AURORA 2006GRC_Book9 2" xfId="3773"/>
    <cellStyle name="_DEM-WP(C) Costs not in AURORA 2006GRC_Book9 2 2" xfId="3774"/>
    <cellStyle name="_DEM-WP(C) Costs not in AURORA 2006GRC_Book9 3" xfId="3775"/>
    <cellStyle name="_DEM-WP(C) Costs not in AURORA 2006GRC_Chelan PUD Power Costs (8-10)" xfId="3776"/>
    <cellStyle name="_DEM-WP(C) Costs not in AURORA 2006GRC_Electric COS Inputs" xfId="3777"/>
    <cellStyle name="_DEM-WP(C) Costs not in AURORA 2006GRC_Electric COS Inputs 2" xfId="3778"/>
    <cellStyle name="_DEM-WP(C) Costs not in AURORA 2006GRC_Electric COS Inputs 2 2" xfId="3779"/>
    <cellStyle name="_DEM-WP(C) Costs not in AURORA 2006GRC_Electric COS Inputs 2 2 2" xfId="3780"/>
    <cellStyle name="_DEM-WP(C) Costs not in AURORA 2006GRC_Electric COS Inputs 2 3" xfId="3781"/>
    <cellStyle name="_DEM-WP(C) Costs not in AURORA 2006GRC_Electric COS Inputs 2 3 2" xfId="3782"/>
    <cellStyle name="_DEM-WP(C) Costs not in AURORA 2006GRC_Electric COS Inputs 2 4" xfId="3783"/>
    <cellStyle name="_DEM-WP(C) Costs not in AURORA 2006GRC_Electric COS Inputs 2 4 2" xfId="3784"/>
    <cellStyle name="_DEM-WP(C) Costs not in AURORA 2006GRC_Electric COS Inputs 3" xfId="3785"/>
    <cellStyle name="_DEM-WP(C) Costs not in AURORA 2006GRC_Electric COS Inputs 3 2" xfId="3786"/>
    <cellStyle name="_DEM-WP(C) Costs not in AURORA 2006GRC_Electric COS Inputs 4" xfId="3787"/>
    <cellStyle name="_DEM-WP(C) Costs not in AURORA 2006GRC_Electric COS Inputs 4 2" xfId="3788"/>
    <cellStyle name="_DEM-WP(C) Costs not in AURORA 2006GRC_Electric COS Inputs 5" xfId="3789"/>
    <cellStyle name="_DEM-WP(C) Costs not in AURORA 2006GRC_Electric COS Inputs 6" xfId="3790"/>
    <cellStyle name="_DEM-WP(C) Costs not in AURORA 2006GRC_NIM Summary" xfId="3791"/>
    <cellStyle name="_DEM-WP(C) Costs not in AURORA 2006GRC_NIM Summary 09GRC" xfId="3792"/>
    <cellStyle name="_DEM-WP(C) Costs not in AURORA 2006GRC_NIM Summary 09GRC 2" xfId="3793"/>
    <cellStyle name="_DEM-WP(C) Costs not in AURORA 2006GRC_NIM Summary 2" xfId="3794"/>
    <cellStyle name="_DEM-WP(C) Costs not in AURORA 2006GRC_NIM Summary 3" xfId="3795"/>
    <cellStyle name="_DEM-WP(C) Costs not in AURORA 2006GRC_NIM Summary 4" xfId="3796"/>
    <cellStyle name="_DEM-WP(C) Costs not in AURORA 2006GRC_NIM Summary 5" xfId="3797"/>
    <cellStyle name="_DEM-WP(C) Costs not in AURORA 2006GRC_NIM Summary 6" xfId="3798"/>
    <cellStyle name="_DEM-WP(C) Costs not in AURORA 2006GRC_NIM Summary 7" xfId="3799"/>
    <cellStyle name="_DEM-WP(C) Costs not in AURORA 2006GRC_NIM Summary 8" xfId="3800"/>
    <cellStyle name="_DEM-WP(C) Costs not in AURORA 2006GRC_NIM Summary 9" xfId="3801"/>
    <cellStyle name="_DEM-WP(C) Costs not in AURORA 2006GRC_PCA 10 -  Exhibit D from A Kellogg Jan 2011" xfId="3802"/>
    <cellStyle name="_DEM-WP(C) Costs not in AURORA 2006GRC_PCA 10 -  Exhibit D from A Kellogg July 2011" xfId="3803"/>
    <cellStyle name="_DEM-WP(C) Costs not in AURORA 2006GRC_PCA 10 -  Exhibit D from S Free Rcv'd 12-11" xfId="3804"/>
    <cellStyle name="_DEM-WP(C) Costs not in AURORA 2006GRC_PCA 9 -  Exhibit D April 2010" xfId="3805"/>
    <cellStyle name="_DEM-WP(C) Costs not in AURORA 2006GRC_PCA 9 -  Exhibit D April 2010 (3)" xfId="3806"/>
    <cellStyle name="_DEM-WP(C) Costs not in AURORA 2006GRC_PCA 9 -  Exhibit D April 2010 (3) 2" xfId="3807"/>
    <cellStyle name="_DEM-WP(C) Costs not in AURORA 2006GRC_PCA 9 -  Exhibit D Nov 2010" xfId="3808"/>
    <cellStyle name="_DEM-WP(C) Costs not in AURORA 2006GRC_PCA 9 - Exhibit D at August 2010" xfId="3809"/>
    <cellStyle name="_DEM-WP(C) Costs not in AURORA 2006GRC_PCA 9 - Exhibit D June 2010 GRC" xfId="3810"/>
    <cellStyle name="_DEM-WP(C) Costs not in AURORA 2006GRC_Power Costs - Comparison bx Rbtl-Staff-Jt-PC" xfId="3811"/>
    <cellStyle name="_DEM-WP(C) Costs not in AURORA 2006GRC_Power Costs - Comparison bx Rbtl-Staff-Jt-PC 2" xfId="3812"/>
    <cellStyle name="_DEM-WP(C) Costs not in AURORA 2006GRC_Power Costs - Comparison bx Rbtl-Staff-Jt-PC 2 2" xfId="3813"/>
    <cellStyle name="_DEM-WP(C) Costs not in AURORA 2006GRC_Power Costs - Comparison bx Rbtl-Staff-Jt-PC 3" xfId="3814"/>
    <cellStyle name="_DEM-WP(C) Costs not in AURORA 2006GRC_Power Costs - Comparison bx Rbtl-Staff-Jt-PC_Adj Bench DR 3 for Initial Briefs (Electric)" xfId="3815"/>
    <cellStyle name="_DEM-WP(C) Costs not in AURORA 2006GRC_Power Costs - Comparison bx Rbtl-Staff-Jt-PC_Adj Bench DR 3 for Initial Briefs (Electric) 2" xfId="3816"/>
    <cellStyle name="_DEM-WP(C) Costs not in AURORA 2006GRC_Power Costs - Comparison bx Rbtl-Staff-Jt-PC_Adj Bench DR 3 for Initial Briefs (Electric) 2 2" xfId="3817"/>
    <cellStyle name="_DEM-WP(C) Costs not in AURORA 2006GRC_Power Costs - Comparison bx Rbtl-Staff-Jt-PC_Adj Bench DR 3 for Initial Briefs (Electric) 3" xfId="3818"/>
    <cellStyle name="_DEM-WP(C) Costs not in AURORA 2006GRC_Power Costs - Comparison bx Rbtl-Staff-Jt-PC_Electric Rev Req Model (2009 GRC) Rebuttal" xfId="3819"/>
    <cellStyle name="_DEM-WP(C) Costs not in AURORA 2006GRC_Power Costs - Comparison bx Rbtl-Staff-Jt-PC_Electric Rev Req Model (2009 GRC) Rebuttal 2" xfId="3820"/>
    <cellStyle name="_DEM-WP(C) Costs not in AURORA 2006GRC_Power Costs - Comparison bx Rbtl-Staff-Jt-PC_Electric Rev Req Model (2009 GRC) Rebuttal 2 2" xfId="3821"/>
    <cellStyle name="_DEM-WP(C) Costs not in AURORA 2006GRC_Power Costs - Comparison bx Rbtl-Staff-Jt-PC_Electric Rev Req Model (2009 GRC) Rebuttal 3" xfId="3822"/>
    <cellStyle name="_DEM-WP(C) Costs not in AURORA 2006GRC_Power Costs - Comparison bx Rbtl-Staff-Jt-PC_Electric Rev Req Model (2009 GRC) Rebuttal REmoval of New  WH Solar AdjustMI" xfId="3823"/>
    <cellStyle name="_DEM-WP(C) Costs not in AURORA 2006GRC_Power Costs - Comparison bx Rbtl-Staff-Jt-PC_Electric Rev Req Model (2009 GRC) Rebuttal REmoval of New  WH Solar AdjustMI 2" xfId="3824"/>
    <cellStyle name="_DEM-WP(C) Costs not in AURORA 2006GRC_Power Costs - Comparison bx Rbtl-Staff-Jt-PC_Electric Rev Req Model (2009 GRC) Rebuttal REmoval of New  WH Solar AdjustMI 2 2" xfId="3825"/>
    <cellStyle name="_DEM-WP(C) Costs not in AURORA 2006GRC_Power Costs - Comparison bx Rbtl-Staff-Jt-PC_Electric Rev Req Model (2009 GRC) Rebuttal REmoval of New  WH Solar AdjustMI 3" xfId="3826"/>
    <cellStyle name="_DEM-WP(C) Costs not in AURORA 2006GRC_Power Costs - Comparison bx Rbtl-Staff-Jt-PC_Electric Rev Req Model (2009 GRC) Revised 01-18-2010" xfId="3827"/>
    <cellStyle name="_DEM-WP(C) Costs not in AURORA 2006GRC_Power Costs - Comparison bx Rbtl-Staff-Jt-PC_Electric Rev Req Model (2009 GRC) Revised 01-18-2010 2" xfId="3828"/>
    <cellStyle name="_DEM-WP(C) Costs not in AURORA 2006GRC_Power Costs - Comparison bx Rbtl-Staff-Jt-PC_Electric Rev Req Model (2009 GRC) Revised 01-18-2010 2 2" xfId="3829"/>
    <cellStyle name="_DEM-WP(C) Costs not in AURORA 2006GRC_Power Costs - Comparison bx Rbtl-Staff-Jt-PC_Electric Rev Req Model (2009 GRC) Revised 01-18-2010 3" xfId="3830"/>
    <cellStyle name="_DEM-WP(C) Costs not in AURORA 2006GRC_Power Costs - Comparison bx Rbtl-Staff-Jt-PC_Final Order Electric EXHIBIT A-1" xfId="3831"/>
    <cellStyle name="_DEM-WP(C) Costs not in AURORA 2006GRC_Power Costs - Comparison bx Rbtl-Staff-Jt-PC_Final Order Electric EXHIBIT A-1 2" xfId="3832"/>
    <cellStyle name="_DEM-WP(C) Costs not in AURORA 2006GRC_Power Costs - Comparison bx Rbtl-Staff-Jt-PC_Final Order Electric EXHIBIT A-1 2 2" xfId="3833"/>
    <cellStyle name="_DEM-WP(C) Costs not in AURORA 2006GRC_Power Costs - Comparison bx Rbtl-Staff-Jt-PC_Final Order Electric EXHIBIT A-1 3" xfId="3834"/>
    <cellStyle name="_DEM-WP(C) Costs not in AURORA 2006GRC_Production Adj 4.37" xfId="3835"/>
    <cellStyle name="_DEM-WP(C) Costs not in AURORA 2006GRC_Production Adj 4.37 2" xfId="3836"/>
    <cellStyle name="_DEM-WP(C) Costs not in AURORA 2006GRC_Production Adj 4.37 2 2" xfId="3837"/>
    <cellStyle name="_DEM-WP(C) Costs not in AURORA 2006GRC_Production Adj 4.37 3" xfId="3838"/>
    <cellStyle name="_DEM-WP(C) Costs not in AURORA 2006GRC_Purchased Power Adj 4.03" xfId="3839"/>
    <cellStyle name="_DEM-WP(C) Costs not in AURORA 2006GRC_Purchased Power Adj 4.03 2" xfId="3840"/>
    <cellStyle name="_DEM-WP(C) Costs not in AURORA 2006GRC_Purchased Power Adj 4.03 2 2" xfId="3841"/>
    <cellStyle name="_DEM-WP(C) Costs not in AURORA 2006GRC_Purchased Power Adj 4.03 3" xfId="3842"/>
    <cellStyle name="_DEM-WP(C) Costs not in AURORA 2006GRC_Rebuttal Power Costs" xfId="3843"/>
    <cellStyle name="_DEM-WP(C) Costs not in AURORA 2006GRC_Rebuttal Power Costs 2" xfId="3844"/>
    <cellStyle name="_DEM-WP(C) Costs not in AURORA 2006GRC_Rebuttal Power Costs 2 2" xfId="3845"/>
    <cellStyle name="_DEM-WP(C) Costs not in AURORA 2006GRC_Rebuttal Power Costs 3" xfId="3846"/>
    <cellStyle name="_DEM-WP(C) Costs not in AURORA 2006GRC_Rebuttal Power Costs_Adj Bench DR 3 for Initial Briefs (Electric)" xfId="3847"/>
    <cellStyle name="_DEM-WP(C) Costs not in AURORA 2006GRC_Rebuttal Power Costs_Adj Bench DR 3 for Initial Briefs (Electric) 2" xfId="3848"/>
    <cellStyle name="_DEM-WP(C) Costs not in AURORA 2006GRC_Rebuttal Power Costs_Adj Bench DR 3 for Initial Briefs (Electric) 2 2" xfId="3849"/>
    <cellStyle name="_DEM-WP(C) Costs not in AURORA 2006GRC_Rebuttal Power Costs_Adj Bench DR 3 for Initial Briefs (Electric) 3" xfId="3850"/>
    <cellStyle name="_DEM-WP(C) Costs not in AURORA 2006GRC_Rebuttal Power Costs_Electric Rev Req Model (2009 GRC) Rebuttal" xfId="3851"/>
    <cellStyle name="_DEM-WP(C) Costs not in AURORA 2006GRC_Rebuttal Power Costs_Electric Rev Req Model (2009 GRC) Rebuttal 2" xfId="3852"/>
    <cellStyle name="_DEM-WP(C) Costs not in AURORA 2006GRC_Rebuttal Power Costs_Electric Rev Req Model (2009 GRC) Rebuttal 2 2" xfId="3853"/>
    <cellStyle name="_DEM-WP(C) Costs not in AURORA 2006GRC_Rebuttal Power Costs_Electric Rev Req Model (2009 GRC) Rebuttal 3" xfId="3854"/>
    <cellStyle name="_DEM-WP(C) Costs not in AURORA 2006GRC_Rebuttal Power Costs_Electric Rev Req Model (2009 GRC) Rebuttal REmoval of New  WH Solar AdjustMI" xfId="3855"/>
    <cellStyle name="_DEM-WP(C) Costs not in AURORA 2006GRC_Rebuttal Power Costs_Electric Rev Req Model (2009 GRC) Rebuttal REmoval of New  WH Solar AdjustMI 2" xfId="3856"/>
    <cellStyle name="_DEM-WP(C) Costs not in AURORA 2006GRC_Rebuttal Power Costs_Electric Rev Req Model (2009 GRC) Rebuttal REmoval of New  WH Solar AdjustMI 2 2" xfId="3857"/>
    <cellStyle name="_DEM-WP(C) Costs not in AURORA 2006GRC_Rebuttal Power Costs_Electric Rev Req Model (2009 GRC) Rebuttal REmoval of New  WH Solar AdjustMI 3" xfId="3858"/>
    <cellStyle name="_DEM-WP(C) Costs not in AURORA 2006GRC_Rebuttal Power Costs_Electric Rev Req Model (2009 GRC) Revised 01-18-2010" xfId="3859"/>
    <cellStyle name="_DEM-WP(C) Costs not in AURORA 2006GRC_Rebuttal Power Costs_Electric Rev Req Model (2009 GRC) Revised 01-18-2010 2" xfId="3860"/>
    <cellStyle name="_DEM-WP(C) Costs not in AURORA 2006GRC_Rebuttal Power Costs_Electric Rev Req Model (2009 GRC) Revised 01-18-2010 2 2" xfId="3861"/>
    <cellStyle name="_DEM-WP(C) Costs not in AURORA 2006GRC_Rebuttal Power Costs_Electric Rev Req Model (2009 GRC) Revised 01-18-2010 3" xfId="3862"/>
    <cellStyle name="_DEM-WP(C) Costs not in AURORA 2006GRC_Rebuttal Power Costs_Final Order Electric EXHIBIT A-1" xfId="3863"/>
    <cellStyle name="_DEM-WP(C) Costs not in AURORA 2006GRC_Rebuttal Power Costs_Final Order Electric EXHIBIT A-1 2" xfId="3864"/>
    <cellStyle name="_DEM-WP(C) Costs not in AURORA 2006GRC_Rebuttal Power Costs_Final Order Electric EXHIBIT A-1 2 2" xfId="3865"/>
    <cellStyle name="_DEM-WP(C) Costs not in AURORA 2006GRC_Rebuttal Power Costs_Final Order Electric EXHIBIT A-1 3" xfId="3866"/>
    <cellStyle name="_DEM-WP(C) Costs not in AURORA 2006GRC_ROR 5.02" xfId="3867"/>
    <cellStyle name="_DEM-WP(C) Costs not in AURORA 2006GRC_ROR 5.02 2" xfId="3868"/>
    <cellStyle name="_DEM-WP(C) Costs not in AURORA 2006GRC_ROR 5.02 2 2" xfId="3869"/>
    <cellStyle name="_DEM-WP(C) Costs not in AURORA 2006GRC_ROR 5.02 3" xfId="3870"/>
    <cellStyle name="_DEM-WP(C) Costs not in AURORA 2006GRC_Transmission Workbook for May BOD" xfId="3871"/>
    <cellStyle name="_DEM-WP(C) Costs not in AURORA 2006GRC_Transmission Workbook for May BOD 2" xfId="3872"/>
    <cellStyle name="_DEM-WP(C) Costs not in AURORA 2006GRC_Wind Integration 10GRC" xfId="3873"/>
    <cellStyle name="_DEM-WP(C) Costs not in AURORA 2006GRC_Wind Integration 10GRC 2" xfId="3874"/>
    <cellStyle name="_DEM-WP(C) Costs not in AURORA 2007GRC" xfId="3875"/>
    <cellStyle name="_DEM-WP(C) Costs not in AURORA 2007GRC 2" xfId="3876"/>
    <cellStyle name="_DEM-WP(C) Costs not in AURORA 2007GRC 2 2" xfId="3877"/>
    <cellStyle name="_DEM-WP(C) Costs not in AURORA 2007GRC 3" xfId="3878"/>
    <cellStyle name="_DEM-WP(C) Costs not in AURORA 2007GRC Update" xfId="3879"/>
    <cellStyle name="_DEM-WP(C) Costs not in AURORA 2007GRC Update 2" xfId="3880"/>
    <cellStyle name="_DEM-WP(C) Costs not in AURORA 2007GRC Update_NIM Summary" xfId="3881"/>
    <cellStyle name="_DEM-WP(C) Costs not in AURORA 2007GRC Update_NIM Summary 2" xfId="3882"/>
    <cellStyle name="_DEM-WP(C) Costs not in AURORA 2007GRC_16.37E Wild Horse Expansion DeferralRevwrkingfile SF" xfId="3883"/>
    <cellStyle name="_DEM-WP(C) Costs not in AURORA 2007GRC_16.37E Wild Horse Expansion DeferralRevwrkingfile SF 2" xfId="3884"/>
    <cellStyle name="_DEM-WP(C) Costs not in AURORA 2007GRC_16.37E Wild Horse Expansion DeferralRevwrkingfile SF 2 2" xfId="3885"/>
    <cellStyle name="_DEM-WP(C) Costs not in AURORA 2007GRC_16.37E Wild Horse Expansion DeferralRevwrkingfile SF 3" xfId="3886"/>
    <cellStyle name="_DEM-WP(C) Costs not in AURORA 2007GRC_2009 GRC Compl Filing - Exhibit D" xfId="3887"/>
    <cellStyle name="_DEM-WP(C) Costs not in AURORA 2007GRC_2009 GRC Compl Filing - Exhibit D 2" xfId="3888"/>
    <cellStyle name="_DEM-WP(C) Costs not in AURORA 2007GRC_Adj Bench DR 3 for Initial Briefs (Electric)" xfId="3889"/>
    <cellStyle name="_DEM-WP(C) Costs not in AURORA 2007GRC_Adj Bench DR 3 for Initial Briefs (Electric) 2" xfId="3890"/>
    <cellStyle name="_DEM-WP(C) Costs not in AURORA 2007GRC_Adj Bench DR 3 for Initial Briefs (Electric) 2 2" xfId="3891"/>
    <cellStyle name="_DEM-WP(C) Costs not in AURORA 2007GRC_Adj Bench DR 3 for Initial Briefs (Electric) 3" xfId="3892"/>
    <cellStyle name="_DEM-WP(C) Costs not in AURORA 2007GRC_Book1" xfId="3893"/>
    <cellStyle name="_DEM-WP(C) Costs not in AURORA 2007GRC_Book2" xfId="3894"/>
    <cellStyle name="_DEM-WP(C) Costs not in AURORA 2007GRC_Book2 2" xfId="3895"/>
    <cellStyle name="_DEM-WP(C) Costs not in AURORA 2007GRC_Book2 2 2" xfId="3896"/>
    <cellStyle name="_DEM-WP(C) Costs not in AURORA 2007GRC_Book2 3" xfId="3897"/>
    <cellStyle name="_DEM-WP(C) Costs not in AURORA 2007GRC_Book4" xfId="3898"/>
    <cellStyle name="_DEM-WP(C) Costs not in AURORA 2007GRC_Book4 2" xfId="3899"/>
    <cellStyle name="_DEM-WP(C) Costs not in AURORA 2007GRC_Book4 2 2" xfId="3900"/>
    <cellStyle name="_DEM-WP(C) Costs not in AURORA 2007GRC_Book4 3" xfId="3901"/>
    <cellStyle name="_DEM-WP(C) Costs not in AURORA 2007GRC_Electric Rev Req Model (2009 GRC) " xfId="3902"/>
    <cellStyle name="_DEM-WP(C) Costs not in AURORA 2007GRC_Electric Rev Req Model (2009 GRC)  2" xfId="3903"/>
    <cellStyle name="_DEM-WP(C) Costs not in AURORA 2007GRC_Electric Rev Req Model (2009 GRC)  2 2" xfId="3904"/>
    <cellStyle name="_DEM-WP(C) Costs not in AURORA 2007GRC_Electric Rev Req Model (2009 GRC)  3" xfId="3905"/>
    <cellStyle name="_DEM-WP(C) Costs not in AURORA 2007GRC_Electric Rev Req Model (2009 GRC) Rebuttal" xfId="3906"/>
    <cellStyle name="_DEM-WP(C) Costs not in AURORA 2007GRC_Electric Rev Req Model (2009 GRC) Rebuttal 2" xfId="3907"/>
    <cellStyle name="_DEM-WP(C) Costs not in AURORA 2007GRC_Electric Rev Req Model (2009 GRC) Rebuttal 2 2" xfId="3908"/>
    <cellStyle name="_DEM-WP(C) Costs not in AURORA 2007GRC_Electric Rev Req Model (2009 GRC) Rebuttal 3" xfId="3909"/>
    <cellStyle name="_DEM-WP(C) Costs not in AURORA 2007GRC_Electric Rev Req Model (2009 GRC) Rebuttal REmoval of New  WH Solar AdjustMI" xfId="3910"/>
    <cellStyle name="_DEM-WP(C) Costs not in AURORA 2007GRC_Electric Rev Req Model (2009 GRC) Rebuttal REmoval of New  WH Solar AdjustMI 2" xfId="3911"/>
    <cellStyle name="_DEM-WP(C) Costs not in AURORA 2007GRC_Electric Rev Req Model (2009 GRC) Rebuttal REmoval of New  WH Solar AdjustMI 2 2" xfId="3912"/>
    <cellStyle name="_DEM-WP(C) Costs not in AURORA 2007GRC_Electric Rev Req Model (2009 GRC) Rebuttal REmoval of New  WH Solar AdjustMI 3" xfId="3913"/>
    <cellStyle name="_DEM-WP(C) Costs not in AURORA 2007GRC_Electric Rev Req Model (2009 GRC) Revised 01-18-2010" xfId="3914"/>
    <cellStyle name="_DEM-WP(C) Costs not in AURORA 2007GRC_Electric Rev Req Model (2009 GRC) Revised 01-18-2010 2" xfId="3915"/>
    <cellStyle name="_DEM-WP(C) Costs not in AURORA 2007GRC_Electric Rev Req Model (2009 GRC) Revised 01-18-2010 2 2" xfId="3916"/>
    <cellStyle name="_DEM-WP(C) Costs not in AURORA 2007GRC_Electric Rev Req Model (2009 GRC) Revised 01-18-2010 3" xfId="3917"/>
    <cellStyle name="_DEM-WP(C) Costs not in AURORA 2007GRC_Electric Rev Req Model (2010 GRC)" xfId="3918"/>
    <cellStyle name="_DEM-WP(C) Costs not in AURORA 2007GRC_Electric Rev Req Model (2010 GRC) SF" xfId="3919"/>
    <cellStyle name="_DEM-WP(C) Costs not in AURORA 2007GRC_Final Order Electric" xfId="3920"/>
    <cellStyle name="_DEM-WP(C) Costs not in AURORA 2007GRC_Final Order Electric EXHIBIT A-1" xfId="3921"/>
    <cellStyle name="_DEM-WP(C) Costs not in AURORA 2007GRC_Final Order Electric EXHIBIT A-1 2" xfId="3922"/>
    <cellStyle name="_DEM-WP(C) Costs not in AURORA 2007GRC_Final Order Electric EXHIBIT A-1 2 2" xfId="3923"/>
    <cellStyle name="_DEM-WP(C) Costs not in AURORA 2007GRC_Final Order Electric EXHIBIT A-1 3" xfId="3924"/>
    <cellStyle name="_DEM-WP(C) Costs not in AURORA 2007GRC_NIM Summary" xfId="3925"/>
    <cellStyle name="_DEM-WP(C) Costs not in AURORA 2007GRC_NIM Summary 2" xfId="3926"/>
    <cellStyle name="_DEM-WP(C) Costs not in AURORA 2007GRC_Power Costs - Comparison bx Rbtl-Staff-Jt-PC" xfId="3927"/>
    <cellStyle name="_DEM-WP(C) Costs not in AURORA 2007GRC_Power Costs - Comparison bx Rbtl-Staff-Jt-PC 2" xfId="3928"/>
    <cellStyle name="_DEM-WP(C) Costs not in AURORA 2007GRC_Power Costs - Comparison bx Rbtl-Staff-Jt-PC 2 2" xfId="3929"/>
    <cellStyle name="_DEM-WP(C) Costs not in AURORA 2007GRC_Power Costs - Comparison bx Rbtl-Staff-Jt-PC 3" xfId="3930"/>
    <cellStyle name="_DEM-WP(C) Costs not in AURORA 2007GRC_Rebuttal Power Costs" xfId="3931"/>
    <cellStyle name="_DEM-WP(C) Costs not in AURORA 2007GRC_Rebuttal Power Costs 2" xfId="3932"/>
    <cellStyle name="_DEM-WP(C) Costs not in AURORA 2007GRC_Rebuttal Power Costs 2 2" xfId="3933"/>
    <cellStyle name="_DEM-WP(C) Costs not in AURORA 2007GRC_Rebuttal Power Costs 3" xfId="3934"/>
    <cellStyle name="_DEM-WP(C) Costs not in AURORA 2007GRC_TENASKA REGULATORY ASSET" xfId="3935"/>
    <cellStyle name="_DEM-WP(C) Costs not in AURORA 2007GRC_TENASKA REGULATORY ASSET 2" xfId="3936"/>
    <cellStyle name="_DEM-WP(C) Costs not in AURORA 2007GRC_TENASKA REGULATORY ASSET 2 2" xfId="3937"/>
    <cellStyle name="_DEM-WP(C) Costs not in AURORA 2007GRC_TENASKA REGULATORY ASSET 3" xfId="3938"/>
    <cellStyle name="_DEM-WP(C) Costs not in AURORA 2007PCORC" xfId="3939"/>
    <cellStyle name="_DEM-WP(C) Costs not in AURORA 2007PCORC 2" xfId="3940"/>
    <cellStyle name="_DEM-WP(C) Costs not in AURORA 2007PCORC_Chelan PUD Power Costs (8-10)" xfId="3941"/>
    <cellStyle name="_DEM-WP(C) Costs not in AURORA 2007PCORC_NIM Summary" xfId="3942"/>
    <cellStyle name="_DEM-WP(C) Costs not in AURORA 2007PCORC_NIM Summary 2" xfId="3943"/>
    <cellStyle name="_DEM-WP(C) Costs not in AURORA 2007PCORC-5.07Update" xfId="3944"/>
    <cellStyle name="_DEM-WP(C) Costs not in AURORA 2007PCORC-5.07Update 10" xfId="3945"/>
    <cellStyle name="_DEM-WP(C) Costs not in AURORA 2007PCORC-5.07Update 2" xfId="3946"/>
    <cellStyle name="_DEM-WP(C) Costs not in AURORA 2007PCORC-5.07Update 2 2" xfId="3947"/>
    <cellStyle name="_DEM-WP(C) Costs not in AURORA 2007PCORC-5.07Update 3" xfId="3948"/>
    <cellStyle name="_DEM-WP(C) Costs not in AURORA 2007PCORC-5.07Update 3 2" xfId="3949"/>
    <cellStyle name="_DEM-WP(C) Costs not in AURORA 2007PCORC-5.07Update 4" xfId="3950"/>
    <cellStyle name="_DEM-WP(C) Costs not in AURORA 2007PCORC-5.07Update 4 2" xfId="3951"/>
    <cellStyle name="_DEM-WP(C) Costs not in AURORA 2007PCORC-5.07Update 4_2011 Operations Snapshot" xfId="3952"/>
    <cellStyle name="_DEM-WP(C) Costs not in AURORA 2007PCORC-5.07Update 4_Department" xfId="3953"/>
    <cellStyle name="_DEM-WP(C) Costs not in AURORA 2007PCORC-5.07Update 4_VarX" xfId="3954"/>
    <cellStyle name="_DEM-WP(C) Costs not in AURORA 2007PCORC-5.07Update 5" xfId="3955"/>
    <cellStyle name="_DEM-WP(C) Costs not in AURORA 2007PCORC-5.07Update 5 2" xfId="3956"/>
    <cellStyle name="_DEM-WP(C) Costs not in AURORA 2007PCORC-5.07Update 5 2 2" xfId="3957"/>
    <cellStyle name="_DEM-WP(C) Costs not in AURORA 2007PCORC-5.07Update 5 2_County_Stop_Light_Chart_2012_02" xfId="3958"/>
    <cellStyle name="_DEM-WP(C) Costs not in AURORA 2007PCORC-5.07Update 5 2_County_Stop_Light_Chart_2012_06" xfId="3959"/>
    <cellStyle name="_DEM-WP(C) Costs not in AURORA 2007PCORC-5.07Update 5 2_County_Stop_Light_Chart_Template" xfId="3960"/>
    <cellStyle name="_DEM-WP(C) Costs not in AURORA 2007PCORC-5.07Update 5_2011 OM ASM Report" xfId="3961"/>
    <cellStyle name="_DEM-WP(C) Costs not in AURORA 2007PCORC-5.07Update 5_2011 OM ASM Report 2" xfId="3962"/>
    <cellStyle name="_DEM-WP(C) Costs not in AURORA 2007PCORC-5.07Update 5_2011 OM ASM Report_County_Stop_Light_Chart_2012_02" xfId="3963"/>
    <cellStyle name="_DEM-WP(C) Costs not in AURORA 2007PCORC-5.07Update 5_2011 OM ASM Report_County_Stop_Light_Chart_2012_06" xfId="3964"/>
    <cellStyle name="_DEM-WP(C) Costs not in AURORA 2007PCORC-5.07Update 5_2011 OM ASM Report_County_Stop_Light_Chart_Template" xfId="3965"/>
    <cellStyle name="_DEM-WP(C) Costs not in AURORA 2007PCORC-5.07Update 5_2011 Operations Snapshot" xfId="3966"/>
    <cellStyle name="_DEM-WP(C) Costs not in AURORA 2007PCORC-5.07Update 5_2011 Operations Snapshot 2" xfId="3967"/>
    <cellStyle name="_DEM-WP(C) Costs not in AURORA 2007PCORC-5.07Update 5_2011 Operations Snapshot_County_Stop_Light_Chart_2012_02" xfId="3968"/>
    <cellStyle name="_DEM-WP(C) Costs not in AURORA 2007PCORC-5.07Update 5_2011 Operations Snapshot_County_Stop_Light_Chart_2012_06" xfId="3969"/>
    <cellStyle name="_DEM-WP(C) Costs not in AURORA 2007PCORC-5.07Update 5_2011 Operations Snapshot_County_Stop_Light_Chart_Template" xfId="3970"/>
    <cellStyle name="_DEM-WP(C) Costs not in AURORA 2007PCORC-5.07Update 5_2012 Operations Snapshot" xfId="3971"/>
    <cellStyle name="_DEM-WP(C) Costs not in AURORA 2007PCORC-5.07Update 5_Copy of 2011 OM ASM Report" xfId="3972"/>
    <cellStyle name="_DEM-WP(C) Costs not in AURORA 2007PCORC-5.07Update 5_Department" xfId="3973"/>
    <cellStyle name="_DEM-WP(C) Costs not in AURORA 2007PCORC-5.07Update 5_Jan 2012 OM ASM Report" xfId="3974"/>
    <cellStyle name="_DEM-WP(C) Costs not in AURORA 2007PCORC-5.07Update 5_VarX" xfId="3975"/>
    <cellStyle name="_DEM-WP(C) Costs not in AURORA 2007PCORC-5.07Update 6" xfId="3976"/>
    <cellStyle name="_DEM-WP(C) Costs not in AURORA 2007PCORC-5.07Update 6 2" xfId="3977"/>
    <cellStyle name="_DEM-WP(C) Costs not in AURORA 2007PCORC-5.07Update 6_County_Stop_Light_Chart_2012_02" xfId="3978"/>
    <cellStyle name="_DEM-WP(C) Costs not in AURORA 2007PCORC-5.07Update 6_County_Stop_Light_Chart_2012_06" xfId="3979"/>
    <cellStyle name="_DEM-WP(C) Costs not in AURORA 2007PCORC-5.07Update 6_County_Stop_Light_Chart_Template" xfId="3980"/>
    <cellStyle name="_DEM-WP(C) Costs not in AURORA 2007PCORC-5.07Update 6_Department" xfId="3981"/>
    <cellStyle name="_DEM-WP(C) Costs not in AURORA 2007PCORC-5.07Update 6_Department 2" xfId="3982"/>
    <cellStyle name="_DEM-WP(C) Costs not in AURORA 2007PCORC-5.07Update 6_VarX" xfId="3983"/>
    <cellStyle name="_DEM-WP(C) Costs not in AURORA 2007PCORC-5.07Update 6_VarX 2" xfId="3984"/>
    <cellStyle name="_DEM-WP(C) Costs not in AURORA 2007PCORC-5.07Update 7" xfId="3985"/>
    <cellStyle name="_DEM-WP(C) Costs not in AURORA 2007PCORC-5.07Update 7 2" xfId="3986"/>
    <cellStyle name="_DEM-WP(C) Costs not in AURORA 2007PCORC-5.07Update 7_County_Stop_Light_Chart_2012_02" xfId="3987"/>
    <cellStyle name="_DEM-WP(C) Costs not in AURORA 2007PCORC-5.07Update 7_County_Stop_Light_Chart_2012_06" xfId="3988"/>
    <cellStyle name="_DEM-WP(C) Costs not in AURORA 2007PCORC-5.07Update 7_County_Stop_Light_Chart_Template" xfId="3989"/>
    <cellStyle name="_DEM-WP(C) Costs not in AURORA 2007PCORC-5.07Update 8" xfId="3990"/>
    <cellStyle name="_DEM-WP(C) Costs not in AURORA 2007PCORC-5.07Update 9" xfId="3991"/>
    <cellStyle name="_DEM-WP(C) Costs not in AURORA 2007PCORC-5.07Update_16.37E Wild Horse Expansion DeferralRevwrkingfile SF" xfId="3992"/>
    <cellStyle name="_DEM-WP(C) Costs not in AURORA 2007PCORC-5.07Update_16.37E Wild Horse Expansion DeferralRevwrkingfile SF 2" xfId="3993"/>
    <cellStyle name="_DEM-WP(C) Costs not in AURORA 2007PCORC-5.07Update_16.37E Wild Horse Expansion DeferralRevwrkingfile SF 2 2" xfId="3994"/>
    <cellStyle name="_DEM-WP(C) Costs not in AURORA 2007PCORC-5.07Update_16.37E Wild Horse Expansion DeferralRevwrkingfile SF 3" xfId="3995"/>
    <cellStyle name="_DEM-WP(C) Costs not in AURORA 2007PCORC-5.07Update_2009 GRC Compl Filing - Exhibit D" xfId="3996"/>
    <cellStyle name="_DEM-WP(C) Costs not in AURORA 2007PCORC-5.07Update_2009 GRC Compl Filing - Exhibit D 2" xfId="3997"/>
    <cellStyle name="_DEM-WP(C) Costs not in AURORA 2007PCORC-5.07Update_2011 OM ASM Report" xfId="3998"/>
    <cellStyle name="_DEM-WP(C) Costs not in AURORA 2007PCORC-5.07Update_2011 OM ASM Report 2" xfId="3999"/>
    <cellStyle name="_DEM-WP(C) Costs not in AURORA 2007PCORC-5.07Update_2011 OM ASM Report_County_Stop_Light_Chart_2012_02" xfId="4000"/>
    <cellStyle name="_DEM-WP(C) Costs not in AURORA 2007PCORC-5.07Update_2011 OM ASM Report_County_Stop_Light_Chart_2012_06" xfId="4001"/>
    <cellStyle name="_DEM-WP(C) Costs not in AURORA 2007PCORC-5.07Update_2011 OM ASM Report_County_Stop_Light_Chart_Template" xfId="4002"/>
    <cellStyle name="_DEM-WP(C) Costs not in AURORA 2007PCORC-5.07Update_Adj Bench DR 3 for Initial Briefs (Electric)" xfId="4003"/>
    <cellStyle name="_DEM-WP(C) Costs not in AURORA 2007PCORC-5.07Update_Adj Bench DR 3 for Initial Briefs (Electric) 2" xfId="4004"/>
    <cellStyle name="_DEM-WP(C) Costs not in AURORA 2007PCORC-5.07Update_Adj Bench DR 3 for Initial Briefs (Electric) 2 2" xfId="4005"/>
    <cellStyle name="_DEM-WP(C) Costs not in AURORA 2007PCORC-5.07Update_Adj Bench DR 3 for Initial Briefs (Electric) 3" xfId="4006"/>
    <cellStyle name="_DEM-WP(C) Costs not in AURORA 2007PCORC-5.07Update_Book1" xfId="4007"/>
    <cellStyle name="_DEM-WP(C) Costs not in AURORA 2007PCORC-5.07Update_Book2" xfId="4008"/>
    <cellStyle name="_DEM-WP(C) Costs not in AURORA 2007PCORC-5.07Update_Book2 2" xfId="4009"/>
    <cellStyle name="_DEM-WP(C) Costs not in AURORA 2007PCORC-5.07Update_Book2 2 2" xfId="4010"/>
    <cellStyle name="_DEM-WP(C) Costs not in AURORA 2007PCORC-5.07Update_Book2 3" xfId="4011"/>
    <cellStyle name="_DEM-WP(C) Costs not in AURORA 2007PCORC-5.07Update_Book4" xfId="4012"/>
    <cellStyle name="_DEM-WP(C) Costs not in AURORA 2007PCORC-5.07Update_Book4 2" xfId="4013"/>
    <cellStyle name="_DEM-WP(C) Costs not in AURORA 2007PCORC-5.07Update_Book4 2 2" xfId="4014"/>
    <cellStyle name="_DEM-WP(C) Costs not in AURORA 2007PCORC-5.07Update_Book4 3" xfId="4015"/>
    <cellStyle name="_DEM-WP(C) Costs not in AURORA 2007PCORC-5.07Update_Chelan PUD Power Costs (8-10)" xfId="4016"/>
    <cellStyle name="_DEM-WP(C) Costs not in AURORA 2007PCORC-5.07Update_Confidential Material" xfId="4017"/>
    <cellStyle name="_DEM-WP(C) Costs not in AURORA 2007PCORC-5.07Update_DEM-WP(C) Colstrip 12 Coal Cost Forecast 2010GRC" xfId="4018"/>
    <cellStyle name="_DEM-WP(C) Costs not in AURORA 2007PCORC-5.07Update_DEM-WP(C) Production O&amp;M 2009GRC Rebuttal" xfId="4019"/>
    <cellStyle name="_DEM-WP(C) Costs not in AURORA 2007PCORC-5.07Update_DEM-WP(C) Production O&amp;M 2009GRC Rebuttal 2" xfId="4020"/>
    <cellStyle name="_DEM-WP(C) Costs not in AURORA 2007PCORC-5.07Update_DEM-WP(C) Production O&amp;M 2009GRC Rebuttal 2 2" xfId="4021"/>
    <cellStyle name="_DEM-WP(C) Costs not in AURORA 2007PCORC-5.07Update_DEM-WP(C) Production O&amp;M 2009GRC Rebuttal 3" xfId="4022"/>
    <cellStyle name="_DEM-WP(C) Costs not in AURORA 2007PCORC-5.07Update_DEM-WP(C) Production O&amp;M 2009GRC Rebuttal_Adj Bench DR 3 for Initial Briefs (Electric)" xfId="4023"/>
    <cellStyle name="_DEM-WP(C) Costs not in AURORA 2007PCORC-5.07Update_DEM-WP(C) Production O&amp;M 2009GRC Rebuttal_Adj Bench DR 3 for Initial Briefs (Electric) 2" xfId="4024"/>
    <cellStyle name="_DEM-WP(C) Costs not in AURORA 2007PCORC-5.07Update_DEM-WP(C) Production O&amp;M 2009GRC Rebuttal_Adj Bench DR 3 for Initial Briefs (Electric) 2 2" xfId="4025"/>
    <cellStyle name="_DEM-WP(C) Costs not in AURORA 2007PCORC-5.07Update_DEM-WP(C) Production O&amp;M 2009GRC Rebuttal_Adj Bench DR 3 for Initial Briefs (Electric) 3" xfId="4026"/>
    <cellStyle name="_DEM-WP(C) Costs not in AURORA 2007PCORC-5.07Update_DEM-WP(C) Production O&amp;M 2009GRC Rebuttal_Book2" xfId="4027"/>
    <cellStyle name="_DEM-WP(C) Costs not in AURORA 2007PCORC-5.07Update_DEM-WP(C) Production O&amp;M 2009GRC Rebuttal_Book2 2" xfId="4028"/>
    <cellStyle name="_DEM-WP(C) Costs not in AURORA 2007PCORC-5.07Update_DEM-WP(C) Production O&amp;M 2009GRC Rebuttal_Book2 2 2" xfId="4029"/>
    <cellStyle name="_DEM-WP(C) Costs not in AURORA 2007PCORC-5.07Update_DEM-WP(C) Production O&amp;M 2009GRC Rebuttal_Book2 3" xfId="4030"/>
    <cellStyle name="_DEM-WP(C) Costs not in AURORA 2007PCORC-5.07Update_DEM-WP(C) Production O&amp;M 2009GRC Rebuttal_Book2_Adj Bench DR 3 for Initial Briefs (Electric)" xfId="4031"/>
    <cellStyle name="_DEM-WP(C) Costs not in AURORA 2007PCORC-5.07Update_DEM-WP(C) Production O&amp;M 2009GRC Rebuttal_Book2_Adj Bench DR 3 for Initial Briefs (Electric) 2" xfId="4032"/>
    <cellStyle name="_DEM-WP(C) Costs not in AURORA 2007PCORC-5.07Update_DEM-WP(C) Production O&amp;M 2009GRC Rebuttal_Book2_Adj Bench DR 3 for Initial Briefs (Electric) 2 2" xfId="4033"/>
    <cellStyle name="_DEM-WP(C) Costs not in AURORA 2007PCORC-5.07Update_DEM-WP(C) Production O&amp;M 2009GRC Rebuttal_Book2_Adj Bench DR 3 for Initial Briefs (Electric) 3" xfId="4034"/>
    <cellStyle name="_DEM-WP(C) Costs not in AURORA 2007PCORC-5.07Update_DEM-WP(C) Production O&amp;M 2009GRC Rebuttal_Book2_Electric Rev Req Model (2009 GRC) Rebuttal" xfId="4035"/>
    <cellStyle name="_DEM-WP(C) Costs not in AURORA 2007PCORC-5.07Update_DEM-WP(C) Production O&amp;M 2009GRC Rebuttal_Book2_Electric Rev Req Model (2009 GRC) Rebuttal 2" xfId="4036"/>
    <cellStyle name="_DEM-WP(C) Costs not in AURORA 2007PCORC-5.07Update_DEM-WP(C) Production O&amp;M 2009GRC Rebuttal_Book2_Electric Rev Req Model (2009 GRC) Rebuttal 2 2" xfId="4037"/>
    <cellStyle name="_DEM-WP(C) Costs not in AURORA 2007PCORC-5.07Update_DEM-WP(C) Production O&amp;M 2009GRC Rebuttal_Book2_Electric Rev Req Model (2009 GRC) Rebuttal 3" xfId="4038"/>
    <cellStyle name="_DEM-WP(C) Costs not in AURORA 2007PCORC-5.07Update_DEM-WP(C) Production O&amp;M 2009GRC Rebuttal_Book2_Electric Rev Req Model (2009 GRC) Rebuttal REmoval of New  WH Solar AdjustMI" xfId="4039"/>
    <cellStyle name="_DEM-WP(C) Costs not in AURORA 2007PCORC-5.07Update_DEM-WP(C) Production O&amp;M 2009GRC Rebuttal_Book2_Electric Rev Req Model (2009 GRC) Rebuttal REmoval of New  WH Solar AdjustMI 2" xfId="4040"/>
    <cellStyle name="_DEM-WP(C) Costs not in AURORA 2007PCORC-5.07Update_DEM-WP(C) Production O&amp;M 2009GRC Rebuttal_Book2_Electric Rev Req Model (2009 GRC) Rebuttal REmoval of New  WH Solar AdjustMI 2 2" xfId="4041"/>
    <cellStyle name="_DEM-WP(C) Costs not in AURORA 2007PCORC-5.07Update_DEM-WP(C) Production O&amp;M 2009GRC Rebuttal_Book2_Electric Rev Req Model (2009 GRC) Rebuttal REmoval of New  WH Solar AdjustMI 3" xfId="4042"/>
    <cellStyle name="_DEM-WP(C) Costs not in AURORA 2007PCORC-5.07Update_DEM-WP(C) Production O&amp;M 2009GRC Rebuttal_Book2_Electric Rev Req Model (2009 GRC) Revised 01-18-2010" xfId="4043"/>
    <cellStyle name="_DEM-WP(C) Costs not in AURORA 2007PCORC-5.07Update_DEM-WP(C) Production O&amp;M 2009GRC Rebuttal_Book2_Electric Rev Req Model (2009 GRC) Revised 01-18-2010 2" xfId="4044"/>
    <cellStyle name="_DEM-WP(C) Costs not in AURORA 2007PCORC-5.07Update_DEM-WP(C) Production O&amp;M 2009GRC Rebuttal_Book2_Electric Rev Req Model (2009 GRC) Revised 01-18-2010 2 2" xfId="4045"/>
    <cellStyle name="_DEM-WP(C) Costs not in AURORA 2007PCORC-5.07Update_DEM-WP(C) Production O&amp;M 2009GRC Rebuttal_Book2_Electric Rev Req Model (2009 GRC) Revised 01-18-2010 3" xfId="4046"/>
    <cellStyle name="_DEM-WP(C) Costs not in AURORA 2007PCORC-5.07Update_DEM-WP(C) Production O&amp;M 2009GRC Rebuttal_Book2_Final Order Electric EXHIBIT A-1" xfId="4047"/>
    <cellStyle name="_DEM-WP(C) Costs not in AURORA 2007PCORC-5.07Update_DEM-WP(C) Production O&amp;M 2009GRC Rebuttal_Book2_Final Order Electric EXHIBIT A-1 2" xfId="4048"/>
    <cellStyle name="_DEM-WP(C) Costs not in AURORA 2007PCORC-5.07Update_DEM-WP(C) Production O&amp;M 2009GRC Rebuttal_Book2_Final Order Electric EXHIBIT A-1 2 2" xfId="4049"/>
    <cellStyle name="_DEM-WP(C) Costs not in AURORA 2007PCORC-5.07Update_DEM-WP(C) Production O&amp;M 2009GRC Rebuttal_Book2_Final Order Electric EXHIBIT A-1 3" xfId="4050"/>
    <cellStyle name="_DEM-WP(C) Costs not in AURORA 2007PCORC-5.07Update_DEM-WP(C) Production O&amp;M 2009GRC Rebuttal_Electric Rev Req Model (2009 GRC) Rebuttal" xfId="4051"/>
    <cellStyle name="_DEM-WP(C) Costs not in AURORA 2007PCORC-5.07Update_DEM-WP(C) Production O&amp;M 2009GRC Rebuttal_Electric Rev Req Model (2009 GRC) Rebuttal 2" xfId="4052"/>
    <cellStyle name="_DEM-WP(C) Costs not in AURORA 2007PCORC-5.07Update_DEM-WP(C) Production O&amp;M 2009GRC Rebuttal_Electric Rev Req Model (2009 GRC) Rebuttal 2 2" xfId="4053"/>
    <cellStyle name="_DEM-WP(C) Costs not in AURORA 2007PCORC-5.07Update_DEM-WP(C) Production O&amp;M 2009GRC Rebuttal_Electric Rev Req Model (2009 GRC) Rebuttal 3" xfId="4054"/>
    <cellStyle name="_DEM-WP(C) Costs not in AURORA 2007PCORC-5.07Update_DEM-WP(C) Production O&amp;M 2009GRC Rebuttal_Electric Rev Req Model (2009 GRC) Rebuttal REmoval of New  WH Solar AdjustMI" xfId="4055"/>
    <cellStyle name="_DEM-WP(C) Costs not in AURORA 2007PCORC-5.07Update_DEM-WP(C) Production O&amp;M 2009GRC Rebuttal_Electric Rev Req Model (2009 GRC) Rebuttal REmoval of New  WH Solar AdjustMI 2" xfId="4056"/>
    <cellStyle name="_DEM-WP(C) Costs not in AURORA 2007PCORC-5.07Update_DEM-WP(C) Production O&amp;M 2009GRC Rebuttal_Electric Rev Req Model (2009 GRC) Rebuttal REmoval of New  WH Solar AdjustMI 2 2" xfId="4057"/>
    <cellStyle name="_DEM-WP(C) Costs not in AURORA 2007PCORC-5.07Update_DEM-WP(C) Production O&amp;M 2009GRC Rebuttal_Electric Rev Req Model (2009 GRC) Rebuttal REmoval of New  WH Solar AdjustMI 3" xfId="4058"/>
    <cellStyle name="_DEM-WP(C) Costs not in AURORA 2007PCORC-5.07Update_DEM-WP(C) Production O&amp;M 2009GRC Rebuttal_Electric Rev Req Model (2009 GRC) Revised 01-18-2010" xfId="4059"/>
    <cellStyle name="_DEM-WP(C) Costs not in AURORA 2007PCORC-5.07Update_DEM-WP(C) Production O&amp;M 2009GRC Rebuttal_Electric Rev Req Model (2009 GRC) Revised 01-18-2010 2" xfId="4060"/>
    <cellStyle name="_DEM-WP(C) Costs not in AURORA 2007PCORC-5.07Update_DEM-WP(C) Production O&amp;M 2009GRC Rebuttal_Electric Rev Req Model (2009 GRC) Revised 01-18-2010 2 2" xfId="4061"/>
    <cellStyle name="_DEM-WP(C) Costs not in AURORA 2007PCORC-5.07Update_DEM-WP(C) Production O&amp;M 2009GRC Rebuttal_Electric Rev Req Model (2009 GRC) Revised 01-18-2010 3" xfId="4062"/>
    <cellStyle name="_DEM-WP(C) Costs not in AURORA 2007PCORC-5.07Update_DEM-WP(C) Production O&amp;M 2009GRC Rebuttal_Final Order Electric EXHIBIT A-1" xfId="4063"/>
    <cellStyle name="_DEM-WP(C) Costs not in AURORA 2007PCORC-5.07Update_DEM-WP(C) Production O&amp;M 2009GRC Rebuttal_Final Order Electric EXHIBIT A-1 2" xfId="4064"/>
    <cellStyle name="_DEM-WP(C) Costs not in AURORA 2007PCORC-5.07Update_DEM-WP(C) Production O&amp;M 2009GRC Rebuttal_Final Order Electric EXHIBIT A-1 2 2" xfId="4065"/>
    <cellStyle name="_DEM-WP(C) Costs not in AURORA 2007PCORC-5.07Update_DEM-WP(C) Production O&amp;M 2009GRC Rebuttal_Final Order Electric EXHIBIT A-1 3" xfId="4066"/>
    <cellStyle name="_DEM-WP(C) Costs not in AURORA 2007PCORC-5.07Update_DEM-WP(C) Production O&amp;M 2009GRC Rebuttal_Rebuttal Power Costs" xfId="4067"/>
    <cellStyle name="_DEM-WP(C) Costs not in AURORA 2007PCORC-5.07Update_DEM-WP(C) Production O&amp;M 2009GRC Rebuttal_Rebuttal Power Costs 2" xfId="4068"/>
    <cellStyle name="_DEM-WP(C) Costs not in AURORA 2007PCORC-5.07Update_DEM-WP(C) Production O&amp;M 2009GRC Rebuttal_Rebuttal Power Costs 2 2" xfId="4069"/>
    <cellStyle name="_DEM-WP(C) Costs not in AURORA 2007PCORC-5.07Update_DEM-WP(C) Production O&amp;M 2009GRC Rebuttal_Rebuttal Power Costs 3" xfId="4070"/>
    <cellStyle name="_DEM-WP(C) Costs not in AURORA 2007PCORC-5.07Update_DEM-WP(C) Production O&amp;M 2009GRC Rebuttal_Rebuttal Power Costs_Adj Bench DR 3 for Initial Briefs (Electric)" xfId="4071"/>
    <cellStyle name="_DEM-WP(C) Costs not in AURORA 2007PCORC-5.07Update_DEM-WP(C) Production O&amp;M 2009GRC Rebuttal_Rebuttal Power Costs_Adj Bench DR 3 for Initial Briefs (Electric) 2" xfId="4072"/>
    <cellStyle name="_DEM-WP(C) Costs not in AURORA 2007PCORC-5.07Update_DEM-WP(C) Production O&amp;M 2009GRC Rebuttal_Rebuttal Power Costs_Adj Bench DR 3 for Initial Briefs (Electric) 2 2" xfId="4073"/>
    <cellStyle name="_DEM-WP(C) Costs not in AURORA 2007PCORC-5.07Update_DEM-WP(C) Production O&amp;M 2009GRC Rebuttal_Rebuttal Power Costs_Adj Bench DR 3 for Initial Briefs (Electric) 3" xfId="4074"/>
    <cellStyle name="_DEM-WP(C) Costs not in AURORA 2007PCORC-5.07Update_DEM-WP(C) Production O&amp;M 2009GRC Rebuttal_Rebuttal Power Costs_Electric Rev Req Model (2009 GRC) Rebuttal" xfId="4075"/>
    <cellStyle name="_DEM-WP(C) Costs not in AURORA 2007PCORC-5.07Update_DEM-WP(C) Production O&amp;M 2009GRC Rebuttal_Rebuttal Power Costs_Electric Rev Req Model (2009 GRC) Rebuttal 2" xfId="4076"/>
    <cellStyle name="_DEM-WP(C) Costs not in AURORA 2007PCORC-5.07Update_DEM-WP(C) Production O&amp;M 2009GRC Rebuttal_Rebuttal Power Costs_Electric Rev Req Model (2009 GRC) Rebuttal 2 2" xfId="4077"/>
    <cellStyle name="_DEM-WP(C) Costs not in AURORA 2007PCORC-5.07Update_DEM-WP(C) Production O&amp;M 2009GRC Rebuttal_Rebuttal Power Costs_Electric Rev Req Model (2009 GRC) Rebuttal 3" xfId="4078"/>
    <cellStyle name="_DEM-WP(C) Costs not in AURORA 2007PCORC-5.07Update_DEM-WP(C) Production O&amp;M 2009GRC Rebuttal_Rebuttal Power Costs_Electric Rev Req Model (2009 GRC) Rebuttal REmoval of New  WH Solar AdjustMI" xfId="4079"/>
    <cellStyle name="_DEM-WP(C) Costs not in AURORA 2007PCORC-5.07Update_DEM-WP(C) Production O&amp;M 2009GRC Rebuttal_Rebuttal Power Costs_Electric Rev Req Model (2009 GRC) Rebuttal REmoval of New  WH Solar AdjustMI 2" xfId="4080"/>
    <cellStyle name="_DEM-WP(C) Costs not in AURORA 2007PCORC-5.07Update_DEM-WP(C) Production O&amp;M 2009GRC Rebuttal_Rebuttal Power Costs_Electric Rev Req Model (2009 GRC) Rebuttal REmoval of New  WH Solar AdjustMI 2 2" xfId="4081"/>
    <cellStyle name="_DEM-WP(C) Costs not in AURORA 2007PCORC-5.07Update_DEM-WP(C) Production O&amp;M 2009GRC Rebuttal_Rebuttal Power Costs_Electric Rev Req Model (2009 GRC) Rebuttal REmoval of New  WH Solar AdjustMI 3" xfId="4082"/>
    <cellStyle name="_DEM-WP(C) Costs not in AURORA 2007PCORC-5.07Update_DEM-WP(C) Production O&amp;M 2009GRC Rebuttal_Rebuttal Power Costs_Electric Rev Req Model (2009 GRC) Revised 01-18-2010" xfId="4083"/>
    <cellStyle name="_DEM-WP(C) Costs not in AURORA 2007PCORC-5.07Update_DEM-WP(C) Production O&amp;M 2009GRC Rebuttal_Rebuttal Power Costs_Electric Rev Req Model (2009 GRC) Revised 01-18-2010 2" xfId="4084"/>
    <cellStyle name="_DEM-WP(C) Costs not in AURORA 2007PCORC-5.07Update_DEM-WP(C) Production O&amp;M 2009GRC Rebuttal_Rebuttal Power Costs_Electric Rev Req Model (2009 GRC) Revised 01-18-2010 2 2" xfId="4085"/>
    <cellStyle name="_DEM-WP(C) Costs not in AURORA 2007PCORC-5.07Update_DEM-WP(C) Production O&amp;M 2009GRC Rebuttal_Rebuttal Power Costs_Electric Rev Req Model (2009 GRC) Revised 01-18-2010 3" xfId="4086"/>
    <cellStyle name="_DEM-WP(C) Costs not in AURORA 2007PCORC-5.07Update_DEM-WP(C) Production O&amp;M 2009GRC Rebuttal_Rebuttal Power Costs_Final Order Electric EXHIBIT A-1" xfId="4087"/>
    <cellStyle name="_DEM-WP(C) Costs not in AURORA 2007PCORC-5.07Update_DEM-WP(C) Production O&amp;M 2009GRC Rebuttal_Rebuttal Power Costs_Final Order Electric EXHIBIT A-1 2" xfId="4088"/>
    <cellStyle name="_DEM-WP(C) Costs not in AURORA 2007PCORC-5.07Update_DEM-WP(C) Production O&amp;M 2009GRC Rebuttal_Rebuttal Power Costs_Final Order Electric EXHIBIT A-1 2 2" xfId="4089"/>
    <cellStyle name="_DEM-WP(C) Costs not in AURORA 2007PCORC-5.07Update_DEM-WP(C) Production O&amp;M 2009GRC Rebuttal_Rebuttal Power Costs_Final Order Electric EXHIBIT A-1 3" xfId="4090"/>
    <cellStyle name="_DEM-WP(C) Costs not in AURORA 2007PCORC-5.07Update_DEM-WP(C) Production O&amp;M 2010GRC As-Filed" xfId="4091"/>
    <cellStyle name="_DEM-WP(C) Costs not in AURORA 2007PCORC-5.07Update_DEM-WP(C) Production O&amp;M 2010GRC As-Filed 2" xfId="4092"/>
    <cellStyle name="_DEM-WP(C) Costs not in AURORA 2007PCORC-5.07Update_Electric Rev Req Model (2009 GRC) " xfId="4093"/>
    <cellStyle name="_DEM-WP(C) Costs not in AURORA 2007PCORC-5.07Update_Electric Rev Req Model (2009 GRC)  2" xfId="4094"/>
    <cellStyle name="_DEM-WP(C) Costs not in AURORA 2007PCORC-5.07Update_Electric Rev Req Model (2009 GRC)  2 2" xfId="4095"/>
    <cellStyle name="_DEM-WP(C) Costs not in AURORA 2007PCORC-5.07Update_Electric Rev Req Model (2009 GRC)  3" xfId="4096"/>
    <cellStyle name="_DEM-WP(C) Costs not in AURORA 2007PCORC-5.07Update_Electric Rev Req Model (2009 GRC) Rebuttal" xfId="4097"/>
    <cellStyle name="_DEM-WP(C) Costs not in AURORA 2007PCORC-5.07Update_Electric Rev Req Model (2009 GRC) Rebuttal 2" xfId="4098"/>
    <cellStyle name="_DEM-WP(C) Costs not in AURORA 2007PCORC-5.07Update_Electric Rev Req Model (2009 GRC) Rebuttal 2 2" xfId="4099"/>
    <cellStyle name="_DEM-WP(C) Costs not in AURORA 2007PCORC-5.07Update_Electric Rev Req Model (2009 GRC) Rebuttal 3" xfId="4100"/>
    <cellStyle name="_DEM-WP(C) Costs not in AURORA 2007PCORC-5.07Update_Electric Rev Req Model (2009 GRC) Rebuttal REmoval of New  WH Solar AdjustMI" xfId="4101"/>
    <cellStyle name="_DEM-WP(C) Costs not in AURORA 2007PCORC-5.07Update_Electric Rev Req Model (2009 GRC) Rebuttal REmoval of New  WH Solar AdjustMI 2" xfId="4102"/>
    <cellStyle name="_DEM-WP(C) Costs not in AURORA 2007PCORC-5.07Update_Electric Rev Req Model (2009 GRC) Rebuttal REmoval of New  WH Solar AdjustMI 2 2" xfId="4103"/>
    <cellStyle name="_DEM-WP(C) Costs not in AURORA 2007PCORC-5.07Update_Electric Rev Req Model (2009 GRC) Rebuttal REmoval of New  WH Solar AdjustMI 3" xfId="4104"/>
    <cellStyle name="_DEM-WP(C) Costs not in AURORA 2007PCORC-5.07Update_Electric Rev Req Model (2009 GRC) Revised 01-18-2010" xfId="4105"/>
    <cellStyle name="_DEM-WP(C) Costs not in AURORA 2007PCORC-5.07Update_Electric Rev Req Model (2009 GRC) Revised 01-18-2010 2" xfId="4106"/>
    <cellStyle name="_DEM-WP(C) Costs not in AURORA 2007PCORC-5.07Update_Electric Rev Req Model (2009 GRC) Revised 01-18-2010 2 2" xfId="4107"/>
    <cellStyle name="_DEM-WP(C) Costs not in AURORA 2007PCORC-5.07Update_Electric Rev Req Model (2009 GRC) Revised 01-18-2010 3" xfId="4108"/>
    <cellStyle name="_DEM-WP(C) Costs not in AURORA 2007PCORC-5.07Update_Electric Rev Req Model (2010 GRC)" xfId="4109"/>
    <cellStyle name="_DEM-WP(C) Costs not in AURORA 2007PCORC-5.07Update_Electric Rev Req Model (2010 GRC) SF" xfId="4110"/>
    <cellStyle name="_DEM-WP(C) Costs not in AURORA 2007PCORC-5.07Update_Final Order Electric" xfId="4111"/>
    <cellStyle name="_DEM-WP(C) Costs not in AURORA 2007PCORC-5.07Update_Final Order Electric EXHIBIT A-1" xfId="4112"/>
    <cellStyle name="_DEM-WP(C) Costs not in AURORA 2007PCORC-5.07Update_Final Order Electric EXHIBIT A-1 2" xfId="4113"/>
    <cellStyle name="_DEM-WP(C) Costs not in AURORA 2007PCORC-5.07Update_Final Order Electric EXHIBIT A-1 2 2" xfId="4114"/>
    <cellStyle name="_DEM-WP(C) Costs not in AURORA 2007PCORC-5.07Update_Final Order Electric EXHIBIT A-1 3" xfId="4115"/>
    <cellStyle name="_DEM-WP(C) Costs not in AURORA 2007PCORC-5.07Update_NIM Summary" xfId="4116"/>
    <cellStyle name="_DEM-WP(C) Costs not in AURORA 2007PCORC-5.07Update_NIM Summary 09GRC" xfId="4117"/>
    <cellStyle name="_DEM-WP(C) Costs not in AURORA 2007PCORC-5.07Update_NIM Summary 09GRC 2" xfId="4118"/>
    <cellStyle name="_DEM-WP(C) Costs not in AURORA 2007PCORC-5.07Update_NIM Summary 09GRC_NIM Summary" xfId="4119"/>
    <cellStyle name="_DEM-WP(C) Costs not in AURORA 2007PCORC-5.07Update_NIM Summary 09GRC_NIM Summary 2" xfId="4120"/>
    <cellStyle name="_DEM-WP(C) Costs not in AURORA 2007PCORC-5.07Update_NIM Summary 2" xfId="4121"/>
    <cellStyle name="_DEM-WP(C) Costs not in AURORA 2007PCORC-5.07Update_NIM Summary 3" xfId="4122"/>
    <cellStyle name="_DEM-WP(C) Costs not in AURORA 2007PCORC-5.07Update_NIM Summary 4" xfId="4123"/>
    <cellStyle name="_DEM-WP(C) Costs not in AURORA 2007PCORC-5.07Update_NIM Summary 5" xfId="4124"/>
    <cellStyle name="_DEM-WP(C) Costs not in AURORA 2007PCORC-5.07Update_NIM Summary 6" xfId="4125"/>
    <cellStyle name="_DEM-WP(C) Costs not in AURORA 2007PCORC-5.07Update_NIM Summary 7" xfId="4126"/>
    <cellStyle name="_DEM-WP(C) Costs not in AURORA 2007PCORC-5.07Update_NIM Summary 8" xfId="4127"/>
    <cellStyle name="_DEM-WP(C) Costs not in AURORA 2007PCORC-5.07Update_NIM Summary 9" xfId="4128"/>
    <cellStyle name="_DEM-WP(C) Costs not in AURORA 2007PCORC-5.07Update_Power Costs - Comparison bx Rbtl-Staff-Jt-PC" xfId="4129"/>
    <cellStyle name="_DEM-WP(C) Costs not in AURORA 2007PCORC-5.07Update_Power Costs - Comparison bx Rbtl-Staff-Jt-PC 2" xfId="4130"/>
    <cellStyle name="_DEM-WP(C) Costs not in AURORA 2007PCORC-5.07Update_Power Costs - Comparison bx Rbtl-Staff-Jt-PC 2 2" xfId="4131"/>
    <cellStyle name="_DEM-WP(C) Costs not in AURORA 2007PCORC-5.07Update_Power Costs - Comparison bx Rbtl-Staff-Jt-PC 3" xfId="4132"/>
    <cellStyle name="_DEM-WP(C) Costs not in AURORA 2007PCORC-5.07Update_Rebuttal Power Costs" xfId="4133"/>
    <cellStyle name="_DEM-WP(C) Costs not in AURORA 2007PCORC-5.07Update_Rebuttal Power Costs 2" xfId="4134"/>
    <cellStyle name="_DEM-WP(C) Costs not in AURORA 2007PCORC-5.07Update_Rebuttal Power Costs 2 2" xfId="4135"/>
    <cellStyle name="_DEM-WP(C) Costs not in AURORA 2007PCORC-5.07Update_Rebuttal Power Costs 3" xfId="4136"/>
    <cellStyle name="_DEM-WP(C) Costs not in AURORA 2007PCORC-5.07Update_TENASKA REGULATORY ASSET" xfId="4137"/>
    <cellStyle name="_DEM-WP(C) Costs not in AURORA 2007PCORC-5.07Update_TENASKA REGULATORY ASSET 2" xfId="4138"/>
    <cellStyle name="_DEM-WP(C) Costs not in AURORA 2007PCORC-5.07Update_TENASKA REGULATORY ASSET 2 2" xfId="4139"/>
    <cellStyle name="_DEM-WP(C) Costs not in AURORA 2007PCORC-5.07Update_TENASKA REGULATORY ASSET 3" xfId="4140"/>
    <cellStyle name="_DEM-WP(C) Costs Not In AURORA 2009GRC" xfId="4141"/>
    <cellStyle name="_DEM-WP(C) Prod O&amp;M 2007GRC" xfId="4142"/>
    <cellStyle name="_DEM-WP(C) Prod O&amp;M 2007GRC 2" xfId="4143"/>
    <cellStyle name="_DEM-WP(C) Prod O&amp;M 2007GRC 2 2" xfId="4144"/>
    <cellStyle name="_DEM-WP(C) Prod O&amp;M 2007GRC 3" xfId="4145"/>
    <cellStyle name="_DEM-WP(C) Prod O&amp;M 2007GRC_Adj Bench DR 3 for Initial Briefs (Electric)" xfId="4146"/>
    <cellStyle name="_DEM-WP(C) Prod O&amp;M 2007GRC_Adj Bench DR 3 for Initial Briefs (Electric) 2" xfId="4147"/>
    <cellStyle name="_DEM-WP(C) Prod O&amp;M 2007GRC_Adj Bench DR 3 for Initial Briefs (Electric) 2 2" xfId="4148"/>
    <cellStyle name="_DEM-WP(C) Prod O&amp;M 2007GRC_Adj Bench DR 3 for Initial Briefs (Electric) 3" xfId="4149"/>
    <cellStyle name="_DEM-WP(C) Prod O&amp;M 2007GRC_Book2" xfId="4150"/>
    <cellStyle name="_DEM-WP(C) Prod O&amp;M 2007GRC_Book2 2" xfId="4151"/>
    <cellStyle name="_DEM-WP(C) Prod O&amp;M 2007GRC_Book2 2 2" xfId="4152"/>
    <cellStyle name="_DEM-WP(C) Prod O&amp;M 2007GRC_Book2 3" xfId="4153"/>
    <cellStyle name="_DEM-WP(C) Prod O&amp;M 2007GRC_Book2_Adj Bench DR 3 for Initial Briefs (Electric)" xfId="4154"/>
    <cellStyle name="_DEM-WP(C) Prod O&amp;M 2007GRC_Book2_Adj Bench DR 3 for Initial Briefs (Electric) 2" xfId="4155"/>
    <cellStyle name="_DEM-WP(C) Prod O&amp;M 2007GRC_Book2_Adj Bench DR 3 for Initial Briefs (Electric) 2 2" xfId="4156"/>
    <cellStyle name="_DEM-WP(C) Prod O&amp;M 2007GRC_Book2_Adj Bench DR 3 for Initial Briefs (Electric) 3" xfId="4157"/>
    <cellStyle name="_DEM-WP(C) Prod O&amp;M 2007GRC_Book2_Electric Rev Req Model (2009 GRC) Rebuttal" xfId="4158"/>
    <cellStyle name="_DEM-WP(C) Prod O&amp;M 2007GRC_Book2_Electric Rev Req Model (2009 GRC) Rebuttal 2" xfId="4159"/>
    <cellStyle name="_DEM-WP(C) Prod O&amp;M 2007GRC_Book2_Electric Rev Req Model (2009 GRC) Rebuttal 2 2" xfId="4160"/>
    <cellStyle name="_DEM-WP(C) Prod O&amp;M 2007GRC_Book2_Electric Rev Req Model (2009 GRC) Rebuttal 3" xfId="4161"/>
    <cellStyle name="_DEM-WP(C) Prod O&amp;M 2007GRC_Book2_Electric Rev Req Model (2009 GRC) Rebuttal REmoval of New  WH Solar AdjustMI" xfId="4162"/>
    <cellStyle name="_DEM-WP(C) Prod O&amp;M 2007GRC_Book2_Electric Rev Req Model (2009 GRC) Rebuttal REmoval of New  WH Solar AdjustMI 2" xfId="4163"/>
    <cellStyle name="_DEM-WP(C) Prod O&amp;M 2007GRC_Book2_Electric Rev Req Model (2009 GRC) Rebuttal REmoval of New  WH Solar AdjustMI 2 2" xfId="4164"/>
    <cellStyle name="_DEM-WP(C) Prod O&amp;M 2007GRC_Book2_Electric Rev Req Model (2009 GRC) Rebuttal REmoval of New  WH Solar AdjustMI 3" xfId="4165"/>
    <cellStyle name="_DEM-WP(C) Prod O&amp;M 2007GRC_Book2_Electric Rev Req Model (2009 GRC) Revised 01-18-2010" xfId="4166"/>
    <cellStyle name="_DEM-WP(C) Prod O&amp;M 2007GRC_Book2_Electric Rev Req Model (2009 GRC) Revised 01-18-2010 2" xfId="4167"/>
    <cellStyle name="_DEM-WP(C) Prod O&amp;M 2007GRC_Book2_Electric Rev Req Model (2009 GRC) Revised 01-18-2010 2 2" xfId="4168"/>
    <cellStyle name="_DEM-WP(C) Prod O&amp;M 2007GRC_Book2_Electric Rev Req Model (2009 GRC) Revised 01-18-2010 3" xfId="4169"/>
    <cellStyle name="_DEM-WP(C) Prod O&amp;M 2007GRC_Book2_Final Order Electric EXHIBIT A-1" xfId="4170"/>
    <cellStyle name="_DEM-WP(C) Prod O&amp;M 2007GRC_Book2_Final Order Electric EXHIBIT A-1 2" xfId="4171"/>
    <cellStyle name="_DEM-WP(C) Prod O&amp;M 2007GRC_Book2_Final Order Electric EXHIBIT A-1 2 2" xfId="4172"/>
    <cellStyle name="_DEM-WP(C) Prod O&amp;M 2007GRC_Book2_Final Order Electric EXHIBIT A-1 3" xfId="4173"/>
    <cellStyle name="_DEM-WP(C) Prod O&amp;M 2007GRC_Confidential Material" xfId="4174"/>
    <cellStyle name="_DEM-WP(C) Prod O&amp;M 2007GRC_DEM-WP(C) Colstrip 12 Coal Cost Forecast 2010GRC" xfId="4175"/>
    <cellStyle name="_DEM-WP(C) Prod O&amp;M 2007GRC_DEM-WP(C) Production O&amp;M 2010GRC As-Filed" xfId="4176"/>
    <cellStyle name="_DEM-WP(C) Prod O&amp;M 2007GRC_DEM-WP(C) Production O&amp;M 2010GRC As-Filed 2" xfId="4177"/>
    <cellStyle name="_DEM-WP(C) Prod O&amp;M 2007GRC_Electric Rev Req Model (2009 GRC) Rebuttal" xfId="4178"/>
    <cellStyle name="_DEM-WP(C) Prod O&amp;M 2007GRC_Electric Rev Req Model (2009 GRC) Rebuttal 2" xfId="4179"/>
    <cellStyle name="_DEM-WP(C) Prod O&amp;M 2007GRC_Electric Rev Req Model (2009 GRC) Rebuttal 2 2" xfId="4180"/>
    <cellStyle name="_DEM-WP(C) Prod O&amp;M 2007GRC_Electric Rev Req Model (2009 GRC) Rebuttal 3" xfId="4181"/>
    <cellStyle name="_DEM-WP(C) Prod O&amp;M 2007GRC_Electric Rev Req Model (2009 GRC) Rebuttal REmoval of New  WH Solar AdjustMI" xfId="4182"/>
    <cellStyle name="_DEM-WP(C) Prod O&amp;M 2007GRC_Electric Rev Req Model (2009 GRC) Rebuttal REmoval of New  WH Solar AdjustMI 2" xfId="4183"/>
    <cellStyle name="_DEM-WP(C) Prod O&amp;M 2007GRC_Electric Rev Req Model (2009 GRC) Rebuttal REmoval of New  WH Solar AdjustMI 2 2" xfId="4184"/>
    <cellStyle name="_DEM-WP(C) Prod O&amp;M 2007GRC_Electric Rev Req Model (2009 GRC) Rebuttal REmoval of New  WH Solar AdjustMI 3" xfId="4185"/>
    <cellStyle name="_DEM-WP(C) Prod O&amp;M 2007GRC_Electric Rev Req Model (2009 GRC) Revised 01-18-2010" xfId="4186"/>
    <cellStyle name="_DEM-WP(C) Prod O&amp;M 2007GRC_Electric Rev Req Model (2009 GRC) Revised 01-18-2010 2" xfId="4187"/>
    <cellStyle name="_DEM-WP(C) Prod O&amp;M 2007GRC_Electric Rev Req Model (2009 GRC) Revised 01-18-2010 2 2" xfId="4188"/>
    <cellStyle name="_DEM-WP(C) Prod O&amp;M 2007GRC_Electric Rev Req Model (2009 GRC) Revised 01-18-2010 3" xfId="4189"/>
    <cellStyle name="_DEM-WP(C) Prod O&amp;M 2007GRC_Final Order Electric EXHIBIT A-1" xfId="4190"/>
    <cellStyle name="_DEM-WP(C) Prod O&amp;M 2007GRC_Final Order Electric EXHIBIT A-1 2" xfId="4191"/>
    <cellStyle name="_DEM-WP(C) Prod O&amp;M 2007GRC_Final Order Electric EXHIBIT A-1 2 2" xfId="4192"/>
    <cellStyle name="_DEM-WP(C) Prod O&amp;M 2007GRC_Final Order Electric EXHIBIT A-1 3" xfId="4193"/>
    <cellStyle name="_DEM-WP(C) Prod O&amp;M 2007GRC_Rebuttal Power Costs" xfId="4194"/>
    <cellStyle name="_DEM-WP(C) Prod O&amp;M 2007GRC_Rebuttal Power Costs 2" xfId="4195"/>
    <cellStyle name="_DEM-WP(C) Prod O&amp;M 2007GRC_Rebuttal Power Costs 2 2" xfId="4196"/>
    <cellStyle name="_DEM-WP(C) Prod O&amp;M 2007GRC_Rebuttal Power Costs 3" xfId="4197"/>
    <cellStyle name="_DEM-WP(C) Prod O&amp;M 2007GRC_Rebuttal Power Costs_Adj Bench DR 3 for Initial Briefs (Electric)" xfId="4198"/>
    <cellStyle name="_DEM-WP(C) Prod O&amp;M 2007GRC_Rebuttal Power Costs_Adj Bench DR 3 for Initial Briefs (Electric) 2" xfId="4199"/>
    <cellStyle name="_DEM-WP(C) Prod O&amp;M 2007GRC_Rebuttal Power Costs_Adj Bench DR 3 for Initial Briefs (Electric) 2 2" xfId="4200"/>
    <cellStyle name="_DEM-WP(C) Prod O&amp;M 2007GRC_Rebuttal Power Costs_Adj Bench DR 3 for Initial Briefs (Electric) 3" xfId="4201"/>
    <cellStyle name="_DEM-WP(C) Prod O&amp;M 2007GRC_Rebuttal Power Costs_Electric Rev Req Model (2009 GRC) Rebuttal" xfId="4202"/>
    <cellStyle name="_DEM-WP(C) Prod O&amp;M 2007GRC_Rebuttal Power Costs_Electric Rev Req Model (2009 GRC) Rebuttal 2" xfId="4203"/>
    <cellStyle name="_DEM-WP(C) Prod O&amp;M 2007GRC_Rebuttal Power Costs_Electric Rev Req Model (2009 GRC) Rebuttal 2 2" xfId="4204"/>
    <cellStyle name="_DEM-WP(C) Prod O&amp;M 2007GRC_Rebuttal Power Costs_Electric Rev Req Model (2009 GRC) Rebuttal 3" xfId="4205"/>
    <cellStyle name="_DEM-WP(C) Prod O&amp;M 2007GRC_Rebuttal Power Costs_Electric Rev Req Model (2009 GRC) Rebuttal REmoval of New  WH Solar AdjustMI" xfId="4206"/>
    <cellStyle name="_DEM-WP(C) Prod O&amp;M 2007GRC_Rebuttal Power Costs_Electric Rev Req Model (2009 GRC) Rebuttal REmoval of New  WH Solar AdjustMI 2" xfId="4207"/>
    <cellStyle name="_DEM-WP(C) Prod O&amp;M 2007GRC_Rebuttal Power Costs_Electric Rev Req Model (2009 GRC) Rebuttal REmoval of New  WH Solar AdjustMI 2 2" xfId="4208"/>
    <cellStyle name="_DEM-WP(C) Prod O&amp;M 2007GRC_Rebuttal Power Costs_Electric Rev Req Model (2009 GRC) Rebuttal REmoval of New  WH Solar AdjustMI 3" xfId="4209"/>
    <cellStyle name="_DEM-WP(C) Prod O&amp;M 2007GRC_Rebuttal Power Costs_Electric Rev Req Model (2009 GRC) Revised 01-18-2010" xfId="4210"/>
    <cellStyle name="_DEM-WP(C) Prod O&amp;M 2007GRC_Rebuttal Power Costs_Electric Rev Req Model (2009 GRC) Revised 01-18-2010 2" xfId="4211"/>
    <cellStyle name="_DEM-WP(C) Prod O&amp;M 2007GRC_Rebuttal Power Costs_Electric Rev Req Model (2009 GRC) Revised 01-18-2010 2 2" xfId="4212"/>
    <cellStyle name="_DEM-WP(C) Prod O&amp;M 2007GRC_Rebuttal Power Costs_Electric Rev Req Model (2009 GRC) Revised 01-18-2010 3" xfId="4213"/>
    <cellStyle name="_DEM-WP(C) Prod O&amp;M 2007GRC_Rebuttal Power Costs_Final Order Electric EXHIBIT A-1" xfId="4214"/>
    <cellStyle name="_DEM-WP(C) Prod O&amp;M 2007GRC_Rebuttal Power Costs_Final Order Electric EXHIBIT A-1 2" xfId="4215"/>
    <cellStyle name="_DEM-WP(C) Prod O&amp;M 2007GRC_Rebuttal Power Costs_Final Order Electric EXHIBIT A-1 2 2" xfId="4216"/>
    <cellStyle name="_DEM-WP(C) Prod O&amp;M 2007GRC_Rebuttal Power Costs_Final Order Electric EXHIBIT A-1 3" xfId="4217"/>
    <cellStyle name="_x0013__DEM-WP(C) Production O&amp;M 2010GRC As-Filed" xfId="4218"/>
    <cellStyle name="_x0013__DEM-WP(C) Production O&amp;M 2010GRC As-Filed 2" xfId="4219"/>
    <cellStyle name="_DEM-WP(C) Rate Year Sumas by Month Update Corrected" xfId="4220"/>
    <cellStyle name="_DEM-WP(C) Sumas Proforma 11.14.07" xfId="4221"/>
    <cellStyle name="_DEM-WP(C) Sumas Proforma 11.5.07" xfId="4222"/>
    <cellStyle name="_DEM-WP(C) Westside Hydro Data_051007" xfId="4223"/>
    <cellStyle name="_DEM-WP(C) Westside Hydro Data_051007 2" xfId="4224"/>
    <cellStyle name="_DEM-WP(C) Westside Hydro Data_051007 2 2" xfId="4225"/>
    <cellStyle name="_DEM-WP(C) Westside Hydro Data_051007 3" xfId="4226"/>
    <cellStyle name="_DEM-WP(C) Westside Hydro Data_051007_16.37E Wild Horse Expansion DeferralRevwrkingfile SF" xfId="4227"/>
    <cellStyle name="_DEM-WP(C) Westside Hydro Data_051007_16.37E Wild Horse Expansion DeferralRevwrkingfile SF 2" xfId="4228"/>
    <cellStyle name="_DEM-WP(C) Westside Hydro Data_051007_16.37E Wild Horse Expansion DeferralRevwrkingfile SF 2 2" xfId="4229"/>
    <cellStyle name="_DEM-WP(C) Westside Hydro Data_051007_16.37E Wild Horse Expansion DeferralRevwrkingfile SF 3" xfId="4230"/>
    <cellStyle name="_DEM-WP(C) Westside Hydro Data_051007_2009 GRC Compl Filing - Exhibit D" xfId="4231"/>
    <cellStyle name="_DEM-WP(C) Westside Hydro Data_051007_2009 GRC Compl Filing - Exhibit D 2" xfId="4232"/>
    <cellStyle name="_DEM-WP(C) Westside Hydro Data_051007_Adj Bench DR 3 for Initial Briefs (Electric)" xfId="4233"/>
    <cellStyle name="_DEM-WP(C) Westside Hydro Data_051007_Adj Bench DR 3 for Initial Briefs (Electric) 2" xfId="4234"/>
    <cellStyle name="_DEM-WP(C) Westside Hydro Data_051007_Adj Bench DR 3 for Initial Briefs (Electric) 2 2" xfId="4235"/>
    <cellStyle name="_DEM-WP(C) Westside Hydro Data_051007_Adj Bench DR 3 for Initial Briefs (Electric) 3" xfId="4236"/>
    <cellStyle name="_DEM-WP(C) Westside Hydro Data_051007_Book1" xfId="4237"/>
    <cellStyle name="_DEM-WP(C) Westside Hydro Data_051007_Book2" xfId="4238"/>
    <cellStyle name="_DEM-WP(C) Westside Hydro Data_051007_Book2 2" xfId="4239"/>
    <cellStyle name="_DEM-WP(C) Westside Hydro Data_051007_Book2 2 2" xfId="4240"/>
    <cellStyle name="_DEM-WP(C) Westside Hydro Data_051007_Book2 3" xfId="4241"/>
    <cellStyle name="_DEM-WP(C) Westside Hydro Data_051007_Book4" xfId="4242"/>
    <cellStyle name="_DEM-WP(C) Westside Hydro Data_051007_Book4 2" xfId="4243"/>
    <cellStyle name="_DEM-WP(C) Westside Hydro Data_051007_Book4 2 2" xfId="4244"/>
    <cellStyle name="_DEM-WP(C) Westside Hydro Data_051007_Book4 3" xfId="4245"/>
    <cellStyle name="_DEM-WP(C) Westside Hydro Data_051007_Electric Rev Req Model (2009 GRC) " xfId="4246"/>
    <cellStyle name="_DEM-WP(C) Westside Hydro Data_051007_Electric Rev Req Model (2009 GRC)  2" xfId="4247"/>
    <cellStyle name="_DEM-WP(C) Westside Hydro Data_051007_Electric Rev Req Model (2009 GRC)  2 2" xfId="4248"/>
    <cellStyle name="_DEM-WP(C) Westside Hydro Data_051007_Electric Rev Req Model (2009 GRC)  3" xfId="4249"/>
    <cellStyle name="_DEM-WP(C) Westside Hydro Data_051007_Electric Rev Req Model (2009 GRC) Rebuttal" xfId="4250"/>
    <cellStyle name="_DEM-WP(C) Westside Hydro Data_051007_Electric Rev Req Model (2009 GRC) Rebuttal 2" xfId="4251"/>
    <cellStyle name="_DEM-WP(C) Westside Hydro Data_051007_Electric Rev Req Model (2009 GRC) Rebuttal 2 2" xfId="4252"/>
    <cellStyle name="_DEM-WP(C) Westside Hydro Data_051007_Electric Rev Req Model (2009 GRC) Rebuttal 3" xfId="4253"/>
    <cellStyle name="_DEM-WP(C) Westside Hydro Data_051007_Electric Rev Req Model (2009 GRC) Rebuttal REmoval of New  WH Solar AdjustMI" xfId="4254"/>
    <cellStyle name="_DEM-WP(C) Westside Hydro Data_051007_Electric Rev Req Model (2009 GRC) Rebuttal REmoval of New  WH Solar AdjustMI 2" xfId="4255"/>
    <cellStyle name="_DEM-WP(C) Westside Hydro Data_051007_Electric Rev Req Model (2009 GRC) Rebuttal REmoval of New  WH Solar AdjustMI 2 2" xfId="4256"/>
    <cellStyle name="_DEM-WP(C) Westside Hydro Data_051007_Electric Rev Req Model (2009 GRC) Rebuttal REmoval of New  WH Solar AdjustMI 3" xfId="4257"/>
    <cellStyle name="_DEM-WP(C) Westside Hydro Data_051007_Electric Rev Req Model (2009 GRC) Revised 01-18-2010" xfId="4258"/>
    <cellStyle name="_DEM-WP(C) Westside Hydro Data_051007_Electric Rev Req Model (2009 GRC) Revised 01-18-2010 2" xfId="4259"/>
    <cellStyle name="_DEM-WP(C) Westside Hydro Data_051007_Electric Rev Req Model (2009 GRC) Revised 01-18-2010 2 2" xfId="4260"/>
    <cellStyle name="_DEM-WP(C) Westside Hydro Data_051007_Electric Rev Req Model (2009 GRC) Revised 01-18-2010 3" xfId="4261"/>
    <cellStyle name="_DEM-WP(C) Westside Hydro Data_051007_Electric Rev Req Model (2010 GRC)" xfId="4262"/>
    <cellStyle name="_DEM-WP(C) Westside Hydro Data_051007_Electric Rev Req Model (2010 GRC) SF" xfId="4263"/>
    <cellStyle name="_DEM-WP(C) Westside Hydro Data_051007_Final Order Electric" xfId="4264"/>
    <cellStyle name="_DEM-WP(C) Westside Hydro Data_051007_Final Order Electric EXHIBIT A-1" xfId="4265"/>
    <cellStyle name="_DEM-WP(C) Westside Hydro Data_051007_Final Order Electric EXHIBIT A-1 2" xfId="4266"/>
    <cellStyle name="_DEM-WP(C) Westside Hydro Data_051007_Final Order Electric EXHIBIT A-1 2 2" xfId="4267"/>
    <cellStyle name="_DEM-WP(C) Westside Hydro Data_051007_Final Order Electric EXHIBIT A-1 3" xfId="4268"/>
    <cellStyle name="_DEM-WP(C) Westside Hydro Data_051007_NIM Summary" xfId="4269"/>
    <cellStyle name="_DEM-WP(C) Westside Hydro Data_051007_NIM Summary 2" xfId="4270"/>
    <cellStyle name="_DEM-WP(C) Westside Hydro Data_051007_Power Costs - Comparison bx Rbtl-Staff-Jt-PC" xfId="4271"/>
    <cellStyle name="_DEM-WP(C) Westside Hydro Data_051007_Power Costs - Comparison bx Rbtl-Staff-Jt-PC 2" xfId="4272"/>
    <cellStyle name="_DEM-WP(C) Westside Hydro Data_051007_Power Costs - Comparison bx Rbtl-Staff-Jt-PC 2 2" xfId="4273"/>
    <cellStyle name="_DEM-WP(C) Westside Hydro Data_051007_Power Costs - Comparison bx Rbtl-Staff-Jt-PC 3" xfId="4274"/>
    <cellStyle name="_DEM-WP(C) Westside Hydro Data_051007_Rebuttal Power Costs" xfId="4275"/>
    <cellStyle name="_DEM-WP(C) Westside Hydro Data_051007_Rebuttal Power Costs 2" xfId="4276"/>
    <cellStyle name="_DEM-WP(C) Westside Hydro Data_051007_Rebuttal Power Costs 2 2" xfId="4277"/>
    <cellStyle name="_DEM-WP(C) Westside Hydro Data_051007_Rebuttal Power Costs 3" xfId="4278"/>
    <cellStyle name="_DEM-WP(C) Westside Hydro Data_051007_TENASKA REGULATORY ASSET" xfId="4279"/>
    <cellStyle name="_DEM-WP(C) Westside Hydro Data_051007_TENASKA REGULATORY ASSET 2" xfId="4280"/>
    <cellStyle name="_DEM-WP(C) Westside Hydro Data_051007_TENASKA REGULATORY ASSET 2 2" xfId="4281"/>
    <cellStyle name="_DEM-WP(C) Westside Hydro Data_051007_TENASKA REGULATORY ASSET 3" xfId="4282"/>
    <cellStyle name="_Elec Peak Capacity Need_2008-2029_032709_Wind 5% Cap" xfId="4283"/>
    <cellStyle name="_Elec Peak Capacity Need_2008-2029_032709_Wind 5% Cap 2" xfId="4284"/>
    <cellStyle name="_Elec Peak Capacity Need_2008-2029_032709_Wind 5% Cap_NIM Summary" xfId="4285"/>
    <cellStyle name="_Elec Peak Capacity Need_2008-2029_032709_Wind 5% Cap_NIM Summary 2" xfId="4286"/>
    <cellStyle name="_Elec Peak Capacity Need_2008-2029_032709_Wind 5% Cap-ST-Adj-PJP1" xfId="4287"/>
    <cellStyle name="_Elec Peak Capacity Need_2008-2029_032709_Wind 5% Cap-ST-Adj-PJP1 2" xfId="4288"/>
    <cellStyle name="_Elec Peak Capacity Need_2008-2029_032709_Wind 5% Cap-ST-Adj-PJP1_NIM Summary" xfId="4289"/>
    <cellStyle name="_Elec Peak Capacity Need_2008-2029_032709_Wind 5% Cap-ST-Adj-PJP1_NIM Summary 2" xfId="4290"/>
    <cellStyle name="_Elec Peak Capacity Need_2008-2029_120908_Wind 5% Cap_Low" xfId="4291"/>
    <cellStyle name="_Elec Peak Capacity Need_2008-2029_120908_Wind 5% Cap_Low 2" xfId="4292"/>
    <cellStyle name="_Elec Peak Capacity Need_2008-2029_120908_Wind 5% Cap_Low_NIM Summary" xfId="4293"/>
    <cellStyle name="_Elec Peak Capacity Need_2008-2029_120908_Wind 5% Cap_Low_NIM Summary 2" xfId="4294"/>
    <cellStyle name="_Elec Peak Capacity Need_2008-2029_Wind 5% Cap_050809" xfId="4295"/>
    <cellStyle name="_Elec Peak Capacity Need_2008-2029_Wind 5% Cap_050809 2" xfId="4296"/>
    <cellStyle name="_Elec Peak Capacity Need_2008-2029_Wind 5% Cap_050809_NIM Summary" xfId="4297"/>
    <cellStyle name="_Elec Peak Capacity Need_2008-2029_Wind 5% Cap_050809_NIM Summary 2" xfId="4298"/>
    <cellStyle name="_x0013__Electric Rev Req Model (2009 GRC) " xfId="4299"/>
    <cellStyle name="_x0013__Electric Rev Req Model (2009 GRC)  2" xfId="4300"/>
    <cellStyle name="_x0013__Electric Rev Req Model (2009 GRC)  2 2" xfId="4301"/>
    <cellStyle name="_x0013__Electric Rev Req Model (2009 GRC)  3" xfId="4302"/>
    <cellStyle name="_x0013__Electric Rev Req Model (2009 GRC) Rebuttal" xfId="4303"/>
    <cellStyle name="_x0013__Electric Rev Req Model (2009 GRC) Rebuttal 2" xfId="4304"/>
    <cellStyle name="_x0013__Electric Rev Req Model (2009 GRC) Rebuttal 2 2" xfId="4305"/>
    <cellStyle name="_x0013__Electric Rev Req Model (2009 GRC) Rebuttal 3" xfId="4306"/>
    <cellStyle name="_x0013__Electric Rev Req Model (2009 GRC) Rebuttal REmoval of New  WH Solar AdjustMI" xfId="4307"/>
    <cellStyle name="_x0013__Electric Rev Req Model (2009 GRC) Rebuttal REmoval of New  WH Solar AdjustMI 2" xfId="4308"/>
    <cellStyle name="_x0013__Electric Rev Req Model (2009 GRC) Rebuttal REmoval of New  WH Solar AdjustMI 2 2" xfId="4309"/>
    <cellStyle name="_x0013__Electric Rev Req Model (2009 GRC) Rebuttal REmoval of New  WH Solar AdjustMI 3" xfId="4310"/>
    <cellStyle name="_x0013__Electric Rev Req Model (2009 GRC) Revised 01-18-2010" xfId="4311"/>
    <cellStyle name="_x0013__Electric Rev Req Model (2009 GRC) Revised 01-18-2010 2" xfId="4312"/>
    <cellStyle name="_x0013__Electric Rev Req Model (2009 GRC) Revised 01-18-2010 2 2" xfId="4313"/>
    <cellStyle name="_x0013__Electric Rev Req Model (2009 GRC) Revised 01-18-2010 3" xfId="4314"/>
    <cellStyle name="_x0013__Electric Rev Req Model (2010 GRC)" xfId="4315"/>
    <cellStyle name="_x0013__Electric Rev Req Model (2010 GRC) SF" xfId="4316"/>
    <cellStyle name="_ENCOGEN_WBOOK" xfId="4317"/>
    <cellStyle name="_ENCOGEN_WBOOK 2" xfId="4318"/>
    <cellStyle name="_ENCOGEN_WBOOK_NIM Summary" xfId="4319"/>
    <cellStyle name="_ENCOGEN_WBOOK_NIM Summary 2" xfId="4320"/>
    <cellStyle name="_x0013__Final Order Electric EXHIBIT A-1" xfId="4321"/>
    <cellStyle name="_x0013__Final Order Electric EXHIBIT A-1 2" xfId="4322"/>
    <cellStyle name="_x0013__Final Order Electric EXHIBIT A-1 2 2" xfId="4323"/>
    <cellStyle name="_x0013__Final Order Electric EXHIBIT A-1 3" xfId="4324"/>
    <cellStyle name="_Fixed Gas Transport 1 19 09" xfId="4325"/>
    <cellStyle name="_Fixed Gas Transport 1 19 09 2" xfId="4326"/>
    <cellStyle name="_Fixed Gas Transport 1 19 09 2 2" xfId="4327"/>
    <cellStyle name="_Fixed Gas Transport 1 19 09 3" xfId="4328"/>
    <cellStyle name="_Fuel Prices 4-14" xfId="4329"/>
    <cellStyle name="_Fuel Prices 4-14 2" xfId="4330"/>
    <cellStyle name="_Fuel Prices 4-14 2 2" xfId="4331"/>
    <cellStyle name="_Fuel Prices 4-14 2 2 2" xfId="4332"/>
    <cellStyle name="_Fuel Prices 4-14 2 3" xfId="4333"/>
    <cellStyle name="_Fuel Prices 4-14 3" xfId="4334"/>
    <cellStyle name="_Fuel Prices 4-14 3 2" xfId="4335"/>
    <cellStyle name="_Fuel Prices 4-14 4" xfId="4336"/>
    <cellStyle name="_Fuel Prices 4-14 4 2" xfId="4337"/>
    <cellStyle name="_Fuel Prices 4-14 5" xfId="4338"/>
    <cellStyle name="_Fuel Prices 4-14_04 07E Wild Horse Wind Expansion (C) (2)" xfId="4339"/>
    <cellStyle name="_Fuel Prices 4-14_04 07E Wild Horse Wind Expansion (C) (2) 2" xfId="4340"/>
    <cellStyle name="_Fuel Prices 4-14_04 07E Wild Horse Wind Expansion (C) (2) 2 2" xfId="4341"/>
    <cellStyle name="_Fuel Prices 4-14_04 07E Wild Horse Wind Expansion (C) (2) 3" xfId="4342"/>
    <cellStyle name="_Fuel Prices 4-14_04 07E Wild Horse Wind Expansion (C) (2)_Adj Bench DR 3 for Initial Briefs (Electric)" xfId="4343"/>
    <cellStyle name="_Fuel Prices 4-14_04 07E Wild Horse Wind Expansion (C) (2)_Adj Bench DR 3 for Initial Briefs (Electric) 2" xfId="4344"/>
    <cellStyle name="_Fuel Prices 4-14_04 07E Wild Horse Wind Expansion (C) (2)_Adj Bench DR 3 for Initial Briefs (Electric) 2 2" xfId="4345"/>
    <cellStyle name="_Fuel Prices 4-14_04 07E Wild Horse Wind Expansion (C) (2)_Adj Bench DR 3 for Initial Briefs (Electric) 3" xfId="4346"/>
    <cellStyle name="_Fuel Prices 4-14_04 07E Wild Horse Wind Expansion (C) (2)_Book1" xfId="4347"/>
    <cellStyle name="_Fuel Prices 4-14_04 07E Wild Horse Wind Expansion (C) (2)_Electric Rev Req Model (2009 GRC) " xfId="4348"/>
    <cellStyle name="_Fuel Prices 4-14_04 07E Wild Horse Wind Expansion (C) (2)_Electric Rev Req Model (2009 GRC)  2" xfId="4349"/>
    <cellStyle name="_Fuel Prices 4-14_04 07E Wild Horse Wind Expansion (C) (2)_Electric Rev Req Model (2009 GRC)  2 2" xfId="4350"/>
    <cellStyle name="_Fuel Prices 4-14_04 07E Wild Horse Wind Expansion (C) (2)_Electric Rev Req Model (2009 GRC)  3" xfId="4351"/>
    <cellStyle name="_Fuel Prices 4-14_04 07E Wild Horse Wind Expansion (C) (2)_Electric Rev Req Model (2009 GRC) Rebuttal" xfId="4352"/>
    <cellStyle name="_Fuel Prices 4-14_04 07E Wild Horse Wind Expansion (C) (2)_Electric Rev Req Model (2009 GRC) Rebuttal 2" xfId="4353"/>
    <cellStyle name="_Fuel Prices 4-14_04 07E Wild Horse Wind Expansion (C) (2)_Electric Rev Req Model (2009 GRC) Rebuttal 2 2" xfId="4354"/>
    <cellStyle name="_Fuel Prices 4-14_04 07E Wild Horse Wind Expansion (C) (2)_Electric Rev Req Model (2009 GRC) Rebuttal 3" xfId="4355"/>
    <cellStyle name="_Fuel Prices 4-14_04 07E Wild Horse Wind Expansion (C) (2)_Electric Rev Req Model (2009 GRC) Rebuttal REmoval of New  WH Solar AdjustMI" xfId="4356"/>
    <cellStyle name="_Fuel Prices 4-14_04 07E Wild Horse Wind Expansion (C) (2)_Electric Rev Req Model (2009 GRC) Rebuttal REmoval of New  WH Solar AdjustMI 2" xfId="4357"/>
    <cellStyle name="_Fuel Prices 4-14_04 07E Wild Horse Wind Expansion (C) (2)_Electric Rev Req Model (2009 GRC) Rebuttal REmoval of New  WH Solar AdjustMI 2 2" xfId="4358"/>
    <cellStyle name="_Fuel Prices 4-14_04 07E Wild Horse Wind Expansion (C) (2)_Electric Rev Req Model (2009 GRC) Rebuttal REmoval of New  WH Solar AdjustMI 3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10 GRC)" xfId="4364"/>
    <cellStyle name="_Fuel Prices 4-14_04 07E Wild Horse Wind Expansion (C) (2)_Electric Rev Req Model (2010 GRC) SF" xfId="4365"/>
    <cellStyle name="_Fuel Prices 4-14_04 07E Wild Horse Wind Expansion (C) (2)_Final Order Electric EXHIBIT A-1" xfId="4366"/>
    <cellStyle name="_Fuel Prices 4-14_04 07E Wild Horse Wind Expansion (C) (2)_Final Order Electric EXHIBIT A-1 2" xfId="4367"/>
    <cellStyle name="_Fuel Prices 4-14_04 07E Wild Horse Wind Expansion (C) (2)_Final Order Electric EXHIBIT A-1 2 2" xfId="4368"/>
    <cellStyle name="_Fuel Prices 4-14_04 07E Wild Horse Wind Expansion (C) (2)_Final Order Electric EXHIBIT A-1 3" xfId="4369"/>
    <cellStyle name="_Fuel Prices 4-14_04 07E Wild Horse Wind Expansion (C) (2)_TENASKA REGULATORY ASSET" xfId="4370"/>
    <cellStyle name="_Fuel Prices 4-14_04 07E Wild Horse Wind Expansion (C) (2)_TENASKA REGULATORY ASSET 2" xfId="4371"/>
    <cellStyle name="_Fuel Prices 4-14_04 07E Wild Horse Wind Expansion (C) (2)_TENASKA REGULATORY ASSET 2 2" xfId="4372"/>
    <cellStyle name="_Fuel Prices 4-14_04 07E Wild Horse Wind Expansion (C) (2)_TENASKA REGULATORY ASSET 3" xfId="4373"/>
    <cellStyle name="_Fuel Prices 4-14_16.37E Wild Horse Expansion DeferralRevwrkingfile SF" xfId="4374"/>
    <cellStyle name="_Fuel Prices 4-14_16.37E Wild Horse Expansion DeferralRevwrkingfile SF 2" xfId="4375"/>
    <cellStyle name="_Fuel Prices 4-14_16.37E Wild Horse Expansion DeferralRevwrkingfile SF 2 2" xfId="4376"/>
    <cellStyle name="_Fuel Prices 4-14_16.37E Wild Horse Expansion DeferralRevwrkingfile SF 3" xfId="4377"/>
    <cellStyle name="_Fuel Prices 4-14_2009 Compliance Filing PCA Exhibits for GRC" xfId="4378"/>
    <cellStyle name="_Fuel Prices 4-14_2009 GRC Compl Filing - Exhibit D" xfId="4379"/>
    <cellStyle name="_Fuel Prices 4-14_2009 GRC Compl Filing - Exhibit D 2" xfId="4380"/>
    <cellStyle name="_Fuel Prices 4-14_2010 PTC's July1_Dec31 2010 " xfId="4381"/>
    <cellStyle name="_Fuel Prices 4-14_2010 PTC's Sept10_Aug11 (Version 4)" xfId="4382"/>
    <cellStyle name="_Fuel Prices 4-14_3.01 Income Statement" xfId="4383"/>
    <cellStyle name="_Fuel Prices 4-14_4 31 Regulatory Assets and Liabilities  7 06- Exhibit D" xfId="4384"/>
    <cellStyle name="_Fuel Prices 4-14_4 31 Regulatory Assets and Liabilities  7 06- Exhibit D 2" xfId="4385"/>
    <cellStyle name="_Fuel Prices 4-14_4 31 Regulatory Assets and Liabilities  7 06- Exhibit D 2 2" xfId="4386"/>
    <cellStyle name="_Fuel Prices 4-14_4 31 Regulatory Assets and Liabilities  7 06- Exhibit D 3" xfId="4387"/>
    <cellStyle name="_Fuel Prices 4-14_4 31 Regulatory Assets and Liabilities  7 06- Exhibit D_NIM Summary" xfId="4388"/>
    <cellStyle name="_Fuel Prices 4-14_4 31 Regulatory Assets and Liabilities  7 06- Exhibit D_NIM Summary 2" xfId="4389"/>
    <cellStyle name="_Fuel Prices 4-14_4 32 Regulatory Assets and Liabilities  7 06- Exhibit D" xfId="4390"/>
    <cellStyle name="_Fuel Prices 4-14_4 32 Regulatory Assets and Liabilities  7 06- Exhibit D 2" xfId="4391"/>
    <cellStyle name="_Fuel Prices 4-14_4 32 Regulatory Assets and Liabilities  7 06- Exhibit D 2 2" xfId="4392"/>
    <cellStyle name="_Fuel Prices 4-14_4 32 Regulatory Assets and Liabilities  7 06- Exhibit D 3" xfId="4393"/>
    <cellStyle name="_Fuel Prices 4-14_4 32 Regulatory Assets and Liabilities  7 06- Exhibit D_NIM Summary" xfId="4394"/>
    <cellStyle name="_Fuel Prices 4-14_4 32 Regulatory Assets and Liabilities  7 06- Exhibit D_NIM Summary 2" xfId="4395"/>
    <cellStyle name="_Fuel Prices 4-14_Att B to RECs proceeds proposal" xfId="4396"/>
    <cellStyle name="_Fuel Prices 4-14_AURORA Total New" xfId="4397"/>
    <cellStyle name="_Fuel Prices 4-14_AURORA Total New 2" xfId="4398"/>
    <cellStyle name="_Fuel Prices 4-14_Backup for Attachment B 2010-09-09" xfId="4399"/>
    <cellStyle name="_Fuel Prices 4-14_Bench Request - Attachment B" xfId="4400"/>
    <cellStyle name="_Fuel Prices 4-14_Book2" xfId="4401"/>
    <cellStyle name="_Fuel Prices 4-14_Book2 2" xfId="4402"/>
    <cellStyle name="_Fuel Prices 4-14_Book2 2 2" xfId="4403"/>
    <cellStyle name="_Fuel Prices 4-14_Book2 3" xfId="4404"/>
    <cellStyle name="_Fuel Prices 4-14_Book2_Adj Bench DR 3 for Initial Briefs (Electric)" xfId="4405"/>
    <cellStyle name="_Fuel Prices 4-14_Book2_Adj Bench DR 3 for Initial Briefs (Electric) 2" xfId="4406"/>
    <cellStyle name="_Fuel Prices 4-14_Book2_Adj Bench DR 3 for Initial Briefs (Electric) 2 2" xfId="4407"/>
    <cellStyle name="_Fuel Prices 4-14_Book2_Adj Bench DR 3 for Initial Briefs (Electric) 3" xfId="4408"/>
    <cellStyle name="_Fuel Prices 4-14_Book2_Electric Rev Req Model (2009 GRC) Rebuttal" xfId="4409"/>
    <cellStyle name="_Fuel Prices 4-14_Book2_Electric Rev Req Model (2009 GRC) Rebuttal 2" xfId="4410"/>
    <cellStyle name="_Fuel Prices 4-14_Book2_Electric Rev Req Model (2009 GRC) Rebuttal 2 2" xfId="4411"/>
    <cellStyle name="_Fuel Prices 4-14_Book2_Electric Rev Req Model (2009 GRC) Rebuttal 3" xfId="4412"/>
    <cellStyle name="_Fuel Prices 4-14_Book2_Electric Rev Req Model (2009 GRC) Rebuttal REmoval of New  WH Solar AdjustMI" xfId="4413"/>
    <cellStyle name="_Fuel Prices 4-14_Book2_Electric Rev Req Model (2009 GRC) Rebuttal REmoval of New  WH Solar AdjustMI 2" xfId="4414"/>
    <cellStyle name="_Fuel Prices 4-14_Book2_Electric Rev Req Model (2009 GRC) Rebuttal REmoval of New  WH Solar AdjustMI 2 2" xfId="4415"/>
    <cellStyle name="_Fuel Prices 4-14_Book2_Electric Rev Req Model (2009 GRC) Rebuttal REmoval of New  WH Solar AdjustMI 3" xfId="4416"/>
    <cellStyle name="_Fuel Prices 4-14_Book2_Electric Rev Req Model (2009 GRC) Revised 01-18-2010" xfId="4417"/>
    <cellStyle name="_Fuel Prices 4-14_Book2_Electric Rev Req Model (2009 GRC) Revised 01-18-2010 2" xfId="4418"/>
    <cellStyle name="_Fuel Prices 4-14_Book2_Electric Rev Req Model (2009 GRC) Revised 01-18-2010 2 2" xfId="4419"/>
    <cellStyle name="_Fuel Prices 4-14_Book2_Electric Rev Req Model (2009 GRC) Revised 01-18-2010 3" xfId="4420"/>
    <cellStyle name="_Fuel Prices 4-14_Book2_Final Order Electric EXHIBIT A-1" xfId="4421"/>
    <cellStyle name="_Fuel Prices 4-14_Book2_Final Order Electric EXHIBIT A-1 2" xfId="4422"/>
    <cellStyle name="_Fuel Prices 4-14_Book2_Final Order Electric EXHIBIT A-1 2 2" xfId="4423"/>
    <cellStyle name="_Fuel Prices 4-14_Book2_Final Order Electric EXHIBIT A-1 3" xfId="4424"/>
    <cellStyle name="_Fuel Prices 4-14_Book4" xfId="4425"/>
    <cellStyle name="_Fuel Prices 4-14_Book4 2" xfId="4426"/>
    <cellStyle name="_Fuel Prices 4-14_Book4 2 2" xfId="4427"/>
    <cellStyle name="_Fuel Prices 4-14_Book4 3" xfId="4428"/>
    <cellStyle name="_Fuel Prices 4-14_Book9" xfId="4429"/>
    <cellStyle name="_Fuel Prices 4-14_Book9 2" xfId="4430"/>
    <cellStyle name="_Fuel Prices 4-14_Book9 2 2" xfId="4431"/>
    <cellStyle name="_Fuel Prices 4-14_Book9 3" xfId="4432"/>
    <cellStyle name="_Fuel Prices 4-14_Chelan PUD Power Costs (8-10)" xfId="4433"/>
    <cellStyle name="_Fuel Prices 4-14_Direct Assignment Distribution Plant 2008" xfId="4434"/>
    <cellStyle name="_Fuel Prices 4-14_Direct Assignment Distribution Plant 2008 2" xfId="4435"/>
    <cellStyle name="_Fuel Prices 4-14_Direct Assignment Distribution Plant 2008 2 2" xfId="4436"/>
    <cellStyle name="_Fuel Prices 4-14_Direct Assignment Distribution Plant 2008 2 2 2" xfId="4437"/>
    <cellStyle name="_Fuel Prices 4-14_Direct Assignment Distribution Plant 2008 2 3" xfId="4438"/>
    <cellStyle name="_Fuel Prices 4-14_Direct Assignment Distribution Plant 2008 2 3 2" xfId="4439"/>
    <cellStyle name="_Fuel Prices 4-14_Direct Assignment Distribution Plant 2008 2 4" xfId="4440"/>
    <cellStyle name="_Fuel Prices 4-14_Direct Assignment Distribution Plant 2008 2 4 2" xfId="4441"/>
    <cellStyle name="_Fuel Prices 4-14_Direct Assignment Distribution Plant 2008 3" xfId="4442"/>
    <cellStyle name="_Fuel Prices 4-14_Direct Assignment Distribution Plant 2008 3 2" xfId="4443"/>
    <cellStyle name="_Fuel Prices 4-14_Direct Assignment Distribution Plant 2008 4" xfId="4444"/>
    <cellStyle name="_Fuel Prices 4-14_Direct Assignment Distribution Plant 2008 4 2" xfId="4445"/>
    <cellStyle name="_Fuel Prices 4-14_Direct Assignment Distribution Plant 2008 5" xfId="4446"/>
    <cellStyle name="_Fuel Prices 4-14_Direct Assignment Distribution Plant 2008 6" xfId="4447"/>
    <cellStyle name="_Fuel Prices 4-14_DWH-08 (Rate Spread &amp; Design Workpapers)" xfId="4448"/>
    <cellStyle name="_Fuel Prices 4-14_Electric COS Inputs" xfId="4449"/>
    <cellStyle name="_Fuel Prices 4-14_Electric COS Inputs 2" xfId="4450"/>
    <cellStyle name="_Fuel Prices 4-14_Electric COS Inputs 2 2" xfId="4451"/>
    <cellStyle name="_Fuel Prices 4-14_Electric COS Inputs 2 2 2" xfId="4452"/>
    <cellStyle name="_Fuel Prices 4-14_Electric COS Inputs 2 3" xfId="4453"/>
    <cellStyle name="_Fuel Prices 4-14_Electric COS Inputs 2 3 2" xfId="4454"/>
    <cellStyle name="_Fuel Prices 4-14_Electric COS Inputs 2 4" xfId="4455"/>
    <cellStyle name="_Fuel Prices 4-14_Electric COS Inputs 2 4 2" xfId="4456"/>
    <cellStyle name="_Fuel Prices 4-14_Electric COS Inputs 3" xfId="4457"/>
    <cellStyle name="_Fuel Prices 4-14_Electric COS Inputs 3 2" xfId="4458"/>
    <cellStyle name="_Fuel Prices 4-14_Electric COS Inputs 4" xfId="4459"/>
    <cellStyle name="_Fuel Prices 4-14_Electric COS Inputs 4 2" xfId="4460"/>
    <cellStyle name="_Fuel Prices 4-14_Electric COS Inputs 5" xfId="4461"/>
    <cellStyle name="_Fuel Prices 4-14_Electric COS Inputs 6" xfId="4462"/>
    <cellStyle name="_Fuel Prices 4-14_Electric Rate Spread and Rate Design 3.23.09" xfId="4463"/>
    <cellStyle name="_Fuel Prices 4-14_Electric Rate Spread and Rate Design 3.23.09 2" xfId="4464"/>
    <cellStyle name="_Fuel Prices 4-14_Electric Rate Spread and Rate Design 3.23.09 2 2" xfId="4465"/>
    <cellStyle name="_Fuel Prices 4-14_Electric Rate Spread and Rate Design 3.23.09 2 2 2" xfId="4466"/>
    <cellStyle name="_Fuel Prices 4-14_Electric Rate Spread and Rate Design 3.23.09 2 3" xfId="4467"/>
    <cellStyle name="_Fuel Prices 4-14_Electric Rate Spread and Rate Design 3.23.09 2 3 2" xfId="4468"/>
    <cellStyle name="_Fuel Prices 4-14_Electric Rate Spread and Rate Design 3.23.09 2 4" xfId="4469"/>
    <cellStyle name="_Fuel Prices 4-14_Electric Rate Spread and Rate Design 3.23.09 2 4 2" xfId="4470"/>
    <cellStyle name="_Fuel Prices 4-14_Electric Rate Spread and Rate Design 3.23.09 3" xfId="4471"/>
    <cellStyle name="_Fuel Prices 4-14_Electric Rate Spread and Rate Design 3.23.09 3 2" xfId="4472"/>
    <cellStyle name="_Fuel Prices 4-14_Electric Rate Spread and Rate Design 3.23.09 4" xfId="4473"/>
    <cellStyle name="_Fuel Prices 4-14_Electric Rate Spread and Rate Design 3.23.09 4 2" xfId="4474"/>
    <cellStyle name="_Fuel Prices 4-14_Electric Rate Spread and Rate Design 3.23.09 5" xfId="4475"/>
    <cellStyle name="_Fuel Prices 4-14_Electric Rate Spread and Rate Design 3.23.09 6" xfId="4476"/>
    <cellStyle name="_Fuel Prices 4-14_Final 2008 PTC Rate Design Workpapers 10.27.08" xfId="4477"/>
    <cellStyle name="_Fuel Prices 4-14_Final 2009 Electric Low Income Workpapers" xfId="4478"/>
    <cellStyle name="_Fuel Prices 4-14_INPUTS" xfId="4479"/>
    <cellStyle name="_Fuel Prices 4-14_INPUTS 2" xfId="4480"/>
    <cellStyle name="_Fuel Prices 4-14_INPUTS 2 2" xfId="4481"/>
    <cellStyle name="_Fuel Prices 4-14_INPUTS 2 2 2" xfId="4482"/>
    <cellStyle name="_Fuel Prices 4-14_INPUTS 2 3" xfId="4483"/>
    <cellStyle name="_Fuel Prices 4-14_INPUTS 2 3 2" xfId="4484"/>
    <cellStyle name="_Fuel Prices 4-14_INPUTS 2 4" xfId="4485"/>
    <cellStyle name="_Fuel Prices 4-14_INPUTS 2 4 2" xfId="4486"/>
    <cellStyle name="_Fuel Prices 4-14_INPUTS 3" xfId="4487"/>
    <cellStyle name="_Fuel Prices 4-14_INPUTS 3 2" xfId="4488"/>
    <cellStyle name="_Fuel Prices 4-14_INPUTS 4" xfId="4489"/>
    <cellStyle name="_Fuel Prices 4-14_INPUTS 4 2" xfId="4490"/>
    <cellStyle name="_Fuel Prices 4-14_INPUTS 5" xfId="4491"/>
    <cellStyle name="_Fuel Prices 4-14_INPUTS 6" xfId="4492"/>
    <cellStyle name="_Fuel Prices 4-14_Leased Transformer &amp; Substation Plant &amp; Rev 12-2009" xfId="4493"/>
    <cellStyle name="_Fuel Prices 4-14_Leased Transformer &amp; Substation Plant &amp; Rev 12-2009 2" xfId="4494"/>
    <cellStyle name="_Fuel Prices 4-14_Leased Transformer &amp; Substation Plant &amp; Rev 12-2009 2 2" xfId="4495"/>
    <cellStyle name="_Fuel Prices 4-14_Leased Transformer &amp; Substation Plant &amp; Rev 12-2009 2 2 2" xfId="4496"/>
    <cellStyle name="_Fuel Prices 4-14_Leased Transformer &amp; Substation Plant &amp; Rev 12-2009 2 3" xfId="4497"/>
    <cellStyle name="_Fuel Prices 4-14_Leased Transformer &amp; Substation Plant &amp; Rev 12-2009 2 3 2" xfId="4498"/>
    <cellStyle name="_Fuel Prices 4-14_Leased Transformer &amp; Substation Plant &amp; Rev 12-2009 2 4" xfId="4499"/>
    <cellStyle name="_Fuel Prices 4-14_Leased Transformer &amp; Substation Plant &amp; Rev 12-2009 2 4 2" xfId="4500"/>
    <cellStyle name="_Fuel Prices 4-14_Leased Transformer &amp; Substation Plant &amp; Rev 12-2009 3" xfId="4501"/>
    <cellStyle name="_Fuel Prices 4-14_Leased Transformer &amp; Substation Plant &amp; Rev 12-2009 3 2" xfId="4502"/>
    <cellStyle name="_Fuel Prices 4-14_Leased Transformer &amp; Substation Plant &amp; Rev 12-2009 4" xfId="4503"/>
    <cellStyle name="_Fuel Prices 4-14_Leased Transformer &amp; Substation Plant &amp; Rev 12-2009 4 2" xfId="4504"/>
    <cellStyle name="_Fuel Prices 4-14_Leased Transformer &amp; Substation Plant &amp; Rev 12-2009 5" xfId="4505"/>
    <cellStyle name="_Fuel Prices 4-14_Leased Transformer &amp; Substation Plant &amp; Rev 12-2009 6" xfId="4506"/>
    <cellStyle name="_Fuel Prices 4-14_NIM Summary" xfId="4507"/>
    <cellStyle name="_Fuel Prices 4-14_NIM Summary 09GRC" xfId="4508"/>
    <cellStyle name="_Fuel Prices 4-14_NIM Summary 09GRC 2" xfId="4509"/>
    <cellStyle name="_Fuel Prices 4-14_NIM Summary 2" xfId="4510"/>
    <cellStyle name="_Fuel Prices 4-14_NIM Summary 3" xfId="4511"/>
    <cellStyle name="_Fuel Prices 4-14_NIM Summary 4" xfId="4512"/>
    <cellStyle name="_Fuel Prices 4-14_NIM Summary 5" xfId="4513"/>
    <cellStyle name="_Fuel Prices 4-14_NIM Summary 6" xfId="4514"/>
    <cellStyle name="_Fuel Prices 4-14_NIM Summary 7" xfId="4515"/>
    <cellStyle name="_Fuel Prices 4-14_NIM Summary 8" xfId="4516"/>
    <cellStyle name="_Fuel Prices 4-14_NIM Summary 9" xfId="4517"/>
    <cellStyle name="_Fuel Prices 4-14_PCA 10 -  Exhibit D from A Kellogg Jan 2011" xfId="4518"/>
    <cellStyle name="_Fuel Prices 4-14_PCA 10 -  Exhibit D from A Kellogg July 2011" xfId="4519"/>
    <cellStyle name="_Fuel Prices 4-14_PCA 10 -  Exhibit D from S Free Rcv'd 12-11" xfId="4520"/>
    <cellStyle name="_Fuel Prices 4-14_PCA 9 -  Exhibit D April 2010" xfId="4521"/>
    <cellStyle name="_Fuel Prices 4-14_PCA 9 -  Exhibit D April 2010 (3)" xfId="4522"/>
    <cellStyle name="_Fuel Prices 4-14_PCA 9 -  Exhibit D April 2010 (3) 2" xfId="4523"/>
    <cellStyle name="_Fuel Prices 4-14_PCA 9 -  Exhibit D Nov 2010" xfId="4524"/>
    <cellStyle name="_Fuel Prices 4-14_PCA 9 - Exhibit D at August 2010" xfId="4525"/>
    <cellStyle name="_Fuel Prices 4-14_PCA 9 - Exhibit D June 2010 GRC" xfId="4526"/>
    <cellStyle name="_Fuel Prices 4-14_Peak Credit Exhibits for 2009 GRC" xfId="4527"/>
    <cellStyle name="_Fuel Prices 4-14_Peak Credit Exhibits for 2009 GRC 2" xfId="4528"/>
    <cellStyle name="_Fuel Prices 4-14_Peak Credit Exhibits for 2009 GRC 2 2" xfId="4529"/>
    <cellStyle name="_Fuel Prices 4-14_Peak Credit Exhibits for 2009 GRC 2 2 2" xfId="4530"/>
    <cellStyle name="_Fuel Prices 4-14_Peak Credit Exhibits for 2009 GRC 2 3" xfId="4531"/>
    <cellStyle name="_Fuel Prices 4-14_Peak Credit Exhibits for 2009 GRC 2 3 2" xfId="4532"/>
    <cellStyle name="_Fuel Prices 4-14_Peak Credit Exhibits for 2009 GRC 2 4" xfId="4533"/>
    <cellStyle name="_Fuel Prices 4-14_Peak Credit Exhibits for 2009 GRC 2 4 2" xfId="4534"/>
    <cellStyle name="_Fuel Prices 4-14_Peak Credit Exhibits for 2009 GRC 3" xfId="4535"/>
    <cellStyle name="_Fuel Prices 4-14_Peak Credit Exhibits for 2009 GRC 3 2" xfId="4536"/>
    <cellStyle name="_Fuel Prices 4-14_Peak Credit Exhibits for 2009 GRC 4" xfId="4537"/>
    <cellStyle name="_Fuel Prices 4-14_Peak Credit Exhibits for 2009 GRC 4 2" xfId="4538"/>
    <cellStyle name="_Fuel Prices 4-14_Peak Credit Exhibits for 2009 GRC 5" xfId="4539"/>
    <cellStyle name="_Fuel Prices 4-14_Peak Credit Exhibits for 2009 GRC 6" xfId="4540"/>
    <cellStyle name="_Fuel Prices 4-14_Power Costs - Comparison bx Rbtl-Staff-Jt-PC" xfId="4541"/>
    <cellStyle name="_Fuel Prices 4-14_Power Costs - Comparison bx Rbtl-Staff-Jt-PC 2" xfId="4542"/>
    <cellStyle name="_Fuel Prices 4-14_Power Costs - Comparison bx Rbtl-Staff-Jt-PC 2 2" xfId="4543"/>
    <cellStyle name="_Fuel Prices 4-14_Power Costs - Comparison bx Rbtl-Staff-Jt-PC 3" xfId="4544"/>
    <cellStyle name="_Fuel Prices 4-14_Power Costs - Comparison bx Rbtl-Staff-Jt-PC_Adj Bench DR 3 for Initial Briefs (Electric)" xfId="4545"/>
    <cellStyle name="_Fuel Prices 4-14_Power Costs - Comparison bx Rbtl-Staff-Jt-PC_Adj Bench DR 3 for Initial Briefs (Electric) 2" xfId="4546"/>
    <cellStyle name="_Fuel Prices 4-14_Power Costs - Comparison bx Rbtl-Staff-Jt-PC_Adj Bench DR 3 for Initial Briefs (Electric) 2 2" xfId="4547"/>
    <cellStyle name="_Fuel Prices 4-14_Power Costs - Comparison bx Rbtl-Staff-Jt-PC_Adj Bench DR 3 for Initial Briefs (Electric) 3" xfId="4548"/>
    <cellStyle name="_Fuel Prices 4-14_Power Costs - Comparison bx Rbtl-Staff-Jt-PC_Electric Rev Req Model (2009 GRC) Rebuttal" xfId="4549"/>
    <cellStyle name="_Fuel Prices 4-14_Power Costs - Comparison bx Rbtl-Staff-Jt-PC_Electric Rev Req Model (2009 GRC) Rebuttal 2" xfId="4550"/>
    <cellStyle name="_Fuel Prices 4-14_Power Costs - Comparison bx Rbtl-Staff-Jt-PC_Electric Rev Req Model (2009 GRC) Rebuttal 2 2" xfId="4551"/>
    <cellStyle name="_Fuel Prices 4-14_Power Costs - Comparison bx Rbtl-Staff-Jt-PC_Electric Rev Req Model (2009 GRC) Rebuttal 3" xfId="4552"/>
    <cellStyle name="_Fuel Prices 4-14_Power Costs - Comparison bx Rbtl-Staff-Jt-PC_Electric Rev Req Model (2009 GRC) Rebuttal REmoval of New  WH Solar AdjustMI" xfId="4553"/>
    <cellStyle name="_Fuel Prices 4-14_Power Costs - Comparison bx Rbtl-Staff-Jt-PC_Electric Rev Req Model (2009 GRC) Rebuttal REmoval of New  WH Solar AdjustMI 2" xfId="4554"/>
    <cellStyle name="_Fuel Prices 4-14_Power Costs - Comparison bx Rbtl-Staff-Jt-PC_Electric Rev Req Model (2009 GRC) Rebuttal REmoval of New  WH Solar AdjustMI 2 2" xfId="4555"/>
    <cellStyle name="_Fuel Prices 4-14_Power Costs - Comparison bx Rbtl-Staff-Jt-PC_Electric Rev Req Model (2009 GRC) Rebuttal REmoval of New  WH Solar AdjustMI 3" xfId="4556"/>
    <cellStyle name="_Fuel Prices 4-14_Power Costs - Comparison bx Rbtl-Staff-Jt-PC_Electric Rev Req Model (2009 GRC) Revised 01-18-2010" xfId="4557"/>
    <cellStyle name="_Fuel Prices 4-14_Power Costs - Comparison bx Rbtl-Staff-Jt-PC_Electric Rev Req Model (2009 GRC) Revised 01-18-2010 2" xfId="4558"/>
    <cellStyle name="_Fuel Prices 4-14_Power Costs - Comparison bx Rbtl-Staff-Jt-PC_Electric Rev Req Model (2009 GRC) Revised 01-18-2010 2 2" xfId="4559"/>
    <cellStyle name="_Fuel Prices 4-14_Power Costs - Comparison bx Rbtl-Staff-Jt-PC_Electric Rev Req Model (2009 GRC) Revised 01-18-2010 3" xfId="4560"/>
    <cellStyle name="_Fuel Prices 4-14_Power Costs - Comparison bx Rbtl-Staff-Jt-PC_Final Order Electric EXHIBIT A-1" xfId="4561"/>
    <cellStyle name="_Fuel Prices 4-14_Power Costs - Comparison bx Rbtl-Staff-Jt-PC_Final Order Electric EXHIBIT A-1 2" xfId="4562"/>
    <cellStyle name="_Fuel Prices 4-14_Power Costs - Comparison bx Rbtl-Staff-Jt-PC_Final Order Electric EXHIBIT A-1 2 2" xfId="4563"/>
    <cellStyle name="_Fuel Prices 4-14_Power Costs - Comparison bx Rbtl-Staff-Jt-PC_Final Order Electric EXHIBIT A-1 3" xfId="4564"/>
    <cellStyle name="_Fuel Prices 4-14_Production Adj 4.37" xfId="4565"/>
    <cellStyle name="_Fuel Prices 4-14_Production Adj 4.37 2" xfId="4566"/>
    <cellStyle name="_Fuel Prices 4-14_Production Adj 4.37 2 2" xfId="4567"/>
    <cellStyle name="_Fuel Prices 4-14_Production Adj 4.37 3" xfId="4568"/>
    <cellStyle name="_Fuel Prices 4-14_Purchased Power Adj 4.03" xfId="4569"/>
    <cellStyle name="_Fuel Prices 4-14_Purchased Power Adj 4.03 2" xfId="4570"/>
    <cellStyle name="_Fuel Prices 4-14_Purchased Power Adj 4.03 2 2" xfId="4571"/>
    <cellStyle name="_Fuel Prices 4-14_Purchased Power Adj 4.03 3" xfId="4572"/>
    <cellStyle name="_Fuel Prices 4-14_Rate Design Sch 24" xfId="4573"/>
    <cellStyle name="_Fuel Prices 4-14_Rate Design Sch 24 2" xfId="4574"/>
    <cellStyle name="_Fuel Prices 4-14_Rate Design Sch 25" xfId="4575"/>
    <cellStyle name="_Fuel Prices 4-14_Rate Design Sch 25 2" xfId="4576"/>
    <cellStyle name="_Fuel Prices 4-14_Rate Design Sch 25 2 2" xfId="4577"/>
    <cellStyle name="_Fuel Prices 4-14_Rate Design Sch 25 3" xfId="4578"/>
    <cellStyle name="_Fuel Prices 4-14_Rate Design Sch 26" xfId="4579"/>
    <cellStyle name="_Fuel Prices 4-14_Rate Design Sch 26 2" xfId="4580"/>
    <cellStyle name="_Fuel Prices 4-14_Rate Design Sch 26 2 2" xfId="4581"/>
    <cellStyle name="_Fuel Prices 4-14_Rate Design Sch 26 3" xfId="4582"/>
    <cellStyle name="_Fuel Prices 4-14_Rate Design Sch 31" xfId="4583"/>
    <cellStyle name="_Fuel Prices 4-14_Rate Design Sch 31 2" xfId="4584"/>
    <cellStyle name="_Fuel Prices 4-14_Rate Design Sch 31 2 2" xfId="4585"/>
    <cellStyle name="_Fuel Prices 4-14_Rate Design Sch 31 3" xfId="4586"/>
    <cellStyle name="_Fuel Prices 4-14_Rate Design Sch 43" xfId="4587"/>
    <cellStyle name="_Fuel Prices 4-14_Rate Design Sch 43 2" xfId="4588"/>
    <cellStyle name="_Fuel Prices 4-14_Rate Design Sch 43 2 2" xfId="4589"/>
    <cellStyle name="_Fuel Prices 4-14_Rate Design Sch 43 3" xfId="4590"/>
    <cellStyle name="_Fuel Prices 4-14_Rate Design Sch 448-449" xfId="4591"/>
    <cellStyle name="_Fuel Prices 4-14_Rate Design Sch 448-449 2" xfId="4592"/>
    <cellStyle name="_Fuel Prices 4-14_Rate Design Sch 46" xfId="4593"/>
    <cellStyle name="_Fuel Prices 4-14_Rate Design Sch 46 2" xfId="4594"/>
    <cellStyle name="_Fuel Prices 4-14_Rate Design Sch 46 2 2" xfId="4595"/>
    <cellStyle name="_Fuel Prices 4-14_Rate Design Sch 46 3" xfId="4596"/>
    <cellStyle name="_Fuel Prices 4-14_Rate Spread" xfId="4597"/>
    <cellStyle name="_Fuel Prices 4-14_Rate Spread 2" xfId="4598"/>
    <cellStyle name="_Fuel Prices 4-14_Rate Spread 2 2" xfId="4599"/>
    <cellStyle name="_Fuel Prices 4-14_Rate Spread 3" xfId="4600"/>
    <cellStyle name="_Fuel Prices 4-14_Rebuttal Power Costs" xfId="4601"/>
    <cellStyle name="_Fuel Prices 4-14_Rebuttal Power Costs 2" xfId="4602"/>
    <cellStyle name="_Fuel Prices 4-14_Rebuttal Power Costs 2 2" xfId="4603"/>
    <cellStyle name="_Fuel Prices 4-14_Rebuttal Power Costs 3" xfId="4604"/>
    <cellStyle name="_Fuel Prices 4-14_Rebuttal Power Costs_Adj Bench DR 3 for Initial Briefs (Electric)" xfId="4605"/>
    <cellStyle name="_Fuel Prices 4-14_Rebuttal Power Costs_Adj Bench DR 3 for Initial Briefs (Electric) 2" xfId="4606"/>
    <cellStyle name="_Fuel Prices 4-14_Rebuttal Power Costs_Adj Bench DR 3 for Initial Briefs (Electric) 2 2" xfId="4607"/>
    <cellStyle name="_Fuel Prices 4-14_Rebuttal Power Costs_Adj Bench DR 3 for Initial Briefs (Electric) 3" xfId="4608"/>
    <cellStyle name="_Fuel Prices 4-14_Rebuttal Power Costs_Electric Rev Req Model (2009 GRC) Rebuttal" xfId="4609"/>
    <cellStyle name="_Fuel Prices 4-14_Rebuttal Power Costs_Electric Rev Req Model (2009 GRC) Rebuttal 2" xfId="4610"/>
    <cellStyle name="_Fuel Prices 4-14_Rebuttal Power Costs_Electric Rev Req Model (2009 GRC) Rebuttal 2 2" xfId="4611"/>
    <cellStyle name="_Fuel Prices 4-14_Rebuttal Power Costs_Electric Rev Req Model (2009 GRC) Rebuttal 3" xfId="4612"/>
    <cellStyle name="_Fuel Prices 4-14_Rebuttal Power Costs_Electric Rev Req Model (2009 GRC) Rebuttal REmoval of New  WH Solar AdjustMI" xfId="4613"/>
    <cellStyle name="_Fuel Prices 4-14_Rebuttal Power Costs_Electric Rev Req Model (2009 GRC) Rebuttal REmoval of New  WH Solar AdjustMI 2" xfId="4614"/>
    <cellStyle name="_Fuel Prices 4-14_Rebuttal Power Costs_Electric Rev Req Model (2009 GRC) Rebuttal REmoval of New  WH Solar AdjustMI 2 2" xfId="4615"/>
    <cellStyle name="_Fuel Prices 4-14_Rebuttal Power Costs_Electric Rev Req Model (2009 GRC) Rebuttal REmoval of New  WH Solar AdjustMI 3" xfId="4616"/>
    <cellStyle name="_Fuel Prices 4-14_Rebuttal Power Costs_Electric Rev Req Model (2009 GRC) Revised 01-18-2010" xfId="4617"/>
    <cellStyle name="_Fuel Prices 4-14_Rebuttal Power Costs_Electric Rev Req Model (2009 GRC) Revised 01-18-2010 2" xfId="4618"/>
    <cellStyle name="_Fuel Prices 4-14_Rebuttal Power Costs_Electric Rev Req Model (2009 GRC) Revised 01-18-2010 2 2" xfId="4619"/>
    <cellStyle name="_Fuel Prices 4-14_Rebuttal Power Costs_Electric Rev Req Model (2009 GRC) Revised 01-18-2010 3" xfId="4620"/>
    <cellStyle name="_Fuel Prices 4-14_Rebuttal Power Costs_Final Order Electric EXHIBIT A-1" xfId="4621"/>
    <cellStyle name="_Fuel Prices 4-14_Rebuttal Power Costs_Final Order Electric EXHIBIT A-1 2" xfId="4622"/>
    <cellStyle name="_Fuel Prices 4-14_Rebuttal Power Costs_Final Order Electric EXHIBIT A-1 2 2" xfId="4623"/>
    <cellStyle name="_Fuel Prices 4-14_Rebuttal Power Costs_Final Order Electric EXHIBIT A-1 3" xfId="4624"/>
    <cellStyle name="_Fuel Prices 4-14_RECS vs PTC's w Interest 6-28-10" xfId="4625"/>
    <cellStyle name="_Fuel Prices 4-14_ROR 5.02" xfId="4626"/>
    <cellStyle name="_Fuel Prices 4-14_ROR 5.02 2" xfId="4627"/>
    <cellStyle name="_Fuel Prices 4-14_ROR 5.02 2 2" xfId="4628"/>
    <cellStyle name="_Fuel Prices 4-14_ROR 5.02 3" xfId="4629"/>
    <cellStyle name="_Fuel Prices 4-14_Sch 40 Feeder OH 2008" xfId="4630"/>
    <cellStyle name="_Fuel Prices 4-14_Sch 40 Feeder OH 2008 2" xfId="4631"/>
    <cellStyle name="_Fuel Prices 4-14_Sch 40 Feeder OH 2008 2 2" xfId="4632"/>
    <cellStyle name="_Fuel Prices 4-14_Sch 40 Feeder OH 2008 3" xfId="4633"/>
    <cellStyle name="_Fuel Prices 4-14_Sch 40 Interim Energy Rates " xfId="4634"/>
    <cellStyle name="_Fuel Prices 4-14_Sch 40 Interim Energy Rates  2" xfId="4635"/>
    <cellStyle name="_Fuel Prices 4-14_Sch 40 Interim Energy Rates  2 2" xfId="4636"/>
    <cellStyle name="_Fuel Prices 4-14_Sch 40 Interim Energy Rates  3" xfId="4637"/>
    <cellStyle name="_Fuel Prices 4-14_Sch 40 Substation A&amp;G 2008" xfId="4638"/>
    <cellStyle name="_Fuel Prices 4-14_Sch 40 Substation A&amp;G 2008 2" xfId="4639"/>
    <cellStyle name="_Fuel Prices 4-14_Sch 40 Substation A&amp;G 2008 2 2" xfId="4640"/>
    <cellStyle name="_Fuel Prices 4-14_Sch 40 Substation A&amp;G 2008 3" xfId="4641"/>
    <cellStyle name="_Fuel Prices 4-14_Sch 40 Substation O&amp;M 2008" xfId="4642"/>
    <cellStyle name="_Fuel Prices 4-14_Sch 40 Substation O&amp;M 2008 2" xfId="4643"/>
    <cellStyle name="_Fuel Prices 4-14_Sch 40 Substation O&amp;M 2008 2 2" xfId="4644"/>
    <cellStyle name="_Fuel Prices 4-14_Sch 40 Substation O&amp;M 2008 3" xfId="4645"/>
    <cellStyle name="_Fuel Prices 4-14_Subs 2008" xfId="4646"/>
    <cellStyle name="_Fuel Prices 4-14_Subs 2008 2" xfId="4647"/>
    <cellStyle name="_Fuel Prices 4-14_Subs 2008 2 2" xfId="4648"/>
    <cellStyle name="_Fuel Prices 4-14_Subs 2008 3" xfId="4649"/>
    <cellStyle name="_Fuel Prices 4-14_Typical Residential Impacts 10.27.08" xfId="4650"/>
    <cellStyle name="_Fuel Prices 4-14_Wind Integration 10GRC" xfId="4651"/>
    <cellStyle name="_Fuel Prices 4-14_Wind Integration 10GRC 2" xfId="4652"/>
    <cellStyle name="_Gas Low Income 2009" xfId="4653"/>
    <cellStyle name="_Gas Pro Forma Rev CY 2007 Janet 4_8_08" xfId="4654"/>
    <cellStyle name="_Gas Transportation Charges_2009GRC_120308" xfId="4655"/>
    <cellStyle name="_Gas Transportation Charges_2009GRC_120308 2" xfId="4656"/>
    <cellStyle name="_Gas Transportation Charges_2009GRC_120308 2 2" xfId="4657"/>
    <cellStyle name="_Gas Transportation Charges_2009GRC_120308 3" xfId="4658"/>
    <cellStyle name="_Gas Transportation Charges_2009GRC_120308_Chelan PUD Power Costs (8-10)" xfId="4659"/>
    <cellStyle name="_Gas Transportation Charges_2009GRC_120308_DEM-WP(C) Costs Not In AURORA 2010GRC As Filed" xfId="4660"/>
    <cellStyle name="_Gas Transportation Charges_2009GRC_120308_DEM-WP(C) Costs Not In AURORA 2010GRC As Filed 2" xfId="4661"/>
    <cellStyle name="_Gas Transportation Charges_2009GRC_120308_NIM Summary" xfId="4662"/>
    <cellStyle name="_Gas Transportation Charges_2009GRC_120308_NIM Summary 09GRC" xfId="4663"/>
    <cellStyle name="_Gas Transportation Charges_2009GRC_120308_NIM Summary 09GRC 2" xfId="4664"/>
    <cellStyle name="_Gas Transportation Charges_2009GRC_120308_NIM Summary 2" xfId="4665"/>
    <cellStyle name="_Gas Transportation Charges_2009GRC_120308_NIM Summary 3" xfId="4666"/>
    <cellStyle name="_Gas Transportation Charges_2009GRC_120308_NIM Summary 4" xfId="4667"/>
    <cellStyle name="_Gas Transportation Charges_2009GRC_120308_NIM Summary 5" xfId="4668"/>
    <cellStyle name="_Gas Transportation Charges_2009GRC_120308_NIM Summary 6" xfId="4669"/>
    <cellStyle name="_Gas Transportation Charges_2009GRC_120308_NIM Summary 7" xfId="4670"/>
    <cellStyle name="_Gas Transportation Charges_2009GRC_120308_NIM Summary 8" xfId="4671"/>
    <cellStyle name="_Gas Transportation Charges_2009GRC_120308_NIM Summary 9" xfId="4672"/>
    <cellStyle name="_Gas Transportation Charges_2009GRC_120308_PCA 9 -  Exhibit D April 2010 (3)" xfId="4673"/>
    <cellStyle name="_Gas Transportation Charges_2009GRC_120308_PCA 9 -  Exhibit D April 2010 (3) 2" xfId="4674"/>
    <cellStyle name="_Gas Transportation Charges_2009GRC_120308_Reconciliation" xfId="4675"/>
    <cellStyle name="_Gas Transportation Charges_2009GRC_120308_Reconciliation 2" xfId="4676"/>
    <cellStyle name="_Gas Transportation Charges_2009GRC_120308_Wind Integration 10GRC" xfId="4677"/>
    <cellStyle name="_Gas Transportation Charges_2009GRC_120308_Wind Integration 10GRC 2" xfId="4678"/>
    <cellStyle name="_Makewholes" xfId="4679"/>
    <cellStyle name="_Mid C 09GRC" xfId="4680"/>
    <cellStyle name="_Monthly Fixed Input" xfId="4681"/>
    <cellStyle name="_Monthly Fixed Input 2" xfId="4682"/>
    <cellStyle name="_Monthly Fixed Input_NIM Summary" xfId="4683"/>
    <cellStyle name="_Monthly Fixed Input_NIM Summary 2" xfId="4684"/>
    <cellStyle name="_NIM 06 Base Case Current Trends" xfId="4685"/>
    <cellStyle name="_NIM 06 Base Case Current Trends 10" xfId="4686"/>
    <cellStyle name="_NIM 06 Base Case Current Trends 2" xfId="4687"/>
    <cellStyle name="_NIM 06 Base Case Current Trends 2 2" xfId="4688"/>
    <cellStyle name="_NIM 06 Base Case Current Trends 3" xfId="4689"/>
    <cellStyle name="_NIM 06 Base Case Current Trends 3 2" xfId="4690"/>
    <cellStyle name="_NIM 06 Base Case Current Trends 4" xfId="4691"/>
    <cellStyle name="_NIM 06 Base Case Current Trends 4 2" xfId="4692"/>
    <cellStyle name="_NIM 06 Base Case Current Trends 4_2011 Operations Snapshot" xfId="4693"/>
    <cellStyle name="_NIM 06 Base Case Current Trends 4_Department" xfId="4694"/>
    <cellStyle name="_NIM 06 Base Case Current Trends 4_VarX" xfId="4695"/>
    <cellStyle name="_NIM 06 Base Case Current Trends 5" xfId="4696"/>
    <cellStyle name="_NIM 06 Base Case Current Trends 5 2" xfId="4697"/>
    <cellStyle name="_NIM 06 Base Case Current Trends 5 2 2" xfId="4698"/>
    <cellStyle name="_NIM 06 Base Case Current Trends 5 2_County_Stop_Light_Chart_2012_02" xfId="4699"/>
    <cellStyle name="_NIM 06 Base Case Current Trends 5 2_County_Stop_Light_Chart_2012_06" xfId="4700"/>
    <cellStyle name="_NIM 06 Base Case Current Trends 5 2_County_Stop_Light_Chart_Template" xfId="4701"/>
    <cellStyle name="_NIM 06 Base Case Current Trends 5_2011 OM ASM Report" xfId="4702"/>
    <cellStyle name="_NIM 06 Base Case Current Trends 5_2011 OM ASM Report 2" xfId="4703"/>
    <cellStyle name="_NIM 06 Base Case Current Trends 5_2011 OM ASM Report_County_Stop_Light_Chart_2012_02" xfId="4704"/>
    <cellStyle name="_NIM 06 Base Case Current Trends 5_2011 OM ASM Report_County_Stop_Light_Chart_2012_06" xfId="4705"/>
    <cellStyle name="_NIM 06 Base Case Current Trends 5_2011 OM ASM Report_County_Stop_Light_Chart_Template" xfId="4706"/>
    <cellStyle name="_NIM 06 Base Case Current Trends 5_2011 Operations Snapshot" xfId="4707"/>
    <cellStyle name="_NIM 06 Base Case Current Trends 5_2011 Operations Snapshot 2" xfId="4708"/>
    <cellStyle name="_NIM 06 Base Case Current Trends 5_2011 Operations Snapshot_County_Stop_Light_Chart_2012_02" xfId="4709"/>
    <cellStyle name="_NIM 06 Base Case Current Trends 5_2011 Operations Snapshot_County_Stop_Light_Chart_2012_06" xfId="4710"/>
    <cellStyle name="_NIM 06 Base Case Current Trends 5_2011 Operations Snapshot_County_Stop_Light_Chart_Template" xfId="4711"/>
    <cellStyle name="_NIM 06 Base Case Current Trends 5_2012 Operations Snapshot" xfId="4712"/>
    <cellStyle name="_NIM 06 Base Case Current Trends 5_Copy of 2011 OM ASM Report" xfId="4713"/>
    <cellStyle name="_NIM 06 Base Case Current Trends 5_Department" xfId="4714"/>
    <cellStyle name="_NIM 06 Base Case Current Trends 5_Jan 2012 OM ASM Report" xfId="4715"/>
    <cellStyle name="_NIM 06 Base Case Current Trends 5_VarX" xfId="4716"/>
    <cellStyle name="_NIM 06 Base Case Current Trends 6" xfId="4717"/>
    <cellStyle name="_NIM 06 Base Case Current Trends 6 2" xfId="4718"/>
    <cellStyle name="_NIM 06 Base Case Current Trends 6_County_Stop_Light_Chart_2012_02" xfId="4719"/>
    <cellStyle name="_NIM 06 Base Case Current Trends 6_County_Stop_Light_Chart_2012_06" xfId="4720"/>
    <cellStyle name="_NIM 06 Base Case Current Trends 6_County_Stop_Light_Chart_Template" xfId="4721"/>
    <cellStyle name="_NIM 06 Base Case Current Trends 6_Department" xfId="4722"/>
    <cellStyle name="_NIM 06 Base Case Current Trends 6_Department 2" xfId="4723"/>
    <cellStyle name="_NIM 06 Base Case Current Trends 6_VarX" xfId="4724"/>
    <cellStyle name="_NIM 06 Base Case Current Trends 6_VarX 2" xfId="4725"/>
    <cellStyle name="_NIM 06 Base Case Current Trends 7" xfId="4726"/>
    <cellStyle name="_NIM 06 Base Case Current Trends 7 2" xfId="4727"/>
    <cellStyle name="_NIM 06 Base Case Current Trends 7_County_Stop_Light_Chart_2012_02" xfId="4728"/>
    <cellStyle name="_NIM 06 Base Case Current Trends 7_County_Stop_Light_Chart_2012_06" xfId="4729"/>
    <cellStyle name="_NIM 06 Base Case Current Trends 7_County_Stop_Light_Chart_Template" xfId="4730"/>
    <cellStyle name="_NIM 06 Base Case Current Trends 8" xfId="4731"/>
    <cellStyle name="_NIM 06 Base Case Current Trends 9" xfId="4732"/>
    <cellStyle name="_NIM 06 Base Case Current Trends_2011 OM ASM Report" xfId="4733"/>
    <cellStyle name="_NIM 06 Base Case Current Trends_2011 OM ASM Report 2" xfId="4734"/>
    <cellStyle name="_NIM 06 Base Case Current Trends_2011 OM ASM Report_County_Stop_Light_Chart_2012_02" xfId="4735"/>
    <cellStyle name="_NIM 06 Base Case Current Trends_2011 OM ASM Report_County_Stop_Light_Chart_2012_06" xfId="4736"/>
    <cellStyle name="_NIM 06 Base Case Current Trends_2011 OM ASM Report_County_Stop_Light_Chart_Template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Book1" xfId="4742"/>
    <cellStyle name="_NIM 06 Base Case Current Trends_Book2" xfId="4743"/>
    <cellStyle name="_NIM 06 Base Case Current Trends_Book2 2" xfId="4744"/>
    <cellStyle name="_NIM 06 Base Case Current Trends_Book2 2 2" xfId="4745"/>
    <cellStyle name="_NIM 06 Base Case Current Trends_Book2 3" xfId="4746"/>
    <cellStyle name="_NIM 06 Base Case Current Trends_Book2_Adj Bench DR 3 for Initial Briefs (Electric)" xfId="4747"/>
    <cellStyle name="_NIM 06 Base Case Current Trends_Book2_Adj Bench DR 3 for Initial Briefs (Electric) 2" xfId="4748"/>
    <cellStyle name="_NIM 06 Base Case Current Trends_Book2_Adj Bench DR 3 for Initial Briefs (Electric) 2 2" xfId="4749"/>
    <cellStyle name="_NIM 06 Base Case Current Trends_Book2_Adj Bench DR 3 for Initial Briefs (Electric) 3" xfId="4750"/>
    <cellStyle name="_NIM 06 Base Case Current Trends_Book2_Electric Rev Req Model (2009 GRC) Rebuttal" xfId="4751"/>
    <cellStyle name="_NIM 06 Base Case Current Trends_Book2_Electric Rev Req Model (2009 GRC) Rebuttal 2" xfId="4752"/>
    <cellStyle name="_NIM 06 Base Case Current Trends_Book2_Electric Rev Req Model (2009 GRC) Rebuttal 2 2" xfId="4753"/>
    <cellStyle name="_NIM 06 Base Case Current Trends_Book2_Electric Rev Req Model (2009 GRC) Rebuttal 3" xfId="4754"/>
    <cellStyle name="_NIM 06 Base Case Current Trends_Book2_Electric Rev Req Model (2009 GRC) Rebuttal REmoval of New  WH Solar AdjustMI" xfId="4755"/>
    <cellStyle name="_NIM 06 Base Case Current Trends_Book2_Electric Rev Req Model (2009 GRC) Rebuttal REmoval of New  WH Solar AdjustMI 2" xfId="4756"/>
    <cellStyle name="_NIM 06 Base Case Current Trends_Book2_Electric Rev Req Model (2009 GRC) Rebuttal REmoval of New  WH Solar AdjustMI 2 2" xfId="4757"/>
    <cellStyle name="_NIM 06 Base Case Current Trends_Book2_Electric Rev Req Model (2009 GRC) Rebuttal REmoval of New  WH Solar AdjustMI 3" xfId="4758"/>
    <cellStyle name="_NIM 06 Base Case Current Trends_Book2_Electric Rev Req Model (2009 GRC) Revised 01-18-2010" xfId="4759"/>
    <cellStyle name="_NIM 06 Base Case Current Trends_Book2_Electric Rev Req Model (2009 GRC) Revised 01-18-2010 2" xfId="4760"/>
    <cellStyle name="_NIM 06 Base Case Current Trends_Book2_Electric Rev Req Model (2009 GRC) Revised 01-18-2010 2 2" xfId="4761"/>
    <cellStyle name="_NIM 06 Base Case Current Trends_Book2_Electric Rev Req Model (2009 GRC) Revised 01-18-2010 3" xfId="4762"/>
    <cellStyle name="_NIM 06 Base Case Current Trends_Book2_Final Order Electric EXHIBIT A-1" xfId="4763"/>
    <cellStyle name="_NIM 06 Base Case Current Trends_Book2_Final Order Electric EXHIBIT A-1 2" xfId="4764"/>
    <cellStyle name="_NIM 06 Base Case Current Trends_Book2_Final Order Electric EXHIBIT A-1 2 2" xfId="4765"/>
    <cellStyle name="_NIM 06 Base Case Current Trends_Book2_Final Order Electric EXHIBIT A-1 3" xfId="4766"/>
    <cellStyle name="_NIM 06 Base Case Current Trends_Chelan PUD Power Costs (8-10)" xfId="4767"/>
    <cellStyle name="_NIM 06 Base Case Current Trends_Confidential Material" xfId="4768"/>
    <cellStyle name="_NIM 06 Base Case Current Trends_DEM-WP(C) Colstrip 12 Coal Cost Forecast 2010GRC" xfId="4769"/>
    <cellStyle name="_NIM 06 Base Case Current Trends_DEM-WP(C) Production O&amp;M 2010GRC As-Filed" xfId="4770"/>
    <cellStyle name="_NIM 06 Base Case Current Trends_DEM-WP(C) Production O&amp;M 2010GRC As-Filed 2" xfId="4771"/>
    <cellStyle name="_NIM 06 Base Case Current Trends_Electric Rev Req Model (2009 GRC) " xfId="4772"/>
    <cellStyle name="_NIM 06 Base Case Current Trends_Electric Rev Req Model (2009 GRC)  2" xfId="4773"/>
    <cellStyle name="_NIM 06 Base Case Current Trends_Electric Rev Req Model (2009 GRC)  2 2" xfId="4774"/>
    <cellStyle name="_NIM 06 Base Case Current Trends_Electric Rev Req Model (2009 GRC)  3" xfId="4775"/>
    <cellStyle name="_NIM 06 Base Case Current Trends_Electric Rev Req Model (2009 GRC) Rebuttal" xfId="4776"/>
    <cellStyle name="_NIM 06 Base Case Current Trends_Electric Rev Req Model (2009 GRC) Rebuttal 2" xfId="4777"/>
    <cellStyle name="_NIM 06 Base Case Current Trends_Electric Rev Req Model (2009 GRC) Rebuttal 2 2" xfId="4778"/>
    <cellStyle name="_NIM 06 Base Case Current Trends_Electric Rev Req Model (2009 GRC) Rebuttal 3" xfId="4779"/>
    <cellStyle name="_NIM 06 Base Case Current Trends_Electric Rev Req Model (2009 GRC) Rebuttal REmoval of New  WH Solar AdjustMI" xfId="4780"/>
    <cellStyle name="_NIM 06 Base Case Current Trends_Electric Rev Req Model (2009 GRC) Rebuttal REmoval of New  WH Solar AdjustMI 2" xfId="4781"/>
    <cellStyle name="_NIM 06 Base Case Current Trends_Electric Rev Req Model (2009 GRC) Rebuttal REmoval of New  WH Solar AdjustMI 2 2" xfId="4782"/>
    <cellStyle name="_NIM 06 Base Case Current Trends_Electric Rev Req Model (2009 GRC) Rebuttal REmoval of New  WH Solar AdjustMI 3" xfId="4783"/>
    <cellStyle name="_NIM 06 Base Case Current Trends_Electric Rev Req Model (2009 GRC) Revised 01-18-2010" xfId="4784"/>
    <cellStyle name="_NIM 06 Base Case Current Trends_Electric Rev Req Model (2009 GRC) Revised 01-18-2010 2" xfId="4785"/>
    <cellStyle name="_NIM 06 Base Case Current Trends_Electric Rev Req Model (2009 GRC) Revised 01-18-2010 2 2" xfId="4786"/>
    <cellStyle name="_NIM 06 Base Case Current Trends_Electric Rev Req Model (2009 GRC) Revised 01-18-2010 3" xfId="4787"/>
    <cellStyle name="_NIM 06 Base Case Current Trends_Electric Rev Req Model (2010 GRC)" xfId="4788"/>
    <cellStyle name="_NIM 06 Base Case Current Trends_Electric Rev Req Model (2010 GRC) SF" xfId="4789"/>
    <cellStyle name="_NIM 06 Base Case Current Trends_Final Order Electric EXHIBIT A-1" xfId="4790"/>
    <cellStyle name="_NIM 06 Base Case Current Trends_Final Order Electric EXHIBIT A-1 2" xfId="4791"/>
    <cellStyle name="_NIM 06 Base Case Current Trends_Final Order Electric EXHIBIT A-1 2 2" xfId="4792"/>
    <cellStyle name="_NIM 06 Base Case Current Trends_Final Order Electric EXHIBIT A-1 3" xfId="4793"/>
    <cellStyle name="_NIM 06 Base Case Current Trends_NIM Summary" xfId="4794"/>
    <cellStyle name="_NIM 06 Base Case Current Trends_NIM Summary 2" xfId="4795"/>
    <cellStyle name="_NIM 06 Base Case Current Trends_Rebuttal Power Costs" xfId="4796"/>
    <cellStyle name="_NIM 06 Base Case Current Trends_Rebuttal Power Costs 2" xfId="4797"/>
    <cellStyle name="_NIM 06 Base Case Current Trends_Rebuttal Power Costs 2 2" xfId="4798"/>
    <cellStyle name="_NIM 06 Base Case Current Trends_Rebuttal Power Costs 3" xfId="4799"/>
    <cellStyle name="_NIM 06 Base Case Current Trends_Rebuttal Power Costs_Adj Bench DR 3 for Initial Briefs (Electric)" xfId="4800"/>
    <cellStyle name="_NIM 06 Base Case Current Trends_Rebuttal Power Costs_Adj Bench DR 3 for Initial Briefs (Electric) 2" xfId="4801"/>
    <cellStyle name="_NIM 06 Base Case Current Trends_Rebuttal Power Costs_Adj Bench DR 3 for Initial Briefs (Electric) 2 2" xfId="4802"/>
    <cellStyle name="_NIM 06 Base Case Current Trends_Rebuttal Power Costs_Adj Bench DR 3 for Initial Briefs (Electric) 3" xfId="4803"/>
    <cellStyle name="_NIM 06 Base Case Current Trends_Rebuttal Power Costs_Electric Rev Req Model (2009 GRC) Rebuttal" xfId="4804"/>
    <cellStyle name="_NIM 06 Base Case Current Trends_Rebuttal Power Costs_Electric Rev Req Model (2009 GRC) Rebuttal 2" xfId="4805"/>
    <cellStyle name="_NIM 06 Base Case Current Trends_Rebuttal Power Costs_Electric Rev Req Model (2009 GRC) Rebuttal 2 2" xfId="4806"/>
    <cellStyle name="_NIM 06 Base Case Current Trends_Rebuttal Power Costs_Electric Rev Req Model (2009 GRC) Rebuttal 3" xfId="4807"/>
    <cellStyle name="_NIM 06 Base Case Current Trends_Rebuttal Power Costs_Electric Rev Req Model (2009 GRC) Rebuttal REmoval of New  WH Solar AdjustMI" xfId="4808"/>
    <cellStyle name="_NIM 06 Base Case Current Trends_Rebuttal Power Costs_Electric Rev Req Model (2009 GRC) Rebuttal REmoval of New  WH Solar AdjustMI 2" xfId="4809"/>
    <cellStyle name="_NIM 06 Base Case Current Trends_Rebuttal Power Costs_Electric Rev Req Model (2009 GRC) Rebuttal REmoval of New  WH Solar AdjustMI 2 2" xfId="4810"/>
    <cellStyle name="_NIM 06 Base Case Current Trends_Rebuttal Power Costs_Electric Rev Req Model (2009 GRC) Rebuttal REmoval of New  WH Solar AdjustMI 3" xfId="4811"/>
    <cellStyle name="_NIM 06 Base Case Current Trends_Rebuttal Power Costs_Electric Rev Req Model (2009 GRC) Revised 01-18-2010" xfId="4812"/>
    <cellStyle name="_NIM 06 Base Case Current Trends_Rebuttal Power Costs_Electric Rev Req Model (2009 GRC) Revised 01-18-2010 2" xfId="4813"/>
    <cellStyle name="_NIM 06 Base Case Current Trends_Rebuttal Power Costs_Electric Rev Req Model (2009 GRC) Revised 01-18-2010 2 2" xfId="4814"/>
    <cellStyle name="_NIM 06 Base Case Current Trends_Rebuttal Power Costs_Electric Rev Req Model (2009 GRC) Revised 01-18-2010 3" xfId="4815"/>
    <cellStyle name="_NIM 06 Base Case Current Trends_Rebuttal Power Costs_Final Order Electric EXHIBIT A-1" xfId="4816"/>
    <cellStyle name="_NIM 06 Base Case Current Trends_Rebuttal Power Costs_Final Order Electric EXHIBIT A-1 2" xfId="4817"/>
    <cellStyle name="_NIM 06 Base Case Current Trends_Rebuttal Power Costs_Final Order Electric EXHIBIT A-1 2 2" xfId="4818"/>
    <cellStyle name="_NIM 06 Base Case Current Trends_Rebuttal Power Costs_Final Order Electric EXHIBIT A-1 3" xfId="4819"/>
    <cellStyle name="_NIM 06 Base Case Current Trends_TENASKA REGULATORY ASSET" xfId="4820"/>
    <cellStyle name="_NIM 06 Base Case Current Trends_TENASKA REGULATORY ASSET 2" xfId="4821"/>
    <cellStyle name="_NIM 06 Base Case Current Trends_TENASKA REGULATORY ASSET 2 2" xfId="4822"/>
    <cellStyle name="_NIM 06 Base Case Current Trends_TENASKA REGULATORY ASSET 3" xfId="4823"/>
    <cellStyle name="_NIM Summary 09GRC" xfId="4824"/>
    <cellStyle name="_NIM Summary 09GRC 2" xfId="4825"/>
    <cellStyle name="_NIM Summary 09GRC_NIM Summary" xfId="4826"/>
    <cellStyle name="_NIM Summary 09GRC_NIM Summary 2" xfId="4827"/>
    <cellStyle name="_OpCo and HoldCo Covenants Scen 11.6" xfId="4828"/>
    <cellStyle name="_OpCo and HoldCo Covenants Scen 11.6_Draft - New ASM" xfId="4829"/>
    <cellStyle name="_OpCo and HoldCo Covenants Scen 11.6_Draft - New ASM 2" xfId="4830"/>
    <cellStyle name="_OpCo and HoldCo Covenants Scen 11.6_Draft - New ASM_2011 OM ASM Report  (2)" xfId="4831"/>
    <cellStyle name="_OpCo and HoldCo Covenants Scen 11.6_Draft - New ASM_2011 Operations Snapshot" xfId="4832"/>
    <cellStyle name="_OpCo and HoldCo Covenants Scen 11.6_Draft - New ASM_2012 Operations Snapshot" xfId="4833"/>
    <cellStyle name="_OpCo and HoldCo Covenants Scen 11.6_Draft - New ASM_Copy of 2011 OM ASM Report" xfId="4834"/>
    <cellStyle name="_OpCo and HoldCo Covenants Scen 11.6_Draft - New ASM_Jan 2012 OM ASM Report" xfId="4835"/>
    <cellStyle name="_OpCo and HoldCo Covenants Scen 11.6_Draft - New ASM_Puget Management June 2011" xfId="4836"/>
    <cellStyle name="_OpCo and HoldCo Covenants Scen 11.6_Puget_Management_Draft_0311" xfId="4837"/>
    <cellStyle name="_OpCo and HoldCo Covenants Scen 11.6_Puget_Management_Draft_0411" xfId="4838"/>
    <cellStyle name="_OpCo and HoldCo Covenants Scen 11.6_Puget_Management_Draft_0511" xfId="4839"/>
    <cellStyle name="_OpCo and HoldCo Covenants Scen 11.6_Summary" xfId="4840"/>
    <cellStyle name="_OpCo and HoldCo Covenants Scen 11.6_Summary 2" xfId="4841"/>
    <cellStyle name="_OpCo and HoldCo Covenants Scen 11.6_Summary_2011 OM ASM Report  (2)" xfId="4842"/>
    <cellStyle name="_OpCo and HoldCo Covenants Scen 11.6_Summary_2011 Operations Snapshot" xfId="4843"/>
    <cellStyle name="_OpCo and HoldCo Covenants Scen 11.6_Summary_2012 Operations Snapshot" xfId="4844"/>
    <cellStyle name="_OpCo and HoldCo Covenants Scen 11.6_Summary_Copy of 2011 OM ASM Report" xfId="4845"/>
    <cellStyle name="_OpCo and HoldCo Covenants Scen 11.6_Summary_Jan 2012 OM ASM Report" xfId="4846"/>
    <cellStyle name="_PC DRAFT 10 15 07" xfId="4847"/>
    <cellStyle name="_PCA 7 - Exhibit D update 9_30_2008" xfId="4848"/>
    <cellStyle name="_PCA 7 - Exhibit D update 9_30_2008 2" xfId="4849"/>
    <cellStyle name="_PCA 7 - Exhibit D update 9_30_2008_Chelan PUD Power Costs (8-10)" xfId="4850"/>
    <cellStyle name="_PCA 7 - Exhibit D update 9_30_2008_NIM Summary" xfId="4851"/>
    <cellStyle name="_PCA 7 - Exhibit D update 9_30_2008_NIM Summary 2" xfId="4852"/>
    <cellStyle name="_PCA 7 - Exhibit D update 9_30_2008_Transmission Workbook for May BOD" xfId="4853"/>
    <cellStyle name="_PCA 7 - Exhibit D update 9_30_2008_Transmission Workbook for May BOD 2" xfId="4854"/>
    <cellStyle name="_PCA 7 - Exhibit D update 9_30_2008_Wind Integration 10GRC" xfId="4855"/>
    <cellStyle name="_PCA 7 - Exhibit D update 9_30_2008_Wind Integration 10GRC 2" xfId="4856"/>
    <cellStyle name="_PE" xfId="4857"/>
    <cellStyle name="_PE_Draft - New ASM" xfId="4858"/>
    <cellStyle name="_PE_Draft - New ASM 2" xfId="4859"/>
    <cellStyle name="_PE_Draft - New ASM_2011 OM ASM Report  (2)" xfId="4860"/>
    <cellStyle name="_PE_Draft - New ASM_2011 Operations Snapshot" xfId="4861"/>
    <cellStyle name="_PE_Draft - New ASM_2012 Operations Snapshot" xfId="4862"/>
    <cellStyle name="_PE_Draft - New ASM_Copy of 2011 OM ASM Report" xfId="4863"/>
    <cellStyle name="_PE_Draft - New ASM_Jan 2012 OM ASM Report" xfId="4864"/>
    <cellStyle name="_PE_Draft - New ASM_Puget Management June 2011" xfId="4865"/>
    <cellStyle name="_PE_Puget_Management_Draft_0311" xfId="4866"/>
    <cellStyle name="_PE_Puget_Management_Draft_0411" xfId="4867"/>
    <cellStyle name="_PE_Puget_Management_Draft_0511" xfId="4868"/>
    <cellStyle name="_PE_Summary" xfId="4869"/>
    <cellStyle name="_PE_Summary 2" xfId="4870"/>
    <cellStyle name="_PE_Summary_2011 OM ASM Report  (2)" xfId="4871"/>
    <cellStyle name="_PE_Summary_2011 Operations Snapshot" xfId="4872"/>
    <cellStyle name="_PE_Summary_2012 Operations Snapshot" xfId="4873"/>
    <cellStyle name="_PE_Summary_Copy of 2011 OM ASM Report" xfId="4874"/>
    <cellStyle name="_PE_Summary_Jan 2012 OM ASM Report" xfId="4875"/>
    <cellStyle name="_Portfolio SPlan Base Case.xls Chart 1" xfId="4876"/>
    <cellStyle name="_Portfolio SPlan Base Case.xls Chart 1 10" xfId="4877"/>
    <cellStyle name="_Portfolio SPlan Base Case.xls Chart 1 2" xfId="4878"/>
    <cellStyle name="_Portfolio SPlan Base Case.xls Chart 1 2 2" xfId="4879"/>
    <cellStyle name="_Portfolio SPlan Base Case.xls Chart 1 3" xfId="4880"/>
    <cellStyle name="_Portfolio SPlan Base Case.xls Chart 1 3 2" xfId="4881"/>
    <cellStyle name="_Portfolio SPlan Base Case.xls Chart 1 4" xfId="4882"/>
    <cellStyle name="_Portfolio SPlan Base Case.xls Chart 1 4 2" xfId="4883"/>
    <cellStyle name="_Portfolio SPlan Base Case.xls Chart 1 4_2011 Operations Snapshot" xfId="4884"/>
    <cellStyle name="_Portfolio SPlan Base Case.xls Chart 1 4_Department" xfId="4885"/>
    <cellStyle name="_Portfolio SPlan Base Case.xls Chart 1 4_VarX" xfId="4886"/>
    <cellStyle name="_Portfolio SPlan Base Case.xls Chart 1 5" xfId="4887"/>
    <cellStyle name="_Portfolio SPlan Base Case.xls Chart 1 5 2" xfId="4888"/>
    <cellStyle name="_Portfolio SPlan Base Case.xls Chart 1 5 2 2" xfId="4889"/>
    <cellStyle name="_Portfolio SPlan Base Case.xls Chart 1 5 2_County_Stop_Light_Chart_2012_02" xfId="4890"/>
    <cellStyle name="_Portfolio SPlan Base Case.xls Chart 1 5 2_County_Stop_Light_Chart_2012_06" xfId="4891"/>
    <cellStyle name="_Portfolio SPlan Base Case.xls Chart 1 5 2_County_Stop_Light_Chart_Template" xfId="4892"/>
    <cellStyle name="_Portfolio SPlan Base Case.xls Chart 1 5_2011 OM ASM Report" xfId="4893"/>
    <cellStyle name="_Portfolio SPlan Base Case.xls Chart 1 5_2011 OM ASM Report 2" xfId="4894"/>
    <cellStyle name="_Portfolio SPlan Base Case.xls Chart 1 5_2011 OM ASM Report_County_Stop_Light_Chart_2012_02" xfId="4895"/>
    <cellStyle name="_Portfolio SPlan Base Case.xls Chart 1 5_2011 OM ASM Report_County_Stop_Light_Chart_2012_06" xfId="4896"/>
    <cellStyle name="_Portfolio SPlan Base Case.xls Chart 1 5_2011 OM ASM Report_County_Stop_Light_Chart_Template" xfId="4897"/>
    <cellStyle name="_Portfolio SPlan Base Case.xls Chart 1 5_2011 Operations Snapshot" xfId="4898"/>
    <cellStyle name="_Portfolio SPlan Base Case.xls Chart 1 5_2011 Operations Snapshot 2" xfId="4899"/>
    <cellStyle name="_Portfolio SPlan Base Case.xls Chart 1 5_2011 Operations Snapshot_County_Stop_Light_Chart_2012_02" xfId="4900"/>
    <cellStyle name="_Portfolio SPlan Base Case.xls Chart 1 5_2011 Operations Snapshot_County_Stop_Light_Chart_2012_06" xfId="4901"/>
    <cellStyle name="_Portfolio SPlan Base Case.xls Chart 1 5_2011 Operations Snapshot_County_Stop_Light_Chart_Template" xfId="4902"/>
    <cellStyle name="_Portfolio SPlan Base Case.xls Chart 1 5_2012 Operations Snapshot" xfId="4903"/>
    <cellStyle name="_Portfolio SPlan Base Case.xls Chart 1 5_Copy of 2011 OM ASM Report" xfId="4904"/>
    <cellStyle name="_Portfolio SPlan Base Case.xls Chart 1 5_Department" xfId="4905"/>
    <cellStyle name="_Portfolio SPlan Base Case.xls Chart 1 5_Jan 2012 OM ASM Report" xfId="4906"/>
    <cellStyle name="_Portfolio SPlan Base Case.xls Chart 1 5_VarX" xfId="4907"/>
    <cellStyle name="_Portfolio SPlan Base Case.xls Chart 1 6" xfId="4908"/>
    <cellStyle name="_Portfolio SPlan Base Case.xls Chart 1 6 2" xfId="4909"/>
    <cellStyle name="_Portfolio SPlan Base Case.xls Chart 1 6_County_Stop_Light_Chart_2012_02" xfId="4910"/>
    <cellStyle name="_Portfolio SPlan Base Case.xls Chart 1 6_County_Stop_Light_Chart_2012_06" xfId="4911"/>
    <cellStyle name="_Portfolio SPlan Base Case.xls Chart 1 6_County_Stop_Light_Chart_Template" xfId="4912"/>
    <cellStyle name="_Portfolio SPlan Base Case.xls Chart 1 6_Department" xfId="4913"/>
    <cellStyle name="_Portfolio SPlan Base Case.xls Chart 1 6_Department 2" xfId="4914"/>
    <cellStyle name="_Portfolio SPlan Base Case.xls Chart 1 6_VarX" xfId="4915"/>
    <cellStyle name="_Portfolio SPlan Base Case.xls Chart 1 6_VarX 2" xfId="4916"/>
    <cellStyle name="_Portfolio SPlan Base Case.xls Chart 1 7" xfId="4917"/>
    <cellStyle name="_Portfolio SPlan Base Case.xls Chart 1 7 2" xfId="4918"/>
    <cellStyle name="_Portfolio SPlan Base Case.xls Chart 1 7_County_Stop_Light_Chart_2012_02" xfId="4919"/>
    <cellStyle name="_Portfolio SPlan Base Case.xls Chart 1 7_County_Stop_Light_Chart_2012_06" xfId="4920"/>
    <cellStyle name="_Portfolio SPlan Base Case.xls Chart 1 7_County_Stop_Light_Chart_Template" xfId="4921"/>
    <cellStyle name="_Portfolio SPlan Base Case.xls Chart 1 8" xfId="4922"/>
    <cellStyle name="_Portfolio SPlan Base Case.xls Chart 1 9" xfId="4923"/>
    <cellStyle name="_Portfolio SPlan Base Case.xls Chart 1_2011 OM ASM Report" xfId="4924"/>
    <cellStyle name="_Portfolio SPlan Base Case.xls Chart 1_2011 OM ASM Report 2" xfId="4925"/>
    <cellStyle name="_Portfolio SPlan Base Case.xls Chart 1_2011 OM ASM Report_County_Stop_Light_Chart_2012_02" xfId="4926"/>
    <cellStyle name="_Portfolio SPlan Base Case.xls Chart 1_2011 OM ASM Report_County_Stop_Light_Chart_2012_06" xfId="4927"/>
    <cellStyle name="_Portfolio SPlan Base Case.xls Chart 1_2011 OM ASM Report_County_Stop_Light_Chart_Template" xfId="4928"/>
    <cellStyle name="_Portfolio SPlan Base Case.xls Chart 1_Adj Bench DR 3 for Initial Briefs (Electric)" xfId="4929"/>
    <cellStyle name="_Portfolio SPlan Base Case.xls Chart 1_Adj Bench DR 3 for Initial Briefs (Electric) 2" xfId="4930"/>
    <cellStyle name="_Portfolio SPlan Base Case.xls Chart 1_Adj Bench DR 3 for Initial Briefs (Electric) 2 2" xfId="4931"/>
    <cellStyle name="_Portfolio SPlan Base Case.xls Chart 1_Adj Bench DR 3 for Initial Briefs (Electric) 3" xfId="4932"/>
    <cellStyle name="_Portfolio SPlan Base Case.xls Chart 1_Book1" xfId="4933"/>
    <cellStyle name="_Portfolio SPlan Base Case.xls Chart 1_Book2" xfId="4934"/>
    <cellStyle name="_Portfolio SPlan Base Case.xls Chart 1_Book2 2" xfId="4935"/>
    <cellStyle name="_Portfolio SPlan Base Case.xls Chart 1_Book2 2 2" xfId="4936"/>
    <cellStyle name="_Portfolio SPlan Base Case.xls Chart 1_Book2 3" xfId="4937"/>
    <cellStyle name="_Portfolio SPlan Base Case.xls Chart 1_Book2_Adj Bench DR 3 for Initial Briefs (Electric)" xfId="4938"/>
    <cellStyle name="_Portfolio SPlan Base Case.xls Chart 1_Book2_Adj Bench DR 3 for Initial Briefs (Electric) 2" xfId="4939"/>
    <cellStyle name="_Portfolio SPlan Base Case.xls Chart 1_Book2_Adj Bench DR 3 for Initial Briefs (Electric) 2 2" xfId="4940"/>
    <cellStyle name="_Portfolio SPlan Base Case.xls Chart 1_Book2_Adj Bench DR 3 for Initial Briefs (Electric) 3" xfId="4941"/>
    <cellStyle name="_Portfolio SPlan Base Case.xls Chart 1_Book2_Electric Rev Req Model (2009 GRC) Rebuttal" xfId="4942"/>
    <cellStyle name="_Portfolio SPlan Base Case.xls Chart 1_Book2_Electric Rev Req Model (2009 GRC) Rebuttal 2" xfId="4943"/>
    <cellStyle name="_Portfolio SPlan Base Case.xls Chart 1_Book2_Electric Rev Req Model (2009 GRC) Rebuttal 2 2" xfId="4944"/>
    <cellStyle name="_Portfolio SPlan Base Case.xls Chart 1_Book2_Electric Rev Req Model (2009 GRC) Rebuttal 3" xfId="4945"/>
    <cellStyle name="_Portfolio SPlan Base Case.xls Chart 1_Book2_Electric Rev Req Model (2009 GRC) Rebuttal REmoval of New  WH Solar AdjustMI" xfId="4946"/>
    <cellStyle name="_Portfolio SPlan Base Case.xls Chart 1_Book2_Electric Rev Req Model (2009 GRC) Rebuttal REmoval of New  WH Solar AdjustMI 2" xfId="4947"/>
    <cellStyle name="_Portfolio SPlan Base Case.xls Chart 1_Book2_Electric Rev Req Model (2009 GRC) Rebuttal REmoval of New  WH Solar AdjustMI 2 2" xfId="4948"/>
    <cellStyle name="_Portfolio SPlan Base Case.xls Chart 1_Book2_Electric Rev Req Model (2009 GRC) Rebuttal REmoval of New  WH Solar AdjustMI 3" xfId="4949"/>
    <cellStyle name="_Portfolio SPlan Base Case.xls Chart 1_Book2_Electric Rev Req Model (2009 GRC) Revised 01-18-2010" xfId="4950"/>
    <cellStyle name="_Portfolio SPlan Base Case.xls Chart 1_Book2_Electric Rev Req Model (2009 GRC) Revised 01-18-2010 2" xfId="4951"/>
    <cellStyle name="_Portfolio SPlan Base Case.xls Chart 1_Book2_Electric Rev Req Model (2009 GRC) Revised 01-18-2010 2 2" xfId="4952"/>
    <cellStyle name="_Portfolio SPlan Base Case.xls Chart 1_Book2_Electric Rev Req Model (2009 GRC) Revised 01-18-2010 3" xfId="4953"/>
    <cellStyle name="_Portfolio SPlan Base Case.xls Chart 1_Book2_Final Order Electric EXHIBIT A-1" xfId="4954"/>
    <cellStyle name="_Portfolio SPlan Base Case.xls Chart 1_Book2_Final Order Electric EXHIBIT A-1 2" xfId="4955"/>
    <cellStyle name="_Portfolio SPlan Base Case.xls Chart 1_Book2_Final Order Electric EXHIBIT A-1 2 2" xfId="4956"/>
    <cellStyle name="_Portfolio SPlan Base Case.xls Chart 1_Book2_Final Order Electric EXHIBIT A-1 3" xfId="4957"/>
    <cellStyle name="_Portfolio SPlan Base Case.xls Chart 1_Chelan PUD Power Costs (8-10)" xfId="4958"/>
    <cellStyle name="_Portfolio SPlan Base Case.xls Chart 1_Confidential Material" xfId="4959"/>
    <cellStyle name="_Portfolio SPlan Base Case.xls Chart 1_DEM-WP(C) Colstrip 12 Coal Cost Forecast 2010GRC" xfId="4960"/>
    <cellStyle name="_Portfolio SPlan Base Case.xls Chart 1_DEM-WP(C) Production O&amp;M 2010GRC As-Filed" xfId="4961"/>
    <cellStyle name="_Portfolio SPlan Base Case.xls Chart 1_DEM-WP(C) Production O&amp;M 2010GRC As-Filed 2" xfId="4962"/>
    <cellStyle name="_Portfolio SPlan Base Case.xls Chart 1_Electric Rev Req Model (2009 GRC) " xfId="4963"/>
    <cellStyle name="_Portfolio SPlan Base Case.xls Chart 1_Electric Rev Req Model (2009 GRC)  2" xfId="4964"/>
    <cellStyle name="_Portfolio SPlan Base Case.xls Chart 1_Electric Rev Req Model (2009 GRC)  2 2" xfId="4965"/>
    <cellStyle name="_Portfolio SPlan Base Case.xls Chart 1_Electric Rev Req Model (2009 GRC)  3" xfId="4966"/>
    <cellStyle name="_Portfolio SPlan Base Case.xls Chart 1_Electric Rev Req Model (2009 GRC) Rebuttal" xfId="4967"/>
    <cellStyle name="_Portfolio SPlan Base Case.xls Chart 1_Electric Rev Req Model (2009 GRC) Rebuttal 2" xfId="4968"/>
    <cellStyle name="_Portfolio SPlan Base Case.xls Chart 1_Electric Rev Req Model (2009 GRC) Rebuttal 2 2" xfId="4969"/>
    <cellStyle name="_Portfolio SPlan Base Case.xls Chart 1_Electric Rev Req Model (2009 GRC) Rebuttal 3" xfId="4970"/>
    <cellStyle name="_Portfolio SPlan Base Case.xls Chart 1_Electric Rev Req Model (2009 GRC) Rebuttal REmoval of New  WH Solar AdjustMI" xfId="4971"/>
    <cellStyle name="_Portfolio SPlan Base Case.xls Chart 1_Electric Rev Req Model (2009 GRC) Rebuttal REmoval of New  WH Solar AdjustMI 2" xfId="4972"/>
    <cellStyle name="_Portfolio SPlan Base Case.xls Chart 1_Electric Rev Req Model (2009 GRC) Rebuttal REmoval of New  WH Solar AdjustMI 2 2" xfId="4973"/>
    <cellStyle name="_Portfolio SPlan Base Case.xls Chart 1_Electric Rev Req Model (2009 GRC) Rebuttal REmoval of New  WH Solar AdjustMI 3" xfId="4974"/>
    <cellStyle name="_Portfolio SPlan Base Case.xls Chart 1_Electric Rev Req Model (2009 GRC) Revised 01-18-2010" xfId="4975"/>
    <cellStyle name="_Portfolio SPlan Base Case.xls Chart 1_Electric Rev Req Model (2009 GRC) Revised 01-18-2010 2" xfId="4976"/>
    <cellStyle name="_Portfolio SPlan Base Case.xls Chart 1_Electric Rev Req Model (2009 GRC) Revised 01-18-2010 2 2" xfId="4977"/>
    <cellStyle name="_Portfolio SPlan Base Case.xls Chart 1_Electric Rev Req Model (2009 GRC) Revised 01-18-2010 3" xfId="4978"/>
    <cellStyle name="_Portfolio SPlan Base Case.xls Chart 1_Electric Rev Req Model (2010 GRC)" xfId="4979"/>
    <cellStyle name="_Portfolio SPlan Base Case.xls Chart 1_Electric Rev Req Model (2010 GRC) SF" xfId="4980"/>
    <cellStyle name="_Portfolio SPlan Base Case.xls Chart 1_Final Order Electric EXHIBIT A-1" xfId="4981"/>
    <cellStyle name="_Portfolio SPlan Base Case.xls Chart 1_Final Order Electric EXHIBIT A-1 2" xfId="4982"/>
    <cellStyle name="_Portfolio SPlan Base Case.xls Chart 1_Final Order Electric EXHIBIT A-1 2 2" xfId="4983"/>
    <cellStyle name="_Portfolio SPlan Base Case.xls Chart 1_Final Order Electric EXHIBIT A-1 3" xfId="4984"/>
    <cellStyle name="_Portfolio SPlan Base Case.xls Chart 1_NIM Summary" xfId="4985"/>
    <cellStyle name="_Portfolio SPlan Base Case.xls Chart 1_NIM Summary 2" xfId="4986"/>
    <cellStyle name="_Portfolio SPlan Base Case.xls Chart 1_Rebuttal Power Costs" xfId="4987"/>
    <cellStyle name="_Portfolio SPlan Base Case.xls Chart 1_Rebuttal Power Costs 2" xfId="4988"/>
    <cellStyle name="_Portfolio SPlan Base Case.xls Chart 1_Rebuttal Power Costs 2 2" xfId="4989"/>
    <cellStyle name="_Portfolio SPlan Base Case.xls Chart 1_Rebuttal Power Costs 3" xfId="4990"/>
    <cellStyle name="_Portfolio SPlan Base Case.xls Chart 1_Rebuttal Power Costs_Adj Bench DR 3 for Initial Briefs (Electric)" xfId="4991"/>
    <cellStyle name="_Portfolio SPlan Base Case.xls Chart 1_Rebuttal Power Costs_Adj Bench DR 3 for Initial Briefs (Electric) 2" xfId="4992"/>
    <cellStyle name="_Portfolio SPlan Base Case.xls Chart 1_Rebuttal Power Costs_Adj Bench DR 3 for Initial Briefs (Electric) 2 2" xfId="4993"/>
    <cellStyle name="_Portfolio SPlan Base Case.xls Chart 1_Rebuttal Power Costs_Adj Bench DR 3 for Initial Briefs (Electric) 3" xfId="4994"/>
    <cellStyle name="_Portfolio SPlan Base Case.xls Chart 1_Rebuttal Power Costs_Electric Rev Req Model (2009 GRC) Rebuttal" xfId="4995"/>
    <cellStyle name="_Portfolio SPlan Base Case.xls Chart 1_Rebuttal Power Costs_Electric Rev Req Model (2009 GRC) Rebuttal 2" xfId="4996"/>
    <cellStyle name="_Portfolio SPlan Base Case.xls Chart 1_Rebuttal Power Costs_Electric Rev Req Model (2009 GRC) Rebuttal 2 2" xfId="4997"/>
    <cellStyle name="_Portfolio SPlan Base Case.xls Chart 1_Rebuttal Power Costs_Electric Rev Req Model (2009 GRC) Rebuttal 3" xfId="4998"/>
    <cellStyle name="_Portfolio SPlan Base Case.xls Chart 1_Rebuttal Power Costs_Electric Rev Req Model (2009 GRC) Rebuttal REmoval of New  WH Solar AdjustMI" xfId="4999"/>
    <cellStyle name="_Portfolio SPlan Base Case.xls Chart 1_Rebuttal Power Costs_Electric Rev Req Model (2009 GRC) Rebuttal REmoval of New  WH Solar AdjustMI 2" xfId="5000"/>
    <cellStyle name="_Portfolio SPlan Base Case.xls Chart 1_Rebuttal Power Costs_Electric Rev Req Model (2009 GRC) Rebuttal REmoval of New  WH Solar AdjustMI 2 2" xfId="5001"/>
    <cellStyle name="_Portfolio SPlan Base Case.xls Chart 1_Rebuttal Power Costs_Electric Rev Req Model (2009 GRC) Rebuttal REmoval of New  WH Solar AdjustMI 3" xfId="5002"/>
    <cellStyle name="_Portfolio SPlan Base Case.xls Chart 1_Rebuttal Power Costs_Electric Rev Req Model (2009 GRC) Revised 01-18-2010" xfId="5003"/>
    <cellStyle name="_Portfolio SPlan Base Case.xls Chart 1_Rebuttal Power Costs_Electric Rev Req Model (2009 GRC) Revised 01-18-2010 2" xfId="5004"/>
    <cellStyle name="_Portfolio SPlan Base Case.xls Chart 1_Rebuttal Power Costs_Electric Rev Req Model (2009 GRC) Revised 01-18-2010 2 2" xfId="5005"/>
    <cellStyle name="_Portfolio SPlan Base Case.xls Chart 1_Rebuttal Power Costs_Electric Rev Req Model (2009 GRC) Revised 01-18-2010 3" xfId="5006"/>
    <cellStyle name="_Portfolio SPlan Base Case.xls Chart 1_Rebuttal Power Costs_Final Order Electric EXHIBIT A-1" xfId="5007"/>
    <cellStyle name="_Portfolio SPlan Base Case.xls Chart 1_Rebuttal Power Costs_Final Order Electric EXHIBIT A-1 2" xfId="5008"/>
    <cellStyle name="_Portfolio SPlan Base Case.xls Chart 1_Rebuttal Power Costs_Final Order Electric EXHIBIT A-1 2 2" xfId="5009"/>
    <cellStyle name="_Portfolio SPlan Base Case.xls Chart 1_Rebuttal Power Costs_Final Order Electric EXHIBIT A-1 3" xfId="5010"/>
    <cellStyle name="_Portfolio SPlan Base Case.xls Chart 1_TENASKA REGULATORY ASSET" xfId="5011"/>
    <cellStyle name="_Portfolio SPlan Base Case.xls Chart 1_TENASKA REGULATORY ASSET 2" xfId="5012"/>
    <cellStyle name="_Portfolio SPlan Base Case.xls Chart 1_TENASKA REGULATORY ASSET 2 2" xfId="5013"/>
    <cellStyle name="_Portfolio SPlan Base Case.xls Chart 1_TENASKA REGULATORY ASSET 3" xfId="5014"/>
    <cellStyle name="_Portfolio SPlan Base Case.xls Chart 2" xfId="5015"/>
    <cellStyle name="_Portfolio SPlan Base Case.xls Chart 2 10" xfId="5016"/>
    <cellStyle name="_Portfolio SPlan Base Case.xls Chart 2 2" xfId="5017"/>
    <cellStyle name="_Portfolio SPlan Base Case.xls Chart 2 2 2" xfId="5018"/>
    <cellStyle name="_Portfolio SPlan Base Case.xls Chart 2 3" xfId="5019"/>
    <cellStyle name="_Portfolio SPlan Base Case.xls Chart 2 3 2" xfId="5020"/>
    <cellStyle name="_Portfolio SPlan Base Case.xls Chart 2 4" xfId="5021"/>
    <cellStyle name="_Portfolio SPlan Base Case.xls Chart 2 4 2" xfId="5022"/>
    <cellStyle name="_Portfolio SPlan Base Case.xls Chart 2 4_2011 Operations Snapshot" xfId="5023"/>
    <cellStyle name="_Portfolio SPlan Base Case.xls Chart 2 4_Department" xfId="5024"/>
    <cellStyle name="_Portfolio SPlan Base Case.xls Chart 2 4_VarX" xfId="5025"/>
    <cellStyle name="_Portfolio SPlan Base Case.xls Chart 2 5" xfId="5026"/>
    <cellStyle name="_Portfolio SPlan Base Case.xls Chart 2 5 2" xfId="5027"/>
    <cellStyle name="_Portfolio SPlan Base Case.xls Chart 2 5 2 2" xfId="5028"/>
    <cellStyle name="_Portfolio SPlan Base Case.xls Chart 2 5 2_County_Stop_Light_Chart_2012_02" xfId="5029"/>
    <cellStyle name="_Portfolio SPlan Base Case.xls Chart 2 5 2_County_Stop_Light_Chart_2012_06" xfId="5030"/>
    <cellStyle name="_Portfolio SPlan Base Case.xls Chart 2 5 2_County_Stop_Light_Chart_Template" xfId="5031"/>
    <cellStyle name="_Portfolio SPlan Base Case.xls Chart 2 5_2011 OM ASM Report" xfId="5032"/>
    <cellStyle name="_Portfolio SPlan Base Case.xls Chart 2 5_2011 OM ASM Report 2" xfId="5033"/>
    <cellStyle name="_Portfolio SPlan Base Case.xls Chart 2 5_2011 OM ASM Report_County_Stop_Light_Chart_2012_02" xfId="5034"/>
    <cellStyle name="_Portfolio SPlan Base Case.xls Chart 2 5_2011 OM ASM Report_County_Stop_Light_Chart_2012_06" xfId="5035"/>
    <cellStyle name="_Portfolio SPlan Base Case.xls Chart 2 5_2011 OM ASM Report_County_Stop_Light_Chart_Template" xfId="5036"/>
    <cellStyle name="_Portfolio SPlan Base Case.xls Chart 2 5_2011 Operations Snapshot" xfId="5037"/>
    <cellStyle name="_Portfolio SPlan Base Case.xls Chart 2 5_2011 Operations Snapshot 2" xfId="5038"/>
    <cellStyle name="_Portfolio SPlan Base Case.xls Chart 2 5_2011 Operations Snapshot_County_Stop_Light_Chart_2012_02" xfId="5039"/>
    <cellStyle name="_Portfolio SPlan Base Case.xls Chart 2 5_2011 Operations Snapshot_County_Stop_Light_Chart_2012_06" xfId="5040"/>
    <cellStyle name="_Portfolio SPlan Base Case.xls Chart 2 5_2011 Operations Snapshot_County_Stop_Light_Chart_Template" xfId="5041"/>
    <cellStyle name="_Portfolio SPlan Base Case.xls Chart 2 5_2012 Operations Snapshot" xfId="5042"/>
    <cellStyle name="_Portfolio SPlan Base Case.xls Chart 2 5_Copy of 2011 OM ASM Report" xfId="5043"/>
    <cellStyle name="_Portfolio SPlan Base Case.xls Chart 2 5_Department" xfId="5044"/>
    <cellStyle name="_Portfolio SPlan Base Case.xls Chart 2 5_Jan 2012 OM ASM Report" xfId="5045"/>
    <cellStyle name="_Portfolio SPlan Base Case.xls Chart 2 5_VarX" xfId="5046"/>
    <cellStyle name="_Portfolio SPlan Base Case.xls Chart 2 6" xfId="5047"/>
    <cellStyle name="_Portfolio SPlan Base Case.xls Chart 2 6 2" xfId="5048"/>
    <cellStyle name="_Portfolio SPlan Base Case.xls Chart 2 6_County_Stop_Light_Chart_2012_02" xfId="5049"/>
    <cellStyle name="_Portfolio SPlan Base Case.xls Chart 2 6_County_Stop_Light_Chart_2012_06" xfId="5050"/>
    <cellStyle name="_Portfolio SPlan Base Case.xls Chart 2 6_County_Stop_Light_Chart_Template" xfId="5051"/>
    <cellStyle name="_Portfolio SPlan Base Case.xls Chart 2 6_Department" xfId="5052"/>
    <cellStyle name="_Portfolio SPlan Base Case.xls Chart 2 6_Department 2" xfId="5053"/>
    <cellStyle name="_Portfolio SPlan Base Case.xls Chart 2 6_VarX" xfId="5054"/>
    <cellStyle name="_Portfolio SPlan Base Case.xls Chart 2 6_VarX 2" xfId="5055"/>
    <cellStyle name="_Portfolio SPlan Base Case.xls Chart 2 7" xfId="5056"/>
    <cellStyle name="_Portfolio SPlan Base Case.xls Chart 2 7 2" xfId="5057"/>
    <cellStyle name="_Portfolio SPlan Base Case.xls Chart 2 7_County_Stop_Light_Chart_2012_02" xfId="5058"/>
    <cellStyle name="_Portfolio SPlan Base Case.xls Chart 2 7_County_Stop_Light_Chart_2012_06" xfId="5059"/>
    <cellStyle name="_Portfolio SPlan Base Case.xls Chart 2 7_County_Stop_Light_Chart_Template" xfId="5060"/>
    <cellStyle name="_Portfolio SPlan Base Case.xls Chart 2 8" xfId="5061"/>
    <cellStyle name="_Portfolio SPlan Base Case.xls Chart 2 9" xfId="5062"/>
    <cellStyle name="_Portfolio SPlan Base Case.xls Chart 2_2011 OM ASM Report" xfId="5063"/>
    <cellStyle name="_Portfolio SPlan Base Case.xls Chart 2_2011 OM ASM Report 2" xfId="5064"/>
    <cellStyle name="_Portfolio SPlan Base Case.xls Chart 2_2011 OM ASM Report_County_Stop_Light_Chart_2012_02" xfId="5065"/>
    <cellStyle name="_Portfolio SPlan Base Case.xls Chart 2_2011 OM ASM Report_County_Stop_Light_Chart_2012_06" xfId="5066"/>
    <cellStyle name="_Portfolio SPlan Base Case.xls Chart 2_2011 OM ASM Report_County_Stop_Light_Chart_Template" xfId="5067"/>
    <cellStyle name="_Portfolio SPlan Base Case.xls Chart 2_Adj Bench DR 3 for Initial Briefs (Electric)" xfId="5068"/>
    <cellStyle name="_Portfolio SPlan Base Case.xls Chart 2_Adj Bench DR 3 for Initial Briefs (Electric) 2" xfId="5069"/>
    <cellStyle name="_Portfolio SPlan Base Case.xls Chart 2_Adj Bench DR 3 for Initial Briefs (Electric) 2 2" xfId="5070"/>
    <cellStyle name="_Portfolio SPlan Base Case.xls Chart 2_Adj Bench DR 3 for Initial Briefs (Electric) 3" xfId="5071"/>
    <cellStyle name="_Portfolio SPlan Base Case.xls Chart 2_Book1" xfId="5072"/>
    <cellStyle name="_Portfolio SPlan Base Case.xls Chart 2_Book2" xfId="5073"/>
    <cellStyle name="_Portfolio SPlan Base Case.xls Chart 2_Book2 2" xfId="5074"/>
    <cellStyle name="_Portfolio SPlan Base Case.xls Chart 2_Book2 2 2" xfId="5075"/>
    <cellStyle name="_Portfolio SPlan Base Case.xls Chart 2_Book2 3" xfId="5076"/>
    <cellStyle name="_Portfolio SPlan Base Case.xls Chart 2_Book2_Adj Bench DR 3 for Initial Briefs (Electric)" xfId="5077"/>
    <cellStyle name="_Portfolio SPlan Base Case.xls Chart 2_Book2_Adj Bench DR 3 for Initial Briefs (Electric) 2" xfId="5078"/>
    <cellStyle name="_Portfolio SPlan Base Case.xls Chart 2_Book2_Adj Bench DR 3 for Initial Briefs (Electric) 2 2" xfId="5079"/>
    <cellStyle name="_Portfolio SPlan Base Case.xls Chart 2_Book2_Adj Bench DR 3 for Initial Briefs (Electric) 3" xfId="5080"/>
    <cellStyle name="_Portfolio SPlan Base Case.xls Chart 2_Book2_Electric Rev Req Model (2009 GRC) Rebuttal" xfId="5081"/>
    <cellStyle name="_Portfolio SPlan Base Case.xls Chart 2_Book2_Electric Rev Req Model (2009 GRC) Rebuttal 2" xfId="5082"/>
    <cellStyle name="_Portfolio SPlan Base Case.xls Chart 2_Book2_Electric Rev Req Model (2009 GRC) Rebuttal 2 2" xfId="5083"/>
    <cellStyle name="_Portfolio SPlan Base Case.xls Chart 2_Book2_Electric Rev Req Model (2009 GRC) Rebuttal 3" xfId="5084"/>
    <cellStyle name="_Portfolio SPlan Base Case.xls Chart 2_Book2_Electric Rev Req Model (2009 GRC) Rebuttal REmoval of New  WH Solar AdjustMI" xfId="5085"/>
    <cellStyle name="_Portfolio SPlan Base Case.xls Chart 2_Book2_Electric Rev Req Model (2009 GRC) Rebuttal REmoval of New  WH Solar AdjustMI 2" xfId="5086"/>
    <cellStyle name="_Portfolio SPlan Base Case.xls Chart 2_Book2_Electric Rev Req Model (2009 GRC) Rebuttal REmoval of New  WH Solar AdjustMI 2 2" xfId="5087"/>
    <cellStyle name="_Portfolio SPlan Base Case.xls Chart 2_Book2_Electric Rev Req Model (2009 GRC) Rebuttal REmoval of New  WH Solar AdjustMI 3" xfId="5088"/>
    <cellStyle name="_Portfolio SPlan Base Case.xls Chart 2_Book2_Electric Rev Req Model (2009 GRC) Revised 01-18-2010" xfId="5089"/>
    <cellStyle name="_Portfolio SPlan Base Case.xls Chart 2_Book2_Electric Rev Req Model (2009 GRC) Revised 01-18-2010 2" xfId="5090"/>
    <cellStyle name="_Portfolio SPlan Base Case.xls Chart 2_Book2_Electric Rev Req Model (2009 GRC) Revised 01-18-2010 2 2" xfId="5091"/>
    <cellStyle name="_Portfolio SPlan Base Case.xls Chart 2_Book2_Electric Rev Req Model (2009 GRC) Revised 01-18-2010 3" xfId="5092"/>
    <cellStyle name="_Portfolio SPlan Base Case.xls Chart 2_Book2_Final Order Electric EXHIBIT A-1" xfId="5093"/>
    <cellStyle name="_Portfolio SPlan Base Case.xls Chart 2_Book2_Final Order Electric EXHIBIT A-1 2" xfId="5094"/>
    <cellStyle name="_Portfolio SPlan Base Case.xls Chart 2_Book2_Final Order Electric EXHIBIT A-1 2 2" xfId="5095"/>
    <cellStyle name="_Portfolio SPlan Base Case.xls Chart 2_Book2_Final Order Electric EXHIBIT A-1 2 3" xfId="5096"/>
    <cellStyle name="_Portfolio SPlan Base Case.xls Chart 2_Book2_Final Order Electric EXHIBIT A-1 3" xfId="5097"/>
    <cellStyle name="_Portfolio SPlan Base Case.xls Chart 2_Book2_Final Order Electric EXHIBIT A-1 4" xfId="5098"/>
    <cellStyle name="_Portfolio SPlan Base Case.xls Chart 2_Chelan PUD Power Costs (8-10)" xfId="5099"/>
    <cellStyle name="_Portfolio SPlan Base Case.xls Chart 2_Confidential Material" xfId="5100"/>
    <cellStyle name="_Portfolio SPlan Base Case.xls Chart 2_DEM-WP(C) Colstrip 12 Coal Cost Forecast 2010GRC" xfId="5101"/>
    <cellStyle name="_Portfolio SPlan Base Case.xls Chart 2_DEM-WP(C) Production O&amp;M 2010GRC As-Filed" xfId="5102"/>
    <cellStyle name="_Portfolio SPlan Base Case.xls Chart 2_DEM-WP(C) Production O&amp;M 2010GRC As-Filed 2" xfId="5103"/>
    <cellStyle name="_Portfolio SPlan Base Case.xls Chart 2_Electric Rev Req Model (2009 GRC) " xfId="5104"/>
    <cellStyle name="_Portfolio SPlan Base Case.xls Chart 2_Electric Rev Req Model (2009 GRC)  2" xfId="5105"/>
    <cellStyle name="_Portfolio SPlan Base Case.xls Chart 2_Electric Rev Req Model (2009 GRC)  2 2" xfId="5106"/>
    <cellStyle name="_Portfolio SPlan Base Case.xls Chart 2_Electric Rev Req Model (2009 GRC)  2 3" xfId="5107"/>
    <cellStyle name="_Portfolio SPlan Base Case.xls Chart 2_Electric Rev Req Model (2009 GRC)  3" xfId="5108"/>
    <cellStyle name="_Portfolio SPlan Base Case.xls Chart 2_Electric Rev Req Model (2009 GRC)  4" xfId="5109"/>
    <cellStyle name="_Portfolio SPlan Base Case.xls Chart 2_Electric Rev Req Model (2009 GRC) Rebuttal" xfId="5110"/>
    <cellStyle name="_Portfolio SPlan Base Case.xls Chart 2_Electric Rev Req Model (2009 GRC) Rebuttal 2" xfId="5111"/>
    <cellStyle name="_Portfolio SPlan Base Case.xls Chart 2_Electric Rev Req Model (2009 GRC) Rebuttal 2 2" xfId="5112"/>
    <cellStyle name="_Portfolio SPlan Base Case.xls Chart 2_Electric Rev Req Model (2009 GRC) Rebuttal 2 3" xfId="5113"/>
    <cellStyle name="_Portfolio SPlan Base Case.xls Chart 2_Electric Rev Req Model (2009 GRC) Rebuttal 3" xfId="5114"/>
    <cellStyle name="_Portfolio SPlan Base Case.xls Chart 2_Electric Rev Req Model (2009 GRC) Rebuttal 4" xfId="5115"/>
    <cellStyle name="_Portfolio SPlan Base Case.xls Chart 2_Electric Rev Req Model (2009 GRC) Rebuttal REmoval of New  WH Solar AdjustMI" xfId="5116"/>
    <cellStyle name="_Portfolio SPlan Base Case.xls Chart 2_Electric Rev Req Model (2009 GRC) Rebuttal REmoval of New  WH Solar AdjustMI 2" xfId="5117"/>
    <cellStyle name="_Portfolio SPlan Base Case.xls Chart 2_Electric Rev Req Model (2009 GRC) Rebuttal REmoval of New  WH Solar AdjustMI 2 2" xfId="5118"/>
    <cellStyle name="_Portfolio SPlan Base Case.xls Chart 2_Electric Rev Req Model (2009 GRC) Rebuttal REmoval of New  WH Solar AdjustMI 2 3" xfId="5119"/>
    <cellStyle name="_Portfolio SPlan Base Case.xls Chart 2_Electric Rev Req Model (2009 GRC) Rebuttal REmoval of New  WH Solar AdjustMI 3" xfId="5120"/>
    <cellStyle name="_Portfolio SPlan Base Case.xls Chart 2_Electric Rev Req Model (2009 GRC) Rebuttal REmoval of New  WH Solar AdjustMI 4" xfId="5121"/>
    <cellStyle name="_Portfolio SPlan Base Case.xls Chart 2_Electric Rev Req Model (2009 GRC) Revised 01-18-2010" xfId="5122"/>
    <cellStyle name="_Portfolio SPlan Base Case.xls Chart 2_Electric Rev Req Model (2009 GRC) Revised 01-18-2010 2" xfId="5123"/>
    <cellStyle name="_Portfolio SPlan Base Case.xls Chart 2_Electric Rev Req Model (2009 GRC) Revised 01-18-2010 2 2" xfId="5124"/>
    <cellStyle name="_Portfolio SPlan Base Case.xls Chart 2_Electric Rev Req Model (2009 GRC) Revised 01-18-2010 2 3" xfId="5125"/>
    <cellStyle name="_Portfolio SPlan Base Case.xls Chart 2_Electric Rev Req Model (2009 GRC) Revised 01-18-2010 3" xfId="5126"/>
    <cellStyle name="_Portfolio SPlan Base Case.xls Chart 2_Electric Rev Req Model (2009 GRC) Revised 01-18-2010 4" xfId="5127"/>
    <cellStyle name="_Portfolio SPlan Base Case.xls Chart 2_Electric Rev Req Model (2010 GRC)" xfId="5128"/>
    <cellStyle name="_Portfolio SPlan Base Case.xls Chart 2_Electric Rev Req Model (2010 GRC) SF" xfId="5129"/>
    <cellStyle name="_Portfolio SPlan Base Case.xls Chart 2_Final Order Electric EXHIBIT A-1" xfId="5130"/>
    <cellStyle name="_Portfolio SPlan Base Case.xls Chart 2_Final Order Electric EXHIBIT A-1 2" xfId="5131"/>
    <cellStyle name="_Portfolio SPlan Base Case.xls Chart 2_Final Order Electric EXHIBIT A-1 2 2" xfId="5132"/>
    <cellStyle name="_Portfolio SPlan Base Case.xls Chart 2_Final Order Electric EXHIBIT A-1 2 3" xfId="5133"/>
    <cellStyle name="_Portfolio SPlan Base Case.xls Chart 2_Final Order Electric EXHIBIT A-1 3" xfId="5134"/>
    <cellStyle name="_Portfolio SPlan Base Case.xls Chart 2_Final Order Electric EXHIBIT A-1 4" xfId="5135"/>
    <cellStyle name="_Portfolio SPlan Base Case.xls Chart 2_NIM Summary" xfId="5136"/>
    <cellStyle name="_Portfolio SPlan Base Case.xls Chart 2_NIM Summary 2" xfId="5137"/>
    <cellStyle name="_Portfolio SPlan Base Case.xls Chart 2_Rebuttal Power Costs" xfId="5138"/>
    <cellStyle name="_Portfolio SPlan Base Case.xls Chart 2_Rebuttal Power Costs 2" xfId="5139"/>
    <cellStyle name="_Portfolio SPlan Base Case.xls Chart 2_Rebuttal Power Costs 2 2" xfId="5140"/>
    <cellStyle name="_Portfolio SPlan Base Case.xls Chart 2_Rebuttal Power Costs 2 3" xfId="5141"/>
    <cellStyle name="_Portfolio SPlan Base Case.xls Chart 2_Rebuttal Power Costs 3" xfId="5142"/>
    <cellStyle name="_Portfolio SPlan Base Case.xls Chart 2_Rebuttal Power Costs 4" xfId="5143"/>
    <cellStyle name="_Portfolio SPlan Base Case.xls Chart 2_Rebuttal Power Costs_Adj Bench DR 3 for Initial Briefs (Electric)" xfId="5144"/>
    <cellStyle name="_Portfolio SPlan Base Case.xls Chart 2_Rebuttal Power Costs_Adj Bench DR 3 for Initial Briefs (Electric) 2" xfId="5145"/>
    <cellStyle name="_Portfolio SPlan Base Case.xls Chart 2_Rebuttal Power Costs_Adj Bench DR 3 for Initial Briefs (Electric) 2 2" xfId="5146"/>
    <cellStyle name="_Portfolio SPlan Base Case.xls Chart 2_Rebuttal Power Costs_Adj Bench DR 3 for Initial Briefs (Electric) 2 3" xfId="5147"/>
    <cellStyle name="_Portfolio SPlan Base Case.xls Chart 2_Rebuttal Power Costs_Adj Bench DR 3 for Initial Briefs (Electric) 3" xfId="5148"/>
    <cellStyle name="_Portfolio SPlan Base Case.xls Chart 2_Rebuttal Power Costs_Adj Bench DR 3 for Initial Briefs (Electric) 4" xfId="5149"/>
    <cellStyle name="_Portfolio SPlan Base Case.xls Chart 2_Rebuttal Power Costs_Electric Rev Req Model (2009 GRC) Rebuttal" xfId="5150"/>
    <cellStyle name="_Portfolio SPlan Base Case.xls Chart 2_Rebuttal Power Costs_Electric Rev Req Model (2009 GRC) Rebuttal 2" xfId="5151"/>
    <cellStyle name="_Portfolio SPlan Base Case.xls Chart 2_Rebuttal Power Costs_Electric Rev Req Model (2009 GRC) Rebuttal 2 2" xfId="5152"/>
    <cellStyle name="_Portfolio SPlan Base Case.xls Chart 2_Rebuttal Power Costs_Electric Rev Req Model (2009 GRC) Rebuttal 2 3" xfId="5153"/>
    <cellStyle name="_Portfolio SPlan Base Case.xls Chart 2_Rebuttal Power Costs_Electric Rev Req Model (2009 GRC) Rebuttal 3" xfId="5154"/>
    <cellStyle name="_Portfolio SPlan Base Case.xls Chart 2_Rebuttal Power Costs_Electric Rev Req Model (2009 GRC) Rebuttal 4" xfId="5155"/>
    <cellStyle name="_Portfolio SPlan Base Case.xls Chart 2_Rebuttal Power Costs_Electric Rev Req Model (2009 GRC) Rebuttal REmoval of New  WH Solar AdjustMI" xfId="5156"/>
    <cellStyle name="_Portfolio SPlan Base Case.xls Chart 2_Rebuttal Power Costs_Electric Rev Req Model (2009 GRC) Rebuttal REmoval of New  WH Solar AdjustMI 2" xfId="5157"/>
    <cellStyle name="_Portfolio SPlan Base Case.xls Chart 2_Rebuttal Power Costs_Electric Rev Req Model (2009 GRC) Rebuttal REmoval of New  WH Solar AdjustMI 2 2" xfId="5158"/>
    <cellStyle name="_Portfolio SPlan Base Case.xls Chart 2_Rebuttal Power Costs_Electric Rev Req Model (2009 GRC) Rebuttal REmoval of New  WH Solar AdjustMI 2 3" xfId="5159"/>
    <cellStyle name="_Portfolio SPlan Base Case.xls Chart 2_Rebuttal Power Costs_Electric Rev Req Model (2009 GRC) Rebuttal REmoval of New  WH Solar AdjustMI 3" xfId="5160"/>
    <cellStyle name="_Portfolio SPlan Base Case.xls Chart 2_Rebuttal Power Costs_Electric Rev Req Model (2009 GRC) Rebuttal REmoval of New  WH Solar AdjustMI 4" xfId="5161"/>
    <cellStyle name="_Portfolio SPlan Base Case.xls Chart 2_Rebuttal Power Costs_Electric Rev Req Model (2009 GRC) Revised 01-18-2010" xfId="5162"/>
    <cellStyle name="_Portfolio SPlan Base Case.xls Chart 2_Rebuttal Power Costs_Electric Rev Req Model (2009 GRC) Revised 01-18-2010 2" xfId="5163"/>
    <cellStyle name="_Portfolio SPlan Base Case.xls Chart 2_Rebuttal Power Costs_Electric Rev Req Model (2009 GRC) Revised 01-18-2010 2 2" xfId="5164"/>
    <cellStyle name="_Portfolio SPlan Base Case.xls Chart 2_Rebuttal Power Costs_Electric Rev Req Model (2009 GRC) Revised 01-18-2010 2 3" xfId="5165"/>
    <cellStyle name="_Portfolio SPlan Base Case.xls Chart 2_Rebuttal Power Costs_Electric Rev Req Model (2009 GRC) Revised 01-18-2010 3" xfId="5166"/>
    <cellStyle name="_Portfolio SPlan Base Case.xls Chart 2_Rebuttal Power Costs_Electric Rev Req Model (2009 GRC) Revised 01-18-2010 4" xfId="5167"/>
    <cellStyle name="_Portfolio SPlan Base Case.xls Chart 2_Rebuttal Power Costs_Final Order Electric EXHIBIT A-1" xfId="5168"/>
    <cellStyle name="_Portfolio SPlan Base Case.xls Chart 2_Rebuttal Power Costs_Final Order Electric EXHIBIT A-1 2" xfId="5169"/>
    <cellStyle name="_Portfolio SPlan Base Case.xls Chart 2_Rebuttal Power Costs_Final Order Electric EXHIBIT A-1 2 2" xfId="5170"/>
    <cellStyle name="_Portfolio SPlan Base Case.xls Chart 2_Rebuttal Power Costs_Final Order Electric EXHIBIT A-1 2 3" xfId="5171"/>
    <cellStyle name="_Portfolio SPlan Base Case.xls Chart 2_Rebuttal Power Costs_Final Order Electric EXHIBIT A-1 3" xfId="5172"/>
    <cellStyle name="_Portfolio SPlan Base Case.xls Chart 2_Rebuttal Power Costs_Final Order Electric EXHIBIT A-1 4" xfId="5173"/>
    <cellStyle name="_Portfolio SPlan Base Case.xls Chart 2_TENASKA REGULATORY ASSET" xfId="5174"/>
    <cellStyle name="_Portfolio SPlan Base Case.xls Chart 2_TENASKA REGULATORY ASSET 2" xfId="5175"/>
    <cellStyle name="_Portfolio SPlan Base Case.xls Chart 2_TENASKA REGULATORY ASSET 2 2" xfId="5176"/>
    <cellStyle name="_Portfolio SPlan Base Case.xls Chart 2_TENASKA REGULATORY ASSET 2 3" xfId="5177"/>
    <cellStyle name="_Portfolio SPlan Base Case.xls Chart 2_TENASKA REGULATORY ASSET 3" xfId="5178"/>
    <cellStyle name="_Portfolio SPlan Base Case.xls Chart 2_TENASKA REGULATORY ASSET 4" xfId="5179"/>
    <cellStyle name="_Portfolio SPlan Base Case.xls Chart 3" xfId="5180"/>
    <cellStyle name="_Portfolio SPlan Base Case.xls Chart 3 10" xfId="5181"/>
    <cellStyle name="_Portfolio SPlan Base Case.xls Chart 3 2" xfId="5182"/>
    <cellStyle name="_Portfolio SPlan Base Case.xls Chart 3 2 2" xfId="5183"/>
    <cellStyle name="_Portfolio SPlan Base Case.xls Chart 3 2 3" xfId="5184"/>
    <cellStyle name="_Portfolio SPlan Base Case.xls Chart 3 3" xfId="5185"/>
    <cellStyle name="_Portfolio SPlan Base Case.xls Chart 3 3 2" xfId="5186"/>
    <cellStyle name="_Portfolio SPlan Base Case.xls Chart 3 4" xfId="5187"/>
    <cellStyle name="_Portfolio SPlan Base Case.xls Chart 3 4 2" xfId="5188"/>
    <cellStyle name="_Portfolio SPlan Base Case.xls Chart 3 4_2011 Operations Snapshot" xfId="5189"/>
    <cellStyle name="_Portfolio SPlan Base Case.xls Chart 3 4_Department" xfId="5190"/>
    <cellStyle name="_Portfolio SPlan Base Case.xls Chart 3 4_VarX" xfId="5191"/>
    <cellStyle name="_Portfolio SPlan Base Case.xls Chart 3 5" xfId="5192"/>
    <cellStyle name="_Portfolio SPlan Base Case.xls Chart 3 5 2" xfId="5193"/>
    <cellStyle name="_Portfolio SPlan Base Case.xls Chart 3 5 2 2" xfId="5194"/>
    <cellStyle name="_Portfolio SPlan Base Case.xls Chart 3 5 2_County_Stop_Light_Chart_2012_02" xfId="5195"/>
    <cellStyle name="_Portfolio SPlan Base Case.xls Chart 3 5 2_County_Stop_Light_Chart_2012_06" xfId="5196"/>
    <cellStyle name="_Portfolio SPlan Base Case.xls Chart 3 5 2_County_Stop_Light_Chart_Template" xfId="5197"/>
    <cellStyle name="_Portfolio SPlan Base Case.xls Chart 3 5_2011 OM ASM Report" xfId="5198"/>
    <cellStyle name="_Portfolio SPlan Base Case.xls Chart 3 5_2011 OM ASM Report 2" xfId="5199"/>
    <cellStyle name="_Portfolio SPlan Base Case.xls Chart 3 5_2011 OM ASM Report_County_Stop_Light_Chart_2012_02" xfId="5200"/>
    <cellStyle name="_Portfolio SPlan Base Case.xls Chart 3 5_2011 OM ASM Report_County_Stop_Light_Chart_2012_06" xfId="5201"/>
    <cellStyle name="_Portfolio SPlan Base Case.xls Chart 3 5_2011 OM ASM Report_County_Stop_Light_Chart_Template" xfId="5202"/>
    <cellStyle name="_Portfolio SPlan Base Case.xls Chart 3 5_2011 Operations Snapshot" xfId="5203"/>
    <cellStyle name="_Portfolio SPlan Base Case.xls Chart 3 5_2011 Operations Snapshot 2" xfId="5204"/>
    <cellStyle name="_Portfolio SPlan Base Case.xls Chart 3 5_2011 Operations Snapshot_County_Stop_Light_Chart_2012_02" xfId="5205"/>
    <cellStyle name="_Portfolio SPlan Base Case.xls Chart 3 5_2011 Operations Snapshot_County_Stop_Light_Chart_2012_06" xfId="5206"/>
    <cellStyle name="_Portfolio SPlan Base Case.xls Chart 3 5_2011 Operations Snapshot_County_Stop_Light_Chart_Template" xfId="5207"/>
    <cellStyle name="_Portfolio SPlan Base Case.xls Chart 3 5_2012 Operations Snapshot" xfId="5208"/>
    <cellStyle name="_Portfolio SPlan Base Case.xls Chart 3 5_Copy of 2011 OM ASM Report" xfId="5209"/>
    <cellStyle name="_Portfolio SPlan Base Case.xls Chart 3 5_Department" xfId="5210"/>
    <cellStyle name="_Portfolio SPlan Base Case.xls Chart 3 5_Jan 2012 OM ASM Report" xfId="5211"/>
    <cellStyle name="_Portfolio SPlan Base Case.xls Chart 3 5_VarX" xfId="5212"/>
    <cellStyle name="_Portfolio SPlan Base Case.xls Chart 3 6" xfId="5213"/>
    <cellStyle name="_Portfolio SPlan Base Case.xls Chart 3 6 2" xfId="5214"/>
    <cellStyle name="_Portfolio SPlan Base Case.xls Chart 3 6_County_Stop_Light_Chart_2012_02" xfId="5215"/>
    <cellStyle name="_Portfolio SPlan Base Case.xls Chart 3 6_County_Stop_Light_Chart_2012_06" xfId="5216"/>
    <cellStyle name="_Portfolio SPlan Base Case.xls Chart 3 6_County_Stop_Light_Chart_Template" xfId="5217"/>
    <cellStyle name="_Portfolio SPlan Base Case.xls Chart 3 6_Department" xfId="5218"/>
    <cellStyle name="_Portfolio SPlan Base Case.xls Chart 3 6_Department 2" xfId="5219"/>
    <cellStyle name="_Portfolio SPlan Base Case.xls Chart 3 6_VarX" xfId="5220"/>
    <cellStyle name="_Portfolio SPlan Base Case.xls Chart 3 6_VarX 2" xfId="5221"/>
    <cellStyle name="_Portfolio SPlan Base Case.xls Chart 3 7" xfId="5222"/>
    <cellStyle name="_Portfolio SPlan Base Case.xls Chart 3 7 2" xfId="5223"/>
    <cellStyle name="_Portfolio SPlan Base Case.xls Chart 3 7_County_Stop_Light_Chart_2012_02" xfId="5224"/>
    <cellStyle name="_Portfolio SPlan Base Case.xls Chart 3 7_County_Stop_Light_Chart_2012_06" xfId="5225"/>
    <cellStyle name="_Portfolio SPlan Base Case.xls Chart 3 7_County_Stop_Light_Chart_Template" xfId="5226"/>
    <cellStyle name="_Portfolio SPlan Base Case.xls Chart 3 8" xfId="5227"/>
    <cellStyle name="_Portfolio SPlan Base Case.xls Chart 3 9" xfId="5228"/>
    <cellStyle name="_Portfolio SPlan Base Case.xls Chart 3_2011 OM ASM Report" xfId="5229"/>
    <cellStyle name="_Portfolio SPlan Base Case.xls Chart 3_2011 OM ASM Report 2" xfId="5230"/>
    <cellStyle name="_Portfolio SPlan Base Case.xls Chart 3_2011 OM ASM Report_County_Stop_Light_Chart_2012_02" xfId="5231"/>
    <cellStyle name="_Portfolio SPlan Base Case.xls Chart 3_2011 OM ASM Report_County_Stop_Light_Chart_2012_06" xfId="5232"/>
    <cellStyle name="_Portfolio SPlan Base Case.xls Chart 3_2011 OM ASM Report_County_Stop_Light_Chart_Template" xfId="5233"/>
    <cellStyle name="_Portfolio SPlan Base Case.xls Chart 3_Adj Bench DR 3 for Initial Briefs (Electric)" xfId="5234"/>
    <cellStyle name="_Portfolio SPlan Base Case.xls Chart 3_Adj Bench DR 3 for Initial Briefs (Electric) 2" xfId="5235"/>
    <cellStyle name="_Portfolio SPlan Base Case.xls Chart 3_Adj Bench DR 3 for Initial Briefs (Electric) 2 2" xfId="5236"/>
    <cellStyle name="_Portfolio SPlan Base Case.xls Chart 3_Adj Bench DR 3 for Initial Briefs (Electric) 2 3" xfId="5237"/>
    <cellStyle name="_Portfolio SPlan Base Case.xls Chart 3_Adj Bench DR 3 for Initial Briefs (Electric) 3" xfId="5238"/>
    <cellStyle name="_Portfolio SPlan Base Case.xls Chart 3_Adj Bench DR 3 for Initial Briefs (Electric) 4" xfId="5239"/>
    <cellStyle name="_Portfolio SPlan Base Case.xls Chart 3_Book1" xfId="5240"/>
    <cellStyle name="_Portfolio SPlan Base Case.xls Chart 3_Book2" xfId="5241"/>
    <cellStyle name="_Portfolio SPlan Base Case.xls Chart 3_Book2 2" xfId="5242"/>
    <cellStyle name="_Portfolio SPlan Base Case.xls Chart 3_Book2 2 2" xfId="5243"/>
    <cellStyle name="_Portfolio SPlan Base Case.xls Chart 3_Book2 2 3" xfId="5244"/>
    <cellStyle name="_Portfolio SPlan Base Case.xls Chart 3_Book2 3" xfId="5245"/>
    <cellStyle name="_Portfolio SPlan Base Case.xls Chart 3_Book2 4" xfId="5246"/>
    <cellStyle name="_Portfolio SPlan Base Case.xls Chart 3_Book2_Adj Bench DR 3 for Initial Briefs (Electric)" xfId="5247"/>
    <cellStyle name="_Portfolio SPlan Base Case.xls Chart 3_Book2_Adj Bench DR 3 for Initial Briefs (Electric) 2" xfId="5248"/>
    <cellStyle name="_Portfolio SPlan Base Case.xls Chart 3_Book2_Adj Bench DR 3 for Initial Briefs (Electric) 2 2" xfId="5249"/>
    <cellStyle name="_Portfolio SPlan Base Case.xls Chart 3_Book2_Adj Bench DR 3 for Initial Briefs (Electric) 2 3" xfId="5250"/>
    <cellStyle name="_Portfolio SPlan Base Case.xls Chart 3_Book2_Adj Bench DR 3 for Initial Briefs (Electric) 3" xfId="5251"/>
    <cellStyle name="_Portfolio SPlan Base Case.xls Chart 3_Book2_Adj Bench DR 3 for Initial Briefs (Electric) 4" xfId="5252"/>
    <cellStyle name="_Portfolio SPlan Base Case.xls Chart 3_Book2_Electric Rev Req Model (2009 GRC) Rebuttal" xfId="5253"/>
    <cellStyle name="_Portfolio SPlan Base Case.xls Chart 3_Book2_Electric Rev Req Model (2009 GRC) Rebuttal 2" xfId="5254"/>
    <cellStyle name="_Portfolio SPlan Base Case.xls Chart 3_Book2_Electric Rev Req Model (2009 GRC) Rebuttal 2 2" xfId="5255"/>
    <cellStyle name="_Portfolio SPlan Base Case.xls Chart 3_Book2_Electric Rev Req Model (2009 GRC) Rebuttal 2 3" xfId="5256"/>
    <cellStyle name="_Portfolio SPlan Base Case.xls Chart 3_Book2_Electric Rev Req Model (2009 GRC) Rebuttal 3" xfId="5257"/>
    <cellStyle name="_Portfolio SPlan Base Case.xls Chart 3_Book2_Electric Rev Req Model (2009 GRC) Rebuttal 4" xfId="5258"/>
    <cellStyle name="_Portfolio SPlan Base Case.xls Chart 3_Book2_Electric Rev Req Model (2009 GRC) Rebuttal REmoval of New  WH Solar AdjustMI" xfId="5259"/>
    <cellStyle name="_Portfolio SPlan Base Case.xls Chart 3_Book2_Electric Rev Req Model (2009 GRC) Rebuttal REmoval of New  WH Solar AdjustMI 2" xfId="5260"/>
    <cellStyle name="_Portfolio SPlan Base Case.xls Chart 3_Book2_Electric Rev Req Model (2009 GRC) Rebuttal REmoval of New  WH Solar AdjustMI 2 2" xfId="5261"/>
    <cellStyle name="_Portfolio SPlan Base Case.xls Chart 3_Book2_Electric Rev Req Model (2009 GRC) Rebuttal REmoval of New  WH Solar AdjustMI 2 3" xfId="5262"/>
    <cellStyle name="_Portfolio SPlan Base Case.xls Chart 3_Book2_Electric Rev Req Model (2009 GRC) Rebuttal REmoval of New  WH Solar AdjustMI 3" xfId="5263"/>
    <cellStyle name="_Portfolio SPlan Base Case.xls Chart 3_Book2_Electric Rev Req Model (2009 GRC) Rebuttal REmoval of New  WH Solar AdjustMI 4" xfId="5264"/>
    <cellStyle name="_Portfolio SPlan Base Case.xls Chart 3_Book2_Electric Rev Req Model (2009 GRC) Revised 01-18-2010" xfId="5265"/>
    <cellStyle name="_Portfolio SPlan Base Case.xls Chart 3_Book2_Electric Rev Req Model (2009 GRC) Revised 01-18-2010 2" xfId="5266"/>
    <cellStyle name="_Portfolio SPlan Base Case.xls Chart 3_Book2_Electric Rev Req Model (2009 GRC) Revised 01-18-2010 2 2" xfId="5267"/>
    <cellStyle name="_Portfolio SPlan Base Case.xls Chart 3_Book2_Electric Rev Req Model (2009 GRC) Revised 01-18-2010 2 3" xfId="5268"/>
    <cellStyle name="_Portfolio SPlan Base Case.xls Chart 3_Book2_Electric Rev Req Model (2009 GRC) Revised 01-18-2010 3" xfId="5269"/>
    <cellStyle name="_Portfolio SPlan Base Case.xls Chart 3_Book2_Electric Rev Req Model (2009 GRC) Revised 01-18-2010 4" xfId="5270"/>
    <cellStyle name="_Portfolio SPlan Base Case.xls Chart 3_Book2_Final Order Electric EXHIBIT A-1" xfId="5271"/>
    <cellStyle name="_Portfolio SPlan Base Case.xls Chart 3_Book2_Final Order Electric EXHIBIT A-1 2" xfId="5272"/>
    <cellStyle name="_Portfolio SPlan Base Case.xls Chart 3_Book2_Final Order Electric EXHIBIT A-1 2 2" xfId="5273"/>
    <cellStyle name="_Portfolio SPlan Base Case.xls Chart 3_Book2_Final Order Electric EXHIBIT A-1 2 3" xfId="5274"/>
    <cellStyle name="_Portfolio SPlan Base Case.xls Chart 3_Book2_Final Order Electric EXHIBIT A-1 3" xfId="5275"/>
    <cellStyle name="_Portfolio SPlan Base Case.xls Chart 3_Book2_Final Order Electric EXHIBIT A-1 4" xfId="5276"/>
    <cellStyle name="_Portfolio SPlan Base Case.xls Chart 3_Chelan PUD Power Costs (8-10)" xfId="5277"/>
    <cellStyle name="_Portfolio SPlan Base Case.xls Chart 3_Confidential Material" xfId="5278"/>
    <cellStyle name="_Portfolio SPlan Base Case.xls Chart 3_DEM-WP(C) Colstrip 12 Coal Cost Forecast 2010GRC" xfId="5279"/>
    <cellStyle name="_Portfolio SPlan Base Case.xls Chart 3_DEM-WP(C) Production O&amp;M 2010GRC As-Filed" xfId="5280"/>
    <cellStyle name="_Portfolio SPlan Base Case.xls Chart 3_DEM-WP(C) Production O&amp;M 2010GRC As-Filed 2" xfId="5281"/>
    <cellStyle name="_Portfolio SPlan Base Case.xls Chart 3_Electric Rev Req Model (2009 GRC) " xfId="5282"/>
    <cellStyle name="_Portfolio SPlan Base Case.xls Chart 3_Electric Rev Req Model (2009 GRC)  2" xfId="5283"/>
    <cellStyle name="_Portfolio SPlan Base Case.xls Chart 3_Electric Rev Req Model (2009 GRC)  2 2" xfId="5284"/>
    <cellStyle name="_Portfolio SPlan Base Case.xls Chart 3_Electric Rev Req Model (2009 GRC)  2 3" xfId="5285"/>
    <cellStyle name="_Portfolio SPlan Base Case.xls Chart 3_Electric Rev Req Model (2009 GRC)  3" xfId="5286"/>
    <cellStyle name="_Portfolio SPlan Base Case.xls Chart 3_Electric Rev Req Model (2009 GRC)  4" xfId="5287"/>
    <cellStyle name="_Portfolio SPlan Base Case.xls Chart 3_Electric Rev Req Model (2009 GRC) Rebuttal" xfId="5288"/>
    <cellStyle name="_Portfolio SPlan Base Case.xls Chart 3_Electric Rev Req Model (2009 GRC) Rebuttal 2" xfId="5289"/>
    <cellStyle name="_Portfolio SPlan Base Case.xls Chart 3_Electric Rev Req Model (2009 GRC) Rebuttal 2 2" xfId="5290"/>
    <cellStyle name="_Portfolio SPlan Base Case.xls Chart 3_Electric Rev Req Model (2009 GRC) Rebuttal 2 3" xfId="5291"/>
    <cellStyle name="_Portfolio SPlan Base Case.xls Chart 3_Electric Rev Req Model (2009 GRC) Rebuttal 3" xfId="5292"/>
    <cellStyle name="_Portfolio SPlan Base Case.xls Chart 3_Electric Rev Req Model (2009 GRC) Rebuttal 4" xfId="5293"/>
    <cellStyle name="_Portfolio SPlan Base Case.xls Chart 3_Electric Rev Req Model (2009 GRC) Rebuttal REmoval of New  WH Solar AdjustMI" xfId="5294"/>
    <cellStyle name="_Portfolio SPlan Base Case.xls Chart 3_Electric Rev Req Model (2009 GRC) Rebuttal REmoval of New  WH Solar AdjustMI 2" xfId="5295"/>
    <cellStyle name="_Portfolio SPlan Base Case.xls Chart 3_Electric Rev Req Model (2009 GRC) Rebuttal REmoval of New  WH Solar AdjustMI 2 2" xfId="5296"/>
    <cellStyle name="_Portfolio SPlan Base Case.xls Chart 3_Electric Rev Req Model (2009 GRC) Rebuttal REmoval of New  WH Solar AdjustMI 2 3" xfId="5297"/>
    <cellStyle name="_Portfolio SPlan Base Case.xls Chart 3_Electric Rev Req Model (2009 GRC) Rebuttal REmoval of New  WH Solar AdjustMI 3" xfId="5298"/>
    <cellStyle name="_Portfolio SPlan Base Case.xls Chart 3_Electric Rev Req Model (2009 GRC) Rebuttal REmoval of New  WH Solar AdjustMI 4" xfId="5299"/>
    <cellStyle name="_Portfolio SPlan Base Case.xls Chart 3_Electric Rev Req Model (2009 GRC) Revised 01-18-2010" xfId="5300"/>
    <cellStyle name="_Portfolio SPlan Base Case.xls Chart 3_Electric Rev Req Model (2009 GRC) Revised 01-18-2010 2" xfId="5301"/>
    <cellStyle name="_Portfolio SPlan Base Case.xls Chart 3_Electric Rev Req Model (2009 GRC) Revised 01-18-2010 2 2" xfId="5302"/>
    <cellStyle name="_Portfolio SPlan Base Case.xls Chart 3_Electric Rev Req Model (2009 GRC) Revised 01-18-2010 2 3" xfId="5303"/>
    <cellStyle name="_Portfolio SPlan Base Case.xls Chart 3_Electric Rev Req Model (2009 GRC) Revised 01-18-2010 3" xfId="5304"/>
    <cellStyle name="_Portfolio SPlan Base Case.xls Chart 3_Electric Rev Req Model (2009 GRC) Revised 01-18-2010 4" xfId="5305"/>
    <cellStyle name="_Portfolio SPlan Base Case.xls Chart 3_Electric Rev Req Model (2010 GRC)" xfId="5306"/>
    <cellStyle name="_Portfolio SPlan Base Case.xls Chart 3_Electric Rev Req Model (2010 GRC) SF" xfId="5307"/>
    <cellStyle name="_Portfolio SPlan Base Case.xls Chart 3_Final Order Electric EXHIBIT A-1" xfId="5308"/>
    <cellStyle name="_Portfolio SPlan Base Case.xls Chart 3_Final Order Electric EXHIBIT A-1 2" xfId="5309"/>
    <cellStyle name="_Portfolio SPlan Base Case.xls Chart 3_Final Order Electric EXHIBIT A-1 2 2" xfId="5310"/>
    <cellStyle name="_Portfolio SPlan Base Case.xls Chart 3_Final Order Electric EXHIBIT A-1 2 3" xfId="5311"/>
    <cellStyle name="_Portfolio SPlan Base Case.xls Chart 3_Final Order Electric EXHIBIT A-1 3" xfId="5312"/>
    <cellStyle name="_Portfolio SPlan Base Case.xls Chart 3_Final Order Electric EXHIBIT A-1 4" xfId="5313"/>
    <cellStyle name="_Portfolio SPlan Base Case.xls Chart 3_NIM Summary" xfId="5314"/>
    <cellStyle name="_Portfolio SPlan Base Case.xls Chart 3_NIM Summary 2" xfId="5315"/>
    <cellStyle name="_Portfolio SPlan Base Case.xls Chart 3_Rebuttal Power Costs" xfId="5316"/>
    <cellStyle name="_Portfolio SPlan Base Case.xls Chart 3_Rebuttal Power Costs 2" xfId="5317"/>
    <cellStyle name="_Portfolio SPlan Base Case.xls Chart 3_Rebuttal Power Costs 2 2" xfId="5318"/>
    <cellStyle name="_Portfolio SPlan Base Case.xls Chart 3_Rebuttal Power Costs 2 3" xfId="5319"/>
    <cellStyle name="_Portfolio SPlan Base Case.xls Chart 3_Rebuttal Power Costs 3" xfId="5320"/>
    <cellStyle name="_Portfolio SPlan Base Case.xls Chart 3_Rebuttal Power Costs 4" xfId="5321"/>
    <cellStyle name="_Portfolio SPlan Base Case.xls Chart 3_Rebuttal Power Costs_Adj Bench DR 3 for Initial Briefs (Electric)" xfId="5322"/>
    <cellStyle name="_Portfolio SPlan Base Case.xls Chart 3_Rebuttal Power Costs_Adj Bench DR 3 for Initial Briefs (Electric) 2" xfId="5323"/>
    <cellStyle name="_Portfolio SPlan Base Case.xls Chart 3_Rebuttal Power Costs_Adj Bench DR 3 for Initial Briefs (Electric) 2 2" xfId="5324"/>
    <cellStyle name="_Portfolio SPlan Base Case.xls Chart 3_Rebuttal Power Costs_Adj Bench DR 3 for Initial Briefs (Electric) 2 3" xfId="5325"/>
    <cellStyle name="_Portfolio SPlan Base Case.xls Chart 3_Rebuttal Power Costs_Adj Bench DR 3 for Initial Briefs (Electric) 3" xfId="5326"/>
    <cellStyle name="_Portfolio SPlan Base Case.xls Chart 3_Rebuttal Power Costs_Adj Bench DR 3 for Initial Briefs (Electric) 4" xfId="5327"/>
    <cellStyle name="_Portfolio SPlan Base Case.xls Chart 3_Rebuttal Power Costs_Electric Rev Req Model (2009 GRC) Rebuttal" xfId="5328"/>
    <cellStyle name="_Portfolio SPlan Base Case.xls Chart 3_Rebuttal Power Costs_Electric Rev Req Model (2009 GRC) Rebuttal 2" xfId="5329"/>
    <cellStyle name="_Portfolio SPlan Base Case.xls Chart 3_Rebuttal Power Costs_Electric Rev Req Model (2009 GRC) Rebuttal 2 2" xfId="5330"/>
    <cellStyle name="_Portfolio SPlan Base Case.xls Chart 3_Rebuttal Power Costs_Electric Rev Req Model (2009 GRC) Rebuttal 2 3" xfId="5331"/>
    <cellStyle name="_Portfolio SPlan Base Case.xls Chart 3_Rebuttal Power Costs_Electric Rev Req Model (2009 GRC) Rebuttal 3" xfId="5332"/>
    <cellStyle name="_Portfolio SPlan Base Case.xls Chart 3_Rebuttal Power Costs_Electric Rev Req Model (2009 GRC) Rebuttal 4" xfId="5333"/>
    <cellStyle name="_Portfolio SPlan Base Case.xls Chart 3_Rebuttal Power Costs_Electric Rev Req Model (2009 GRC) Rebuttal REmoval of New  WH Solar AdjustMI" xfId="5334"/>
    <cellStyle name="_Portfolio SPlan Base Case.xls Chart 3_Rebuttal Power Costs_Electric Rev Req Model (2009 GRC) Rebuttal REmoval of New  WH Solar AdjustMI 2" xfId="5335"/>
    <cellStyle name="_Portfolio SPlan Base Case.xls Chart 3_Rebuttal Power Costs_Electric Rev Req Model (2009 GRC) Rebuttal REmoval of New  WH Solar AdjustMI 2 2" xfId="5336"/>
    <cellStyle name="_Portfolio SPlan Base Case.xls Chart 3_Rebuttal Power Costs_Electric Rev Req Model (2009 GRC) Rebuttal REmoval of New  WH Solar AdjustMI 2 3" xfId="5337"/>
    <cellStyle name="_Portfolio SPlan Base Case.xls Chart 3_Rebuttal Power Costs_Electric Rev Req Model (2009 GRC) Rebuttal REmoval of New  WH Solar AdjustMI 3" xfId="5338"/>
    <cellStyle name="_Portfolio SPlan Base Case.xls Chart 3_Rebuttal Power Costs_Electric Rev Req Model (2009 GRC) Rebuttal REmoval of New  WH Solar AdjustMI 4" xfId="5339"/>
    <cellStyle name="_Portfolio SPlan Base Case.xls Chart 3_Rebuttal Power Costs_Electric Rev Req Model (2009 GRC) Revised 01-18-2010" xfId="5340"/>
    <cellStyle name="_Portfolio SPlan Base Case.xls Chart 3_Rebuttal Power Costs_Electric Rev Req Model (2009 GRC) Revised 01-18-2010 2" xfId="5341"/>
    <cellStyle name="_Portfolio SPlan Base Case.xls Chart 3_Rebuttal Power Costs_Electric Rev Req Model (2009 GRC) Revised 01-18-2010 2 2" xfId="5342"/>
    <cellStyle name="_Portfolio SPlan Base Case.xls Chart 3_Rebuttal Power Costs_Electric Rev Req Model (2009 GRC) Revised 01-18-2010 2 3" xfId="5343"/>
    <cellStyle name="_Portfolio SPlan Base Case.xls Chart 3_Rebuttal Power Costs_Electric Rev Req Model (2009 GRC) Revised 01-18-2010 3" xfId="5344"/>
    <cellStyle name="_Portfolio SPlan Base Case.xls Chart 3_Rebuttal Power Costs_Electric Rev Req Model (2009 GRC) Revised 01-18-2010 4" xfId="5345"/>
    <cellStyle name="_Portfolio SPlan Base Case.xls Chart 3_Rebuttal Power Costs_Final Order Electric EXHIBIT A-1" xfId="5346"/>
    <cellStyle name="_Portfolio SPlan Base Case.xls Chart 3_Rebuttal Power Costs_Final Order Electric EXHIBIT A-1 2" xfId="5347"/>
    <cellStyle name="_Portfolio SPlan Base Case.xls Chart 3_Rebuttal Power Costs_Final Order Electric EXHIBIT A-1 2 2" xfId="5348"/>
    <cellStyle name="_Portfolio SPlan Base Case.xls Chart 3_Rebuttal Power Costs_Final Order Electric EXHIBIT A-1 2 3" xfId="5349"/>
    <cellStyle name="_Portfolio SPlan Base Case.xls Chart 3_Rebuttal Power Costs_Final Order Electric EXHIBIT A-1 3" xfId="5350"/>
    <cellStyle name="_Portfolio SPlan Base Case.xls Chart 3_Rebuttal Power Costs_Final Order Electric EXHIBIT A-1 4" xfId="5351"/>
    <cellStyle name="_Portfolio SPlan Base Case.xls Chart 3_TENASKA REGULATORY ASSET" xfId="5352"/>
    <cellStyle name="_Portfolio SPlan Base Case.xls Chart 3_TENASKA REGULATORY ASSET 2" xfId="5353"/>
    <cellStyle name="_Portfolio SPlan Base Case.xls Chart 3_TENASKA REGULATORY ASSET 2 2" xfId="5354"/>
    <cellStyle name="_Portfolio SPlan Base Case.xls Chart 3_TENASKA REGULATORY ASSET 2 3" xfId="5355"/>
    <cellStyle name="_Portfolio SPlan Base Case.xls Chart 3_TENASKA REGULATORY ASSET 3" xfId="5356"/>
    <cellStyle name="_Portfolio SPlan Base Case.xls Chart 3_TENASKA REGULATORY ASSET 4" xfId="5357"/>
    <cellStyle name="_Power Cost Value Copy 11.30.05 gas 1.09.06 AURORA at 1.10.06" xfId="5358"/>
    <cellStyle name="_Power Cost Value Copy 11.30.05 gas 1.09.06 AURORA at 1.10.06 2" xfId="5359"/>
    <cellStyle name="_Power Cost Value Copy 11.30.05 gas 1.09.06 AURORA at 1.10.06 2 2" xfId="5360"/>
    <cellStyle name="_Power Cost Value Copy 11.30.05 gas 1.09.06 AURORA at 1.10.06 2 2 2" xfId="5361"/>
    <cellStyle name="_Power Cost Value Copy 11.30.05 gas 1.09.06 AURORA at 1.10.06 2 2 3" xfId="5362"/>
    <cellStyle name="_Power Cost Value Copy 11.30.05 gas 1.09.06 AURORA at 1.10.06 2 3" xfId="5363"/>
    <cellStyle name="_Power Cost Value Copy 11.30.05 gas 1.09.06 AURORA at 1.10.06 2 4" xfId="5364"/>
    <cellStyle name="_Power Cost Value Copy 11.30.05 gas 1.09.06 AURORA at 1.10.06 3" xfId="5365"/>
    <cellStyle name="_Power Cost Value Copy 11.30.05 gas 1.09.06 AURORA at 1.10.06 3 2" xfId="5366"/>
    <cellStyle name="_Power Cost Value Copy 11.30.05 gas 1.09.06 AURORA at 1.10.06 3 3" xfId="5367"/>
    <cellStyle name="_Power Cost Value Copy 11.30.05 gas 1.09.06 AURORA at 1.10.06 4" xfId="5368"/>
    <cellStyle name="_Power Cost Value Copy 11.30.05 gas 1.09.06 AURORA at 1.10.06 4 2" xfId="5369"/>
    <cellStyle name="_Power Cost Value Copy 11.30.05 gas 1.09.06 AURORA at 1.10.06 5" xfId="5370"/>
    <cellStyle name="_Power Cost Value Copy 11.30.05 gas 1.09.06 AURORA at 1.10.06_04 07E Wild Horse Wind Expansion (C) (2)" xfId="5371"/>
    <cellStyle name="_Power Cost Value Copy 11.30.05 gas 1.09.06 AURORA at 1.10.06_04 07E Wild Horse Wind Expansion (C) (2) 2" xfId="5372"/>
    <cellStyle name="_Power Cost Value Copy 11.30.05 gas 1.09.06 AURORA at 1.10.06_04 07E Wild Horse Wind Expansion (C) (2) 2 2" xfId="5373"/>
    <cellStyle name="_Power Cost Value Copy 11.30.05 gas 1.09.06 AURORA at 1.10.06_04 07E Wild Horse Wind Expansion (C) (2) 2 3" xfId="5374"/>
    <cellStyle name="_Power Cost Value Copy 11.30.05 gas 1.09.06 AURORA at 1.10.06_04 07E Wild Horse Wind Expansion (C) (2) 3" xfId="5375"/>
    <cellStyle name="_Power Cost Value Copy 11.30.05 gas 1.09.06 AURORA at 1.10.06_04 07E Wild Horse Wind Expansion (C) (2) 4" xfId="5376"/>
    <cellStyle name="_Power Cost Value Copy 11.30.05 gas 1.09.06 AURORA at 1.10.06_04 07E Wild Horse Wind Expansion (C) (2)_Adj Bench DR 3 for Initial Briefs (Electric)" xfId="5377"/>
    <cellStyle name="_Power Cost Value Copy 11.30.05 gas 1.09.06 AURORA at 1.10.06_04 07E Wild Horse Wind Expansion (C) (2)_Adj Bench DR 3 for Initial Briefs (Electric) 2" xfId="5378"/>
    <cellStyle name="_Power Cost Value Copy 11.30.05 gas 1.09.06 AURORA at 1.10.06_04 07E Wild Horse Wind Expansion (C) (2)_Adj Bench DR 3 for Initial Briefs (Electric) 2 2" xfId="5379"/>
    <cellStyle name="_Power Cost Value Copy 11.30.05 gas 1.09.06 AURORA at 1.10.06_04 07E Wild Horse Wind Expansion (C) (2)_Adj Bench DR 3 for Initial Briefs (Electric) 2 3" xfId="5380"/>
    <cellStyle name="_Power Cost Value Copy 11.30.05 gas 1.09.06 AURORA at 1.10.06_04 07E Wild Horse Wind Expansion (C) (2)_Adj Bench DR 3 for Initial Briefs (Electric) 3" xfId="5381"/>
    <cellStyle name="_Power Cost Value Copy 11.30.05 gas 1.09.06 AURORA at 1.10.06_04 07E Wild Horse Wind Expansion (C) (2)_Adj Bench DR 3 for Initial Briefs (Electric) 4" xfId="5382"/>
    <cellStyle name="_Power Cost Value Copy 11.30.05 gas 1.09.06 AURORA at 1.10.06_04 07E Wild Horse Wind Expansion (C) (2)_Book1" xfId="5383"/>
    <cellStyle name="_Power Cost Value Copy 11.30.05 gas 1.09.06 AURORA at 1.10.06_04 07E Wild Horse Wind Expansion (C) (2)_Electric Rev Req Model (2009 GRC) " xfId="5384"/>
    <cellStyle name="_Power Cost Value Copy 11.30.05 gas 1.09.06 AURORA at 1.10.06_04 07E Wild Horse Wind Expansion (C) (2)_Electric Rev Req Model (2009 GRC)  2" xfId="5385"/>
    <cellStyle name="_Power Cost Value Copy 11.30.05 gas 1.09.06 AURORA at 1.10.06_04 07E Wild Horse Wind Expansion (C) (2)_Electric Rev Req Model (2009 GRC)  2 2" xfId="5386"/>
    <cellStyle name="_Power Cost Value Copy 11.30.05 gas 1.09.06 AURORA at 1.10.06_04 07E Wild Horse Wind Expansion (C) (2)_Electric Rev Req Model (2009 GRC)  2 3" xfId="5387"/>
    <cellStyle name="_Power Cost Value Copy 11.30.05 gas 1.09.06 AURORA at 1.10.06_04 07E Wild Horse Wind Expansion (C) (2)_Electric Rev Req Model (2009 GRC)  3" xfId="5388"/>
    <cellStyle name="_Power Cost Value Copy 11.30.05 gas 1.09.06 AURORA at 1.10.06_04 07E Wild Horse Wind Expansion (C) (2)_Electric Rev Req Model (2009 GRC)  4" xfId="5389"/>
    <cellStyle name="_Power Cost Value Copy 11.30.05 gas 1.09.06 AURORA at 1.10.06_04 07E Wild Horse Wind Expansion (C) (2)_Electric Rev Req Model (2009 GRC) Rebuttal" xfId="5390"/>
    <cellStyle name="_Power Cost Value Copy 11.30.05 gas 1.09.06 AURORA at 1.10.06_04 07E Wild Horse Wind Expansion (C) (2)_Electric Rev Req Model (2009 GRC) Rebuttal 2" xfId="5391"/>
    <cellStyle name="_Power Cost Value Copy 11.30.05 gas 1.09.06 AURORA at 1.10.06_04 07E Wild Horse Wind Expansion (C) (2)_Electric Rev Req Model (2009 GRC) Rebuttal 2 2" xfId="5392"/>
    <cellStyle name="_Power Cost Value Copy 11.30.05 gas 1.09.06 AURORA at 1.10.06_04 07E Wild Horse Wind Expansion (C) (2)_Electric Rev Req Model (2009 GRC) Rebuttal 2 3" xfId="5393"/>
    <cellStyle name="_Power Cost Value Copy 11.30.05 gas 1.09.06 AURORA at 1.10.06_04 07E Wild Horse Wind Expansion (C) (2)_Electric Rev Req Model (2009 GRC) Rebuttal 3" xfId="5394"/>
    <cellStyle name="_Power Cost Value Copy 11.30.05 gas 1.09.06 AURORA at 1.10.06_04 07E Wild Horse Wind Expansion (C) (2)_Electric Rev Req Model (2009 GRC) Rebuttal 4" xfId="5395"/>
    <cellStyle name="_Power Cost Value Copy 11.30.05 gas 1.09.06 AURORA at 1.10.06_04 07E Wild Horse Wind Expansion (C) (2)_Electric Rev Req Model (2009 GRC) Rebuttal REmoval of New  WH Solar AdjustMI" xfId="5396"/>
    <cellStyle name="_Power Cost Value Copy 11.30.05 gas 1.09.06 AURORA at 1.10.06_04 07E Wild Horse Wind Expansion (C) (2)_Electric Rev Req Model (2009 GRC) Rebuttal REmoval of New  WH Solar AdjustMI 2" xfId="5397"/>
    <cellStyle name="_Power Cost Value Copy 11.30.05 gas 1.09.06 AURORA at 1.10.06_04 07E Wild Horse Wind Expansion (C) (2)_Electric Rev Req Model (2009 GRC) Rebuttal REmoval of New  WH Solar AdjustMI 2 2" xfId="5398"/>
    <cellStyle name="_Power Cost Value Copy 11.30.05 gas 1.09.06 AURORA at 1.10.06_04 07E Wild Horse Wind Expansion (C) (2)_Electric Rev Req Model (2009 GRC) Rebuttal REmoval of New  WH Solar AdjustMI 2 3" xfId="5399"/>
    <cellStyle name="_Power Cost Value Copy 11.30.05 gas 1.09.06 AURORA at 1.10.06_04 07E Wild Horse Wind Expansion (C) (2)_Electric Rev Req Model (2009 GRC) Rebuttal REmoval of New  WH Solar AdjustMI 3" xfId="5400"/>
    <cellStyle name="_Power Cost Value Copy 11.30.05 gas 1.09.06 AURORA at 1.10.06_04 07E Wild Horse Wind Expansion (C) (2)_Electric Rev Req Model (2009 GRC) Rebuttal REmoval of New  WH Solar AdjustMI 4" xfId="5401"/>
    <cellStyle name="_Power Cost Value Copy 11.30.05 gas 1.09.06 AURORA at 1.10.06_04 07E Wild Horse Wind Expansion (C) (2)_Electric Rev Req Model (2009 GRC) Revised 01-18-2010" xfId="5402"/>
    <cellStyle name="_Power Cost Value Copy 11.30.05 gas 1.09.06 AURORA at 1.10.06_04 07E Wild Horse Wind Expansion (C) (2)_Electric Rev Req Model (2009 GRC) Revised 01-18-2010 2" xfId="5403"/>
    <cellStyle name="_Power Cost Value Copy 11.30.05 gas 1.09.06 AURORA at 1.10.06_04 07E Wild Horse Wind Expansion (C) (2)_Electric Rev Req Model (2009 GRC) Revised 01-18-2010 2 2" xfId="5404"/>
    <cellStyle name="_Power Cost Value Copy 11.30.05 gas 1.09.06 AURORA at 1.10.06_04 07E Wild Horse Wind Expansion (C) (2)_Electric Rev Req Model (2009 GRC) Revised 01-18-2010 2 3" xfId="5405"/>
    <cellStyle name="_Power Cost Value Copy 11.30.05 gas 1.09.06 AURORA at 1.10.06_04 07E Wild Horse Wind Expansion (C) (2)_Electric Rev Req Model (2009 GRC) Revised 01-18-2010 3" xfId="5406"/>
    <cellStyle name="_Power Cost Value Copy 11.30.05 gas 1.09.06 AURORA at 1.10.06_04 07E Wild Horse Wind Expansion (C) (2)_Electric Rev Req Model (2009 GRC) Revised 01-18-2010 4" xfId="5407"/>
    <cellStyle name="_Power Cost Value Copy 11.30.05 gas 1.09.06 AURORA at 1.10.06_04 07E Wild Horse Wind Expansion (C) (2)_Electric Rev Req Model (2010 GRC)" xfId="5408"/>
    <cellStyle name="_Power Cost Value Copy 11.30.05 gas 1.09.06 AURORA at 1.10.06_04 07E Wild Horse Wind Expansion (C) (2)_Electric Rev Req Model (2010 GRC) SF" xfId="5409"/>
    <cellStyle name="_Power Cost Value Copy 11.30.05 gas 1.09.06 AURORA at 1.10.06_04 07E Wild Horse Wind Expansion (C) (2)_Final Order Electric EXHIBIT A-1" xfId="5410"/>
    <cellStyle name="_Power Cost Value Copy 11.30.05 gas 1.09.06 AURORA at 1.10.06_04 07E Wild Horse Wind Expansion (C) (2)_Final Order Electric EXHIBIT A-1 2" xfId="5411"/>
    <cellStyle name="_Power Cost Value Copy 11.30.05 gas 1.09.06 AURORA at 1.10.06_04 07E Wild Horse Wind Expansion (C) (2)_Final Order Electric EXHIBIT A-1 2 2" xfId="5412"/>
    <cellStyle name="_Power Cost Value Copy 11.30.05 gas 1.09.06 AURORA at 1.10.06_04 07E Wild Horse Wind Expansion (C) (2)_Final Order Electric EXHIBIT A-1 2 3" xfId="5413"/>
    <cellStyle name="_Power Cost Value Copy 11.30.05 gas 1.09.06 AURORA at 1.10.06_04 07E Wild Horse Wind Expansion (C) (2)_Final Order Electric EXHIBIT A-1 3" xfId="5414"/>
    <cellStyle name="_Power Cost Value Copy 11.30.05 gas 1.09.06 AURORA at 1.10.06_04 07E Wild Horse Wind Expansion (C) (2)_Final Order Electric EXHIBIT A-1 4" xfId="5415"/>
    <cellStyle name="_Power Cost Value Copy 11.30.05 gas 1.09.06 AURORA at 1.10.06_04 07E Wild Horse Wind Expansion (C) (2)_TENASKA REGULATORY ASSET" xfId="5416"/>
    <cellStyle name="_Power Cost Value Copy 11.30.05 gas 1.09.06 AURORA at 1.10.06_04 07E Wild Horse Wind Expansion (C) (2)_TENASKA REGULATORY ASSET 2" xfId="5417"/>
    <cellStyle name="_Power Cost Value Copy 11.30.05 gas 1.09.06 AURORA at 1.10.06_04 07E Wild Horse Wind Expansion (C) (2)_TENASKA REGULATORY ASSET 2 2" xfId="5418"/>
    <cellStyle name="_Power Cost Value Copy 11.30.05 gas 1.09.06 AURORA at 1.10.06_04 07E Wild Horse Wind Expansion (C) (2)_TENASKA REGULATORY ASSET 2 3" xfId="5419"/>
    <cellStyle name="_Power Cost Value Copy 11.30.05 gas 1.09.06 AURORA at 1.10.06_04 07E Wild Horse Wind Expansion (C) (2)_TENASKA REGULATORY ASSET 3" xfId="5420"/>
    <cellStyle name="_Power Cost Value Copy 11.30.05 gas 1.09.06 AURORA at 1.10.06_04 07E Wild Horse Wind Expansion (C) (2)_TENASKA REGULATORY ASSET 4" xfId="5421"/>
    <cellStyle name="_Power Cost Value Copy 11.30.05 gas 1.09.06 AURORA at 1.10.06_16.37E Wild Horse Expansion DeferralRevwrkingfile SF" xfId="5422"/>
    <cellStyle name="_Power Cost Value Copy 11.30.05 gas 1.09.06 AURORA at 1.10.06_16.37E Wild Horse Expansion DeferralRevwrkingfile SF 2" xfId="5423"/>
    <cellStyle name="_Power Cost Value Copy 11.30.05 gas 1.09.06 AURORA at 1.10.06_16.37E Wild Horse Expansion DeferralRevwrkingfile SF 2 2" xfId="5424"/>
    <cellStyle name="_Power Cost Value Copy 11.30.05 gas 1.09.06 AURORA at 1.10.06_16.37E Wild Horse Expansion DeferralRevwrkingfile SF 2 3" xfId="5425"/>
    <cellStyle name="_Power Cost Value Copy 11.30.05 gas 1.09.06 AURORA at 1.10.06_16.37E Wild Horse Expansion DeferralRevwrkingfile SF 3" xfId="5426"/>
    <cellStyle name="_Power Cost Value Copy 11.30.05 gas 1.09.06 AURORA at 1.10.06_16.37E Wild Horse Expansion DeferralRevwrkingfile SF 4" xfId="5427"/>
    <cellStyle name="_Power Cost Value Copy 11.30.05 gas 1.09.06 AURORA at 1.10.06_2009 Compliance Filing PCA Exhibits for GRC" xfId="5428"/>
    <cellStyle name="_Power Cost Value Copy 11.30.05 gas 1.09.06 AURORA at 1.10.06_2009 Compliance Filing PCA Exhibits for GRC 2" xfId="5429"/>
    <cellStyle name="_Power Cost Value Copy 11.30.05 gas 1.09.06 AURORA at 1.10.06_2009 GRC Compl Filing - Exhibit D" xfId="5430"/>
    <cellStyle name="_Power Cost Value Copy 11.30.05 gas 1.09.06 AURORA at 1.10.06_2009 GRC Compl Filing - Exhibit D 2" xfId="5431"/>
    <cellStyle name="_Power Cost Value Copy 11.30.05 gas 1.09.06 AURORA at 1.10.06_2010 PTC's July1_Dec31 2010 " xfId="5432"/>
    <cellStyle name="_Power Cost Value Copy 11.30.05 gas 1.09.06 AURORA at 1.10.06_2010 PTC's Sept10_Aug11 (Version 4)" xfId="5433"/>
    <cellStyle name="_Power Cost Value Copy 11.30.05 gas 1.09.06 AURORA at 1.10.06_3.01 Income Statement" xfId="5434"/>
    <cellStyle name="_Power Cost Value Copy 11.30.05 gas 1.09.06 AURORA at 1.10.06_4 31 Regulatory Assets and Liabilities  7 06- Exhibit D" xfId="5435"/>
    <cellStyle name="_Power Cost Value Copy 11.30.05 gas 1.09.06 AURORA at 1.10.06_4 31 Regulatory Assets and Liabilities  7 06- Exhibit D 2" xfId="5436"/>
    <cellStyle name="_Power Cost Value Copy 11.30.05 gas 1.09.06 AURORA at 1.10.06_4 31 Regulatory Assets and Liabilities  7 06- Exhibit D 2 2" xfId="5437"/>
    <cellStyle name="_Power Cost Value Copy 11.30.05 gas 1.09.06 AURORA at 1.10.06_4 31 Regulatory Assets and Liabilities  7 06- Exhibit D 2 3" xfId="5438"/>
    <cellStyle name="_Power Cost Value Copy 11.30.05 gas 1.09.06 AURORA at 1.10.06_4 31 Regulatory Assets and Liabilities  7 06- Exhibit D 3" xfId="5439"/>
    <cellStyle name="_Power Cost Value Copy 11.30.05 gas 1.09.06 AURORA at 1.10.06_4 31 Regulatory Assets and Liabilities  7 06- Exhibit D 4" xfId="5440"/>
    <cellStyle name="_Power Cost Value Copy 11.30.05 gas 1.09.06 AURORA at 1.10.06_4 31 Regulatory Assets and Liabilities  7 06- Exhibit D_NIM Summary" xfId="5441"/>
    <cellStyle name="_Power Cost Value Copy 11.30.05 gas 1.09.06 AURORA at 1.10.06_4 31 Regulatory Assets and Liabilities  7 06- Exhibit D_NIM Summary 2" xfId="5442"/>
    <cellStyle name="_Power Cost Value Copy 11.30.05 gas 1.09.06 AURORA at 1.10.06_4 32 Regulatory Assets and Liabilities  7 06- Exhibit D" xfId="5443"/>
    <cellStyle name="_Power Cost Value Copy 11.30.05 gas 1.09.06 AURORA at 1.10.06_4 32 Regulatory Assets and Liabilities  7 06- Exhibit D 2" xfId="5444"/>
    <cellStyle name="_Power Cost Value Copy 11.30.05 gas 1.09.06 AURORA at 1.10.06_4 32 Regulatory Assets and Liabilities  7 06- Exhibit D 2 2" xfId="5445"/>
    <cellStyle name="_Power Cost Value Copy 11.30.05 gas 1.09.06 AURORA at 1.10.06_4 32 Regulatory Assets and Liabilities  7 06- Exhibit D 2 3" xfId="5446"/>
    <cellStyle name="_Power Cost Value Copy 11.30.05 gas 1.09.06 AURORA at 1.10.06_4 32 Regulatory Assets and Liabilities  7 06- Exhibit D 3" xfId="5447"/>
    <cellStyle name="_Power Cost Value Copy 11.30.05 gas 1.09.06 AURORA at 1.10.06_4 32 Regulatory Assets and Liabilities  7 06- Exhibit D 4" xfId="5448"/>
    <cellStyle name="_Power Cost Value Copy 11.30.05 gas 1.09.06 AURORA at 1.10.06_4 32 Regulatory Assets and Liabilities  7 06- Exhibit D_NIM Summary" xfId="5449"/>
    <cellStyle name="_Power Cost Value Copy 11.30.05 gas 1.09.06 AURORA at 1.10.06_4 32 Regulatory Assets and Liabilities  7 06- Exhibit D_NIM Summary 2" xfId="5450"/>
    <cellStyle name="_Power Cost Value Copy 11.30.05 gas 1.09.06 AURORA at 1.10.06_ACCOUNTS" xfId="5451"/>
    <cellStyle name="_Power Cost Value Copy 11.30.05 gas 1.09.06 AURORA at 1.10.06_Att B to RECs proceeds proposal" xfId="5452"/>
    <cellStyle name="_Power Cost Value Copy 11.30.05 gas 1.09.06 AURORA at 1.10.06_AURORA Total New" xfId="5453"/>
    <cellStyle name="_Power Cost Value Copy 11.30.05 gas 1.09.06 AURORA at 1.10.06_AURORA Total New 2" xfId="5454"/>
    <cellStyle name="_Power Cost Value Copy 11.30.05 gas 1.09.06 AURORA at 1.10.06_Backup for Attachment B 2010-09-09" xfId="5455"/>
    <cellStyle name="_Power Cost Value Copy 11.30.05 gas 1.09.06 AURORA at 1.10.06_Bench Request - Attachment B" xfId="5456"/>
    <cellStyle name="_Power Cost Value Copy 11.30.05 gas 1.09.06 AURORA at 1.10.06_Book2" xfId="5457"/>
    <cellStyle name="_Power Cost Value Copy 11.30.05 gas 1.09.06 AURORA at 1.10.06_Book2 2" xfId="5458"/>
    <cellStyle name="_Power Cost Value Copy 11.30.05 gas 1.09.06 AURORA at 1.10.06_Book2 2 2" xfId="5459"/>
    <cellStyle name="_Power Cost Value Copy 11.30.05 gas 1.09.06 AURORA at 1.10.06_Book2 2 3" xfId="5460"/>
    <cellStyle name="_Power Cost Value Copy 11.30.05 gas 1.09.06 AURORA at 1.10.06_Book2 3" xfId="5461"/>
    <cellStyle name="_Power Cost Value Copy 11.30.05 gas 1.09.06 AURORA at 1.10.06_Book2 4" xfId="5462"/>
    <cellStyle name="_Power Cost Value Copy 11.30.05 gas 1.09.06 AURORA at 1.10.06_Book2_Adj Bench DR 3 for Initial Briefs (Electric)" xfId="5463"/>
    <cellStyle name="_Power Cost Value Copy 11.30.05 gas 1.09.06 AURORA at 1.10.06_Book2_Adj Bench DR 3 for Initial Briefs (Electric) 2" xfId="5464"/>
    <cellStyle name="_Power Cost Value Copy 11.30.05 gas 1.09.06 AURORA at 1.10.06_Book2_Adj Bench DR 3 for Initial Briefs (Electric) 2 2" xfId="5465"/>
    <cellStyle name="_Power Cost Value Copy 11.30.05 gas 1.09.06 AURORA at 1.10.06_Book2_Adj Bench DR 3 for Initial Briefs (Electric) 2 3" xfId="5466"/>
    <cellStyle name="_Power Cost Value Copy 11.30.05 gas 1.09.06 AURORA at 1.10.06_Book2_Adj Bench DR 3 for Initial Briefs (Electric) 3" xfId="5467"/>
    <cellStyle name="_Power Cost Value Copy 11.30.05 gas 1.09.06 AURORA at 1.10.06_Book2_Adj Bench DR 3 for Initial Briefs (Electric) 4" xfId="5468"/>
    <cellStyle name="_Power Cost Value Copy 11.30.05 gas 1.09.06 AURORA at 1.10.06_Book2_Electric Rev Req Model (2009 GRC) Rebuttal" xfId="5469"/>
    <cellStyle name="_Power Cost Value Copy 11.30.05 gas 1.09.06 AURORA at 1.10.06_Book2_Electric Rev Req Model (2009 GRC) Rebuttal 2" xfId="5470"/>
    <cellStyle name="_Power Cost Value Copy 11.30.05 gas 1.09.06 AURORA at 1.10.06_Book2_Electric Rev Req Model (2009 GRC) Rebuttal 2 2" xfId="5471"/>
    <cellStyle name="_Power Cost Value Copy 11.30.05 gas 1.09.06 AURORA at 1.10.06_Book2_Electric Rev Req Model (2009 GRC) Rebuttal 2 3" xfId="5472"/>
    <cellStyle name="_Power Cost Value Copy 11.30.05 gas 1.09.06 AURORA at 1.10.06_Book2_Electric Rev Req Model (2009 GRC) Rebuttal 3" xfId="5473"/>
    <cellStyle name="_Power Cost Value Copy 11.30.05 gas 1.09.06 AURORA at 1.10.06_Book2_Electric Rev Req Model (2009 GRC) Rebuttal 4" xfId="5474"/>
    <cellStyle name="_Power Cost Value Copy 11.30.05 gas 1.09.06 AURORA at 1.10.06_Book2_Electric Rev Req Model (2009 GRC) Rebuttal REmoval of New  WH Solar AdjustMI" xfId="5475"/>
    <cellStyle name="_Power Cost Value Copy 11.30.05 gas 1.09.06 AURORA at 1.10.06_Book2_Electric Rev Req Model (2009 GRC) Rebuttal REmoval of New  WH Solar AdjustMI 2" xfId="5476"/>
    <cellStyle name="_Power Cost Value Copy 11.30.05 gas 1.09.06 AURORA at 1.10.06_Book2_Electric Rev Req Model (2009 GRC) Rebuttal REmoval of New  WH Solar AdjustMI 2 2" xfId="5477"/>
    <cellStyle name="_Power Cost Value Copy 11.30.05 gas 1.09.06 AURORA at 1.10.06_Book2_Electric Rev Req Model (2009 GRC) Rebuttal REmoval of New  WH Solar AdjustMI 2 3" xfId="5478"/>
    <cellStyle name="_Power Cost Value Copy 11.30.05 gas 1.09.06 AURORA at 1.10.06_Book2_Electric Rev Req Model (2009 GRC) Rebuttal REmoval of New  WH Solar AdjustMI 3" xfId="5479"/>
    <cellStyle name="_Power Cost Value Copy 11.30.05 gas 1.09.06 AURORA at 1.10.06_Book2_Electric Rev Req Model (2009 GRC) Rebuttal REmoval of New  WH Solar AdjustMI 4" xfId="5480"/>
    <cellStyle name="_Power Cost Value Copy 11.30.05 gas 1.09.06 AURORA at 1.10.06_Book2_Electric Rev Req Model (2009 GRC) Revised 01-18-2010" xfId="5481"/>
    <cellStyle name="_Power Cost Value Copy 11.30.05 gas 1.09.06 AURORA at 1.10.06_Book2_Electric Rev Req Model (2009 GRC) Revised 01-18-2010 2" xfId="5482"/>
    <cellStyle name="_Power Cost Value Copy 11.30.05 gas 1.09.06 AURORA at 1.10.06_Book2_Electric Rev Req Model (2009 GRC) Revised 01-18-2010 2 2" xfId="5483"/>
    <cellStyle name="_Power Cost Value Copy 11.30.05 gas 1.09.06 AURORA at 1.10.06_Book2_Electric Rev Req Model (2009 GRC) Revised 01-18-2010 2 3" xfId="5484"/>
    <cellStyle name="_Power Cost Value Copy 11.30.05 gas 1.09.06 AURORA at 1.10.06_Book2_Electric Rev Req Model (2009 GRC) Revised 01-18-2010 3" xfId="5485"/>
    <cellStyle name="_Power Cost Value Copy 11.30.05 gas 1.09.06 AURORA at 1.10.06_Book2_Electric Rev Req Model (2009 GRC) Revised 01-18-2010 4" xfId="5486"/>
    <cellStyle name="_Power Cost Value Copy 11.30.05 gas 1.09.06 AURORA at 1.10.06_Book2_Final Order Electric EXHIBIT A-1" xfId="5487"/>
    <cellStyle name="_Power Cost Value Copy 11.30.05 gas 1.09.06 AURORA at 1.10.06_Book2_Final Order Electric EXHIBIT A-1 2" xfId="5488"/>
    <cellStyle name="_Power Cost Value Copy 11.30.05 gas 1.09.06 AURORA at 1.10.06_Book2_Final Order Electric EXHIBIT A-1 2 2" xfId="5489"/>
    <cellStyle name="_Power Cost Value Copy 11.30.05 gas 1.09.06 AURORA at 1.10.06_Book2_Final Order Electric EXHIBIT A-1 2 3" xfId="5490"/>
    <cellStyle name="_Power Cost Value Copy 11.30.05 gas 1.09.06 AURORA at 1.10.06_Book2_Final Order Electric EXHIBIT A-1 3" xfId="5491"/>
    <cellStyle name="_Power Cost Value Copy 11.30.05 gas 1.09.06 AURORA at 1.10.06_Book2_Final Order Electric EXHIBIT A-1 4" xfId="5492"/>
    <cellStyle name="_Power Cost Value Copy 11.30.05 gas 1.09.06 AURORA at 1.10.06_Book4" xfId="5493"/>
    <cellStyle name="_Power Cost Value Copy 11.30.05 gas 1.09.06 AURORA at 1.10.06_Book4 2" xfId="5494"/>
    <cellStyle name="_Power Cost Value Copy 11.30.05 gas 1.09.06 AURORA at 1.10.06_Book4 2 2" xfId="5495"/>
    <cellStyle name="_Power Cost Value Copy 11.30.05 gas 1.09.06 AURORA at 1.10.06_Book4 2 3" xfId="5496"/>
    <cellStyle name="_Power Cost Value Copy 11.30.05 gas 1.09.06 AURORA at 1.10.06_Book4 3" xfId="5497"/>
    <cellStyle name="_Power Cost Value Copy 11.30.05 gas 1.09.06 AURORA at 1.10.06_Book4 4" xfId="5498"/>
    <cellStyle name="_Power Cost Value Copy 11.30.05 gas 1.09.06 AURORA at 1.10.06_Book9" xfId="5499"/>
    <cellStyle name="_Power Cost Value Copy 11.30.05 gas 1.09.06 AURORA at 1.10.06_Book9 2" xfId="5500"/>
    <cellStyle name="_Power Cost Value Copy 11.30.05 gas 1.09.06 AURORA at 1.10.06_Book9 2 2" xfId="5501"/>
    <cellStyle name="_Power Cost Value Copy 11.30.05 gas 1.09.06 AURORA at 1.10.06_Book9 2 3" xfId="5502"/>
    <cellStyle name="_Power Cost Value Copy 11.30.05 gas 1.09.06 AURORA at 1.10.06_Book9 3" xfId="5503"/>
    <cellStyle name="_Power Cost Value Copy 11.30.05 gas 1.09.06 AURORA at 1.10.06_Book9 4" xfId="5504"/>
    <cellStyle name="_Power Cost Value Copy 11.30.05 gas 1.09.06 AURORA at 1.10.06_Check the Interest Calculation" xfId="5505"/>
    <cellStyle name="_Power Cost Value Copy 11.30.05 gas 1.09.06 AURORA at 1.10.06_Check the Interest Calculation_Scenario 1 REC vs PTC Offset" xfId="5506"/>
    <cellStyle name="_Power Cost Value Copy 11.30.05 gas 1.09.06 AURORA at 1.10.06_Check the Interest Calculation_Scenario 3" xfId="5507"/>
    <cellStyle name="_Power Cost Value Copy 11.30.05 gas 1.09.06 AURORA at 1.10.06_Chelan PUD Power Costs (8-10)" xfId="5508"/>
    <cellStyle name="_Power Cost Value Copy 11.30.05 gas 1.09.06 AURORA at 1.10.06_Direct Assignment Distribution Plant 2008" xfId="5509"/>
    <cellStyle name="_Power Cost Value Copy 11.30.05 gas 1.09.06 AURORA at 1.10.06_Direct Assignment Distribution Plant 2008 2" xfId="5510"/>
    <cellStyle name="_Power Cost Value Copy 11.30.05 gas 1.09.06 AURORA at 1.10.06_Direct Assignment Distribution Plant 2008 2 2" xfId="5511"/>
    <cellStyle name="_Power Cost Value Copy 11.30.05 gas 1.09.06 AURORA at 1.10.06_Direct Assignment Distribution Plant 2008 2 2 2" xfId="5512"/>
    <cellStyle name="_Power Cost Value Copy 11.30.05 gas 1.09.06 AURORA at 1.10.06_Direct Assignment Distribution Plant 2008 2 2 3" xfId="5513"/>
    <cellStyle name="_Power Cost Value Copy 11.30.05 gas 1.09.06 AURORA at 1.10.06_Direct Assignment Distribution Plant 2008 2 3" xfId="5514"/>
    <cellStyle name="_Power Cost Value Copy 11.30.05 gas 1.09.06 AURORA at 1.10.06_Direct Assignment Distribution Plant 2008 2 3 2" xfId="5515"/>
    <cellStyle name="_Power Cost Value Copy 11.30.05 gas 1.09.06 AURORA at 1.10.06_Direct Assignment Distribution Plant 2008 2 3 3" xfId="5516"/>
    <cellStyle name="_Power Cost Value Copy 11.30.05 gas 1.09.06 AURORA at 1.10.06_Direct Assignment Distribution Plant 2008 2 4" xfId="5517"/>
    <cellStyle name="_Power Cost Value Copy 11.30.05 gas 1.09.06 AURORA at 1.10.06_Direct Assignment Distribution Plant 2008 2 4 2" xfId="5518"/>
    <cellStyle name="_Power Cost Value Copy 11.30.05 gas 1.09.06 AURORA at 1.10.06_Direct Assignment Distribution Plant 2008 2 4 3" xfId="5519"/>
    <cellStyle name="_Power Cost Value Copy 11.30.05 gas 1.09.06 AURORA at 1.10.06_Direct Assignment Distribution Plant 2008 3" xfId="5520"/>
    <cellStyle name="_Power Cost Value Copy 11.30.05 gas 1.09.06 AURORA at 1.10.06_Direct Assignment Distribution Plant 2008 3 2" xfId="5521"/>
    <cellStyle name="_Power Cost Value Copy 11.30.05 gas 1.09.06 AURORA at 1.10.06_Direct Assignment Distribution Plant 2008 3 3" xfId="5522"/>
    <cellStyle name="_Power Cost Value Copy 11.30.05 gas 1.09.06 AURORA at 1.10.06_Direct Assignment Distribution Plant 2008 4" xfId="5523"/>
    <cellStyle name="_Power Cost Value Copy 11.30.05 gas 1.09.06 AURORA at 1.10.06_Direct Assignment Distribution Plant 2008 4 2" xfId="5524"/>
    <cellStyle name="_Power Cost Value Copy 11.30.05 gas 1.09.06 AURORA at 1.10.06_Direct Assignment Distribution Plant 2008 4 3" xfId="5525"/>
    <cellStyle name="_Power Cost Value Copy 11.30.05 gas 1.09.06 AURORA at 1.10.06_Direct Assignment Distribution Plant 2008 5" xfId="5526"/>
    <cellStyle name="_Power Cost Value Copy 11.30.05 gas 1.09.06 AURORA at 1.10.06_Direct Assignment Distribution Plant 2008 6" xfId="5527"/>
    <cellStyle name="_Power Cost Value Copy 11.30.05 gas 1.09.06 AURORA at 1.10.06_DWH-08 (Rate Spread &amp; Design Workpapers)" xfId="5528"/>
    <cellStyle name="_Power Cost Value Copy 11.30.05 gas 1.09.06 AURORA at 1.10.06_Electric COS Inputs" xfId="5529"/>
    <cellStyle name="_Power Cost Value Copy 11.30.05 gas 1.09.06 AURORA at 1.10.06_Electric COS Inputs 2" xfId="5530"/>
    <cellStyle name="_Power Cost Value Copy 11.30.05 gas 1.09.06 AURORA at 1.10.06_Electric COS Inputs 2 2" xfId="5531"/>
    <cellStyle name="_Power Cost Value Copy 11.30.05 gas 1.09.06 AURORA at 1.10.06_Electric COS Inputs 2 2 2" xfId="5532"/>
    <cellStyle name="_Power Cost Value Copy 11.30.05 gas 1.09.06 AURORA at 1.10.06_Electric COS Inputs 2 2 3" xfId="5533"/>
    <cellStyle name="_Power Cost Value Copy 11.30.05 gas 1.09.06 AURORA at 1.10.06_Electric COS Inputs 2 3" xfId="5534"/>
    <cellStyle name="_Power Cost Value Copy 11.30.05 gas 1.09.06 AURORA at 1.10.06_Electric COS Inputs 2 3 2" xfId="5535"/>
    <cellStyle name="_Power Cost Value Copy 11.30.05 gas 1.09.06 AURORA at 1.10.06_Electric COS Inputs 2 3 3" xfId="5536"/>
    <cellStyle name="_Power Cost Value Copy 11.30.05 gas 1.09.06 AURORA at 1.10.06_Electric COS Inputs 2 4" xfId="5537"/>
    <cellStyle name="_Power Cost Value Copy 11.30.05 gas 1.09.06 AURORA at 1.10.06_Electric COS Inputs 2 4 2" xfId="5538"/>
    <cellStyle name="_Power Cost Value Copy 11.30.05 gas 1.09.06 AURORA at 1.10.06_Electric COS Inputs 2 4 3" xfId="5539"/>
    <cellStyle name="_Power Cost Value Copy 11.30.05 gas 1.09.06 AURORA at 1.10.06_Electric COS Inputs 3" xfId="5540"/>
    <cellStyle name="_Power Cost Value Copy 11.30.05 gas 1.09.06 AURORA at 1.10.06_Electric COS Inputs 3 2" xfId="5541"/>
    <cellStyle name="_Power Cost Value Copy 11.30.05 gas 1.09.06 AURORA at 1.10.06_Electric COS Inputs 3 3" xfId="5542"/>
    <cellStyle name="_Power Cost Value Copy 11.30.05 gas 1.09.06 AURORA at 1.10.06_Electric COS Inputs 4" xfId="5543"/>
    <cellStyle name="_Power Cost Value Copy 11.30.05 gas 1.09.06 AURORA at 1.10.06_Electric COS Inputs 4 2" xfId="5544"/>
    <cellStyle name="_Power Cost Value Copy 11.30.05 gas 1.09.06 AURORA at 1.10.06_Electric COS Inputs 4 3" xfId="5545"/>
    <cellStyle name="_Power Cost Value Copy 11.30.05 gas 1.09.06 AURORA at 1.10.06_Electric COS Inputs 5" xfId="5546"/>
    <cellStyle name="_Power Cost Value Copy 11.30.05 gas 1.09.06 AURORA at 1.10.06_Electric COS Inputs 6" xfId="5547"/>
    <cellStyle name="_Power Cost Value Copy 11.30.05 gas 1.09.06 AURORA at 1.10.06_Electric Rate Spread and Rate Design 3.23.09" xfId="5548"/>
    <cellStyle name="_Power Cost Value Copy 11.30.05 gas 1.09.06 AURORA at 1.10.06_Electric Rate Spread and Rate Design 3.23.09 2" xfId="5549"/>
    <cellStyle name="_Power Cost Value Copy 11.30.05 gas 1.09.06 AURORA at 1.10.06_Electric Rate Spread and Rate Design 3.23.09 2 2" xfId="5550"/>
    <cellStyle name="_Power Cost Value Copy 11.30.05 gas 1.09.06 AURORA at 1.10.06_Electric Rate Spread and Rate Design 3.23.09 2 2 2" xfId="5551"/>
    <cellStyle name="_Power Cost Value Copy 11.30.05 gas 1.09.06 AURORA at 1.10.06_Electric Rate Spread and Rate Design 3.23.09 2 2 3" xfId="5552"/>
    <cellStyle name="_Power Cost Value Copy 11.30.05 gas 1.09.06 AURORA at 1.10.06_Electric Rate Spread and Rate Design 3.23.09 2 3" xfId="5553"/>
    <cellStyle name="_Power Cost Value Copy 11.30.05 gas 1.09.06 AURORA at 1.10.06_Electric Rate Spread and Rate Design 3.23.09 2 3 2" xfId="5554"/>
    <cellStyle name="_Power Cost Value Copy 11.30.05 gas 1.09.06 AURORA at 1.10.06_Electric Rate Spread and Rate Design 3.23.09 2 3 3" xfId="5555"/>
    <cellStyle name="_Power Cost Value Copy 11.30.05 gas 1.09.06 AURORA at 1.10.06_Electric Rate Spread and Rate Design 3.23.09 2 4" xfId="5556"/>
    <cellStyle name="_Power Cost Value Copy 11.30.05 gas 1.09.06 AURORA at 1.10.06_Electric Rate Spread and Rate Design 3.23.09 2 4 2" xfId="5557"/>
    <cellStyle name="_Power Cost Value Copy 11.30.05 gas 1.09.06 AURORA at 1.10.06_Electric Rate Spread and Rate Design 3.23.09 2 4 3" xfId="5558"/>
    <cellStyle name="_Power Cost Value Copy 11.30.05 gas 1.09.06 AURORA at 1.10.06_Electric Rate Spread and Rate Design 3.23.09 3" xfId="5559"/>
    <cellStyle name="_Power Cost Value Copy 11.30.05 gas 1.09.06 AURORA at 1.10.06_Electric Rate Spread and Rate Design 3.23.09 3 2" xfId="5560"/>
    <cellStyle name="_Power Cost Value Copy 11.30.05 gas 1.09.06 AURORA at 1.10.06_Electric Rate Spread and Rate Design 3.23.09 3 3" xfId="5561"/>
    <cellStyle name="_Power Cost Value Copy 11.30.05 gas 1.09.06 AURORA at 1.10.06_Electric Rate Spread and Rate Design 3.23.09 4" xfId="5562"/>
    <cellStyle name="_Power Cost Value Copy 11.30.05 gas 1.09.06 AURORA at 1.10.06_Electric Rate Spread and Rate Design 3.23.09 4 2" xfId="5563"/>
    <cellStyle name="_Power Cost Value Copy 11.30.05 gas 1.09.06 AURORA at 1.10.06_Electric Rate Spread and Rate Design 3.23.09 4 3" xfId="5564"/>
    <cellStyle name="_Power Cost Value Copy 11.30.05 gas 1.09.06 AURORA at 1.10.06_Electric Rate Spread and Rate Design 3.23.09 5" xfId="5565"/>
    <cellStyle name="_Power Cost Value Copy 11.30.05 gas 1.09.06 AURORA at 1.10.06_Electric Rate Spread and Rate Design 3.23.09 6" xfId="5566"/>
    <cellStyle name="_Power Cost Value Copy 11.30.05 gas 1.09.06 AURORA at 1.10.06_Exhibit D fr R Gho 12-31-08" xfId="5567"/>
    <cellStyle name="_Power Cost Value Copy 11.30.05 gas 1.09.06 AURORA at 1.10.06_Exhibit D fr R Gho 12-31-08 2" xfId="5568"/>
    <cellStyle name="_Power Cost Value Copy 11.30.05 gas 1.09.06 AURORA at 1.10.06_Exhibit D fr R Gho 12-31-08 3" xfId="5569"/>
    <cellStyle name="_Power Cost Value Copy 11.30.05 gas 1.09.06 AURORA at 1.10.06_Exhibit D fr R Gho 12-31-08 v2" xfId="5570"/>
    <cellStyle name="_Power Cost Value Copy 11.30.05 gas 1.09.06 AURORA at 1.10.06_Exhibit D fr R Gho 12-31-08 v2 2" xfId="5571"/>
    <cellStyle name="_Power Cost Value Copy 11.30.05 gas 1.09.06 AURORA at 1.10.06_Exhibit D fr R Gho 12-31-08 v2 3" xfId="5572"/>
    <cellStyle name="_Power Cost Value Copy 11.30.05 gas 1.09.06 AURORA at 1.10.06_Exhibit D fr R Gho 12-31-08 v2_NIM Summary" xfId="5573"/>
    <cellStyle name="_Power Cost Value Copy 11.30.05 gas 1.09.06 AURORA at 1.10.06_Exhibit D fr R Gho 12-31-08 v2_NIM Summary 2" xfId="5574"/>
    <cellStyle name="_Power Cost Value Copy 11.30.05 gas 1.09.06 AURORA at 1.10.06_Exhibit D fr R Gho 12-31-08_NIM Summary" xfId="5575"/>
    <cellStyle name="_Power Cost Value Copy 11.30.05 gas 1.09.06 AURORA at 1.10.06_Exhibit D fr R Gho 12-31-08_NIM Summary 2" xfId="5576"/>
    <cellStyle name="_Power Cost Value Copy 11.30.05 gas 1.09.06 AURORA at 1.10.06_Final 2008 PTC Rate Design Workpapers 10.27.08" xfId="5577"/>
    <cellStyle name="_Power Cost Value Copy 11.30.05 gas 1.09.06 AURORA at 1.10.06_Final 2009 Electric Low Income Workpapers" xfId="5578"/>
    <cellStyle name="_Power Cost Value Copy 11.30.05 gas 1.09.06 AURORA at 1.10.06_Gas Rev Req Model (2010 GRC)" xfId="5579"/>
    <cellStyle name="_Power Cost Value Copy 11.30.05 gas 1.09.06 AURORA at 1.10.06_Hopkins Ridge Prepaid Tran - Interest Earned RY 12ME Feb  '11" xfId="5580"/>
    <cellStyle name="_Power Cost Value Copy 11.30.05 gas 1.09.06 AURORA at 1.10.06_Hopkins Ridge Prepaid Tran - Interest Earned RY 12ME Feb  '11 2" xfId="5581"/>
    <cellStyle name="_Power Cost Value Copy 11.30.05 gas 1.09.06 AURORA at 1.10.06_Hopkins Ridge Prepaid Tran - Interest Earned RY 12ME Feb  '11_NIM Summary" xfId="5582"/>
    <cellStyle name="_Power Cost Value Copy 11.30.05 gas 1.09.06 AURORA at 1.10.06_Hopkins Ridge Prepaid Tran - Interest Earned RY 12ME Feb  '11_NIM Summary 2" xfId="5583"/>
    <cellStyle name="_Power Cost Value Copy 11.30.05 gas 1.09.06 AURORA at 1.10.06_Hopkins Ridge Prepaid Tran - Interest Earned RY 12ME Feb  '11_Transmission Workbook for May BOD" xfId="5584"/>
    <cellStyle name="_Power Cost Value Copy 11.30.05 gas 1.09.06 AURORA at 1.10.06_Hopkins Ridge Prepaid Tran - Interest Earned RY 12ME Feb  '11_Transmission Workbook for May BOD 2" xfId="5585"/>
    <cellStyle name="_Power Cost Value Copy 11.30.05 gas 1.09.06 AURORA at 1.10.06_INPUTS" xfId="5586"/>
    <cellStyle name="_Power Cost Value Copy 11.30.05 gas 1.09.06 AURORA at 1.10.06_INPUTS 2" xfId="5587"/>
    <cellStyle name="_Power Cost Value Copy 11.30.05 gas 1.09.06 AURORA at 1.10.06_INPUTS 2 2" xfId="5588"/>
    <cellStyle name="_Power Cost Value Copy 11.30.05 gas 1.09.06 AURORA at 1.10.06_INPUTS 2 2 2" xfId="5589"/>
    <cellStyle name="_Power Cost Value Copy 11.30.05 gas 1.09.06 AURORA at 1.10.06_INPUTS 2 2 3" xfId="5590"/>
    <cellStyle name="_Power Cost Value Copy 11.30.05 gas 1.09.06 AURORA at 1.10.06_INPUTS 2 3" xfId="5591"/>
    <cellStyle name="_Power Cost Value Copy 11.30.05 gas 1.09.06 AURORA at 1.10.06_INPUTS 2 3 2" xfId="5592"/>
    <cellStyle name="_Power Cost Value Copy 11.30.05 gas 1.09.06 AURORA at 1.10.06_INPUTS 2 3 3" xfId="5593"/>
    <cellStyle name="_Power Cost Value Copy 11.30.05 gas 1.09.06 AURORA at 1.10.06_INPUTS 2 4" xfId="5594"/>
    <cellStyle name="_Power Cost Value Copy 11.30.05 gas 1.09.06 AURORA at 1.10.06_INPUTS 2 4 2" xfId="5595"/>
    <cellStyle name="_Power Cost Value Copy 11.30.05 gas 1.09.06 AURORA at 1.10.06_INPUTS 2 4 3" xfId="5596"/>
    <cellStyle name="_Power Cost Value Copy 11.30.05 gas 1.09.06 AURORA at 1.10.06_INPUTS 3" xfId="5597"/>
    <cellStyle name="_Power Cost Value Copy 11.30.05 gas 1.09.06 AURORA at 1.10.06_INPUTS 3 2" xfId="5598"/>
    <cellStyle name="_Power Cost Value Copy 11.30.05 gas 1.09.06 AURORA at 1.10.06_INPUTS 3 3" xfId="5599"/>
    <cellStyle name="_Power Cost Value Copy 11.30.05 gas 1.09.06 AURORA at 1.10.06_INPUTS 4" xfId="5600"/>
    <cellStyle name="_Power Cost Value Copy 11.30.05 gas 1.09.06 AURORA at 1.10.06_INPUTS 4 2" xfId="5601"/>
    <cellStyle name="_Power Cost Value Copy 11.30.05 gas 1.09.06 AURORA at 1.10.06_INPUTS 4 3" xfId="5602"/>
    <cellStyle name="_Power Cost Value Copy 11.30.05 gas 1.09.06 AURORA at 1.10.06_INPUTS 5" xfId="5603"/>
    <cellStyle name="_Power Cost Value Copy 11.30.05 gas 1.09.06 AURORA at 1.10.06_INPUTS 6" xfId="5604"/>
    <cellStyle name="_Power Cost Value Copy 11.30.05 gas 1.09.06 AURORA at 1.10.06_Leased Transformer &amp; Substation Plant &amp; Rev 12-2009" xfId="5605"/>
    <cellStyle name="_Power Cost Value Copy 11.30.05 gas 1.09.06 AURORA at 1.10.06_Leased Transformer &amp; Substation Plant &amp; Rev 12-2009 2" xfId="5606"/>
    <cellStyle name="_Power Cost Value Copy 11.30.05 gas 1.09.06 AURORA at 1.10.06_Leased Transformer &amp; Substation Plant &amp; Rev 12-2009 2 2" xfId="5607"/>
    <cellStyle name="_Power Cost Value Copy 11.30.05 gas 1.09.06 AURORA at 1.10.06_Leased Transformer &amp; Substation Plant &amp; Rev 12-2009 2 2 2" xfId="5608"/>
    <cellStyle name="_Power Cost Value Copy 11.30.05 gas 1.09.06 AURORA at 1.10.06_Leased Transformer &amp; Substation Plant &amp; Rev 12-2009 2 2 3" xfId="5609"/>
    <cellStyle name="_Power Cost Value Copy 11.30.05 gas 1.09.06 AURORA at 1.10.06_Leased Transformer &amp; Substation Plant &amp; Rev 12-2009 2 3" xfId="5610"/>
    <cellStyle name="_Power Cost Value Copy 11.30.05 gas 1.09.06 AURORA at 1.10.06_Leased Transformer &amp; Substation Plant &amp; Rev 12-2009 2 3 2" xfId="5611"/>
    <cellStyle name="_Power Cost Value Copy 11.30.05 gas 1.09.06 AURORA at 1.10.06_Leased Transformer &amp; Substation Plant &amp; Rev 12-2009 2 3 3" xfId="5612"/>
    <cellStyle name="_Power Cost Value Copy 11.30.05 gas 1.09.06 AURORA at 1.10.06_Leased Transformer &amp; Substation Plant &amp; Rev 12-2009 2 4" xfId="5613"/>
    <cellStyle name="_Power Cost Value Copy 11.30.05 gas 1.09.06 AURORA at 1.10.06_Leased Transformer &amp; Substation Plant &amp; Rev 12-2009 2 4 2" xfId="5614"/>
    <cellStyle name="_Power Cost Value Copy 11.30.05 gas 1.09.06 AURORA at 1.10.06_Leased Transformer &amp; Substation Plant &amp; Rev 12-2009 2 4 3" xfId="5615"/>
    <cellStyle name="_Power Cost Value Copy 11.30.05 gas 1.09.06 AURORA at 1.10.06_Leased Transformer &amp; Substation Plant &amp; Rev 12-2009 3" xfId="5616"/>
    <cellStyle name="_Power Cost Value Copy 11.30.05 gas 1.09.06 AURORA at 1.10.06_Leased Transformer &amp; Substation Plant &amp; Rev 12-2009 3 2" xfId="5617"/>
    <cellStyle name="_Power Cost Value Copy 11.30.05 gas 1.09.06 AURORA at 1.10.06_Leased Transformer &amp; Substation Plant &amp; Rev 12-2009 3 3" xfId="5618"/>
    <cellStyle name="_Power Cost Value Copy 11.30.05 gas 1.09.06 AURORA at 1.10.06_Leased Transformer &amp; Substation Plant &amp; Rev 12-2009 4" xfId="5619"/>
    <cellStyle name="_Power Cost Value Copy 11.30.05 gas 1.09.06 AURORA at 1.10.06_Leased Transformer &amp; Substation Plant &amp; Rev 12-2009 4 2" xfId="5620"/>
    <cellStyle name="_Power Cost Value Copy 11.30.05 gas 1.09.06 AURORA at 1.10.06_Leased Transformer &amp; Substation Plant &amp; Rev 12-2009 4 3" xfId="5621"/>
    <cellStyle name="_Power Cost Value Copy 11.30.05 gas 1.09.06 AURORA at 1.10.06_Leased Transformer &amp; Substation Plant &amp; Rev 12-2009 5" xfId="5622"/>
    <cellStyle name="_Power Cost Value Copy 11.30.05 gas 1.09.06 AURORA at 1.10.06_Leased Transformer &amp; Substation Plant &amp; Rev 12-2009 6" xfId="5623"/>
    <cellStyle name="_Power Cost Value Copy 11.30.05 gas 1.09.06 AURORA at 1.10.06_NIM Summary" xfId="5624"/>
    <cellStyle name="_Power Cost Value Copy 11.30.05 gas 1.09.06 AURORA at 1.10.06_NIM Summary 09GRC" xfId="5625"/>
    <cellStyle name="_Power Cost Value Copy 11.30.05 gas 1.09.06 AURORA at 1.10.06_NIM Summary 09GRC 2" xfId="5626"/>
    <cellStyle name="_Power Cost Value Copy 11.30.05 gas 1.09.06 AURORA at 1.10.06_NIM Summary 2" xfId="5627"/>
    <cellStyle name="_Power Cost Value Copy 11.30.05 gas 1.09.06 AURORA at 1.10.06_NIM Summary 3" xfId="5628"/>
    <cellStyle name="_Power Cost Value Copy 11.30.05 gas 1.09.06 AURORA at 1.10.06_NIM Summary 4" xfId="5629"/>
    <cellStyle name="_Power Cost Value Copy 11.30.05 gas 1.09.06 AURORA at 1.10.06_NIM Summary 5" xfId="5630"/>
    <cellStyle name="_Power Cost Value Copy 11.30.05 gas 1.09.06 AURORA at 1.10.06_NIM Summary 6" xfId="5631"/>
    <cellStyle name="_Power Cost Value Copy 11.30.05 gas 1.09.06 AURORA at 1.10.06_NIM Summary 7" xfId="5632"/>
    <cellStyle name="_Power Cost Value Copy 11.30.05 gas 1.09.06 AURORA at 1.10.06_NIM Summary 8" xfId="5633"/>
    <cellStyle name="_Power Cost Value Copy 11.30.05 gas 1.09.06 AURORA at 1.10.06_NIM Summary 9" xfId="5634"/>
    <cellStyle name="_Power Cost Value Copy 11.30.05 gas 1.09.06 AURORA at 1.10.06_PCA 10 -  Exhibit D from A Kellogg Jan 2011" xfId="5635"/>
    <cellStyle name="_Power Cost Value Copy 11.30.05 gas 1.09.06 AURORA at 1.10.06_PCA 10 -  Exhibit D from A Kellogg July 2011" xfId="5636"/>
    <cellStyle name="_Power Cost Value Copy 11.30.05 gas 1.09.06 AURORA at 1.10.06_PCA 10 -  Exhibit D from S Free Rcv'd 12-11" xfId="5637"/>
    <cellStyle name="_Power Cost Value Copy 11.30.05 gas 1.09.06 AURORA at 1.10.06_PCA 7 - Exhibit D update 11_30_08 (2)" xfId="5638"/>
    <cellStyle name="_Power Cost Value Copy 11.30.05 gas 1.09.06 AURORA at 1.10.06_PCA 7 - Exhibit D update 11_30_08 (2) 2" xfId="5639"/>
    <cellStyle name="_Power Cost Value Copy 11.30.05 gas 1.09.06 AURORA at 1.10.06_PCA 7 - Exhibit D update 11_30_08 (2) 2 2" xfId="5640"/>
    <cellStyle name="_Power Cost Value Copy 11.30.05 gas 1.09.06 AURORA at 1.10.06_PCA 7 - Exhibit D update 11_30_08 (2) 3" xfId="5641"/>
    <cellStyle name="_Power Cost Value Copy 11.30.05 gas 1.09.06 AURORA at 1.10.06_PCA 7 - Exhibit D update 11_30_08 (2) 4" xfId="5642"/>
    <cellStyle name="_Power Cost Value Copy 11.30.05 gas 1.09.06 AURORA at 1.10.06_PCA 7 - Exhibit D update 11_30_08 (2)_NIM Summary" xfId="5643"/>
    <cellStyle name="_Power Cost Value Copy 11.30.05 gas 1.09.06 AURORA at 1.10.06_PCA 7 - Exhibit D update 11_30_08 (2)_NIM Summary 2" xfId="5644"/>
    <cellStyle name="_Power Cost Value Copy 11.30.05 gas 1.09.06 AURORA at 1.10.06_PCA 8 - Exhibit D update 12_31_09" xfId="5645"/>
    <cellStyle name="_Power Cost Value Copy 11.30.05 gas 1.09.06 AURORA at 1.10.06_PCA 8 - Exhibit D update 12_31_09 2" xfId="5646"/>
    <cellStyle name="_Power Cost Value Copy 11.30.05 gas 1.09.06 AURORA at 1.10.06_PCA 9 -  Exhibit D April 2010" xfId="5647"/>
    <cellStyle name="_Power Cost Value Copy 11.30.05 gas 1.09.06 AURORA at 1.10.06_PCA 9 -  Exhibit D April 2010 (3)" xfId="5648"/>
    <cellStyle name="_Power Cost Value Copy 11.30.05 gas 1.09.06 AURORA at 1.10.06_PCA 9 -  Exhibit D April 2010 (3) 2" xfId="5649"/>
    <cellStyle name="_Power Cost Value Copy 11.30.05 gas 1.09.06 AURORA at 1.10.06_PCA 9 -  Exhibit D April 2010 2" xfId="5650"/>
    <cellStyle name="_Power Cost Value Copy 11.30.05 gas 1.09.06 AURORA at 1.10.06_PCA 9 -  Exhibit D April 2010 3" xfId="5651"/>
    <cellStyle name="_Power Cost Value Copy 11.30.05 gas 1.09.06 AURORA at 1.10.06_PCA 9 -  Exhibit D Feb 2010" xfId="5652"/>
    <cellStyle name="_Power Cost Value Copy 11.30.05 gas 1.09.06 AURORA at 1.10.06_PCA 9 -  Exhibit D Feb 2010 2" xfId="5653"/>
    <cellStyle name="_Power Cost Value Copy 11.30.05 gas 1.09.06 AURORA at 1.10.06_PCA 9 -  Exhibit D Feb 2010 v2" xfId="5654"/>
    <cellStyle name="_Power Cost Value Copy 11.30.05 gas 1.09.06 AURORA at 1.10.06_PCA 9 -  Exhibit D Feb 2010 v2 2" xfId="5655"/>
    <cellStyle name="_Power Cost Value Copy 11.30.05 gas 1.09.06 AURORA at 1.10.06_PCA 9 -  Exhibit D Feb 2010 WF" xfId="5656"/>
    <cellStyle name="_Power Cost Value Copy 11.30.05 gas 1.09.06 AURORA at 1.10.06_PCA 9 -  Exhibit D Feb 2010 WF 2" xfId="5657"/>
    <cellStyle name="_Power Cost Value Copy 11.30.05 gas 1.09.06 AURORA at 1.10.06_PCA 9 -  Exhibit D Jan 2010" xfId="5658"/>
    <cellStyle name="_Power Cost Value Copy 11.30.05 gas 1.09.06 AURORA at 1.10.06_PCA 9 -  Exhibit D Jan 2010 2" xfId="5659"/>
    <cellStyle name="_Power Cost Value Copy 11.30.05 gas 1.09.06 AURORA at 1.10.06_PCA 9 -  Exhibit D March 2010 (2)" xfId="5660"/>
    <cellStyle name="_Power Cost Value Copy 11.30.05 gas 1.09.06 AURORA at 1.10.06_PCA 9 -  Exhibit D March 2010 (2) 2" xfId="5661"/>
    <cellStyle name="_Power Cost Value Copy 11.30.05 gas 1.09.06 AURORA at 1.10.06_PCA 9 -  Exhibit D Nov 2010" xfId="5662"/>
    <cellStyle name="_Power Cost Value Copy 11.30.05 gas 1.09.06 AURORA at 1.10.06_PCA 9 -  Exhibit D Nov 2010 2" xfId="5663"/>
    <cellStyle name="_Power Cost Value Copy 11.30.05 gas 1.09.06 AURORA at 1.10.06_PCA 9 - Exhibit D at August 2010" xfId="5664"/>
    <cellStyle name="_Power Cost Value Copy 11.30.05 gas 1.09.06 AURORA at 1.10.06_PCA 9 - Exhibit D at August 2010 2" xfId="5665"/>
    <cellStyle name="_Power Cost Value Copy 11.30.05 gas 1.09.06 AURORA at 1.10.06_PCA 9 - Exhibit D June 2010 GRC" xfId="5666"/>
    <cellStyle name="_Power Cost Value Copy 11.30.05 gas 1.09.06 AURORA at 1.10.06_PCA 9 - Exhibit D June 2010 GRC 2" xfId="5667"/>
    <cellStyle name="_Power Cost Value Copy 11.30.05 gas 1.09.06 AURORA at 1.10.06_Power Costs - Comparison bx Rbtl-Staff-Jt-PC" xfId="5668"/>
    <cellStyle name="_Power Cost Value Copy 11.30.05 gas 1.09.06 AURORA at 1.10.06_Power Costs - Comparison bx Rbtl-Staff-Jt-PC 2" xfId="5669"/>
    <cellStyle name="_Power Cost Value Copy 11.30.05 gas 1.09.06 AURORA at 1.10.06_Power Costs - Comparison bx Rbtl-Staff-Jt-PC 2 2" xfId="5670"/>
    <cellStyle name="_Power Cost Value Copy 11.30.05 gas 1.09.06 AURORA at 1.10.06_Power Costs - Comparison bx Rbtl-Staff-Jt-PC 2 3" xfId="5671"/>
    <cellStyle name="_Power Cost Value Copy 11.30.05 gas 1.09.06 AURORA at 1.10.06_Power Costs - Comparison bx Rbtl-Staff-Jt-PC 3" xfId="5672"/>
    <cellStyle name="_Power Cost Value Copy 11.30.05 gas 1.09.06 AURORA at 1.10.06_Power Costs - Comparison bx Rbtl-Staff-Jt-PC 4" xfId="5673"/>
    <cellStyle name="_Power Cost Value Copy 11.30.05 gas 1.09.06 AURORA at 1.10.06_Power Costs - Comparison bx Rbtl-Staff-Jt-PC_Adj Bench DR 3 for Initial Briefs (Electric)" xfId="5674"/>
    <cellStyle name="_Power Cost Value Copy 11.30.05 gas 1.09.06 AURORA at 1.10.06_Power Costs - Comparison bx Rbtl-Staff-Jt-PC_Adj Bench DR 3 for Initial Briefs (Electric) 2" xfId="5675"/>
    <cellStyle name="_Power Cost Value Copy 11.30.05 gas 1.09.06 AURORA at 1.10.06_Power Costs - Comparison bx Rbtl-Staff-Jt-PC_Adj Bench DR 3 for Initial Briefs (Electric) 2 2" xfId="5676"/>
    <cellStyle name="_Power Cost Value Copy 11.30.05 gas 1.09.06 AURORA at 1.10.06_Power Costs - Comparison bx Rbtl-Staff-Jt-PC_Adj Bench DR 3 for Initial Briefs (Electric) 2 3" xfId="5677"/>
    <cellStyle name="_Power Cost Value Copy 11.30.05 gas 1.09.06 AURORA at 1.10.06_Power Costs - Comparison bx Rbtl-Staff-Jt-PC_Adj Bench DR 3 for Initial Briefs (Electric) 3" xfId="5678"/>
    <cellStyle name="_Power Cost Value Copy 11.30.05 gas 1.09.06 AURORA at 1.10.06_Power Costs - Comparison bx Rbtl-Staff-Jt-PC_Adj Bench DR 3 for Initial Briefs (Electric) 4" xfId="5679"/>
    <cellStyle name="_Power Cost Value Copy 11.30.05 gas 1.09.06 AURORA at 1.10.06_Power Costs - Comparison bx Rbtl-Staff-Jt-PC_Electric Rev Req Model (2009 GRC) Rebuttal" xfId="5680"/>
    <cellStyle name="_Power Cost Value Copy 11.30.05 gas 1.09.06 AURORA at 1.10.06_Power Costs - Comparison bx Rbtl-Staff-Jt-PC_Electric Rev Req Model (2009 GRC) Rebuttal 2" xfId="5681"/>
    <cellStyle name="_Power Cost Value Copy 11.30.05 gas 1.09.06 AURORA at 1.10.06_Power Costs - Comparison bx Rbtl-Staff-Jt-PC_Electric Rev Req Model (2009 GRC) Rebuttal 2 2" xfId="5682"/>
    <cellStyle name="_Power Cost Value Copy 11.30.05 gas 1.09.06 AURORA at 1.10.06_Power Costs - Comparison bx Rbtl-Staff-Jt-PC_Electric Rev Req Model (2009 GRC) Rebuttal 2 3" xfId="5683"/>
    <cellStyle name="_Power Cost Value Copy 11.30.05 gas 1.09.06 AURORA at 1.10.06_Power Costs - Comparison bx Rbtl-Staff-Jt-PC_Electric Rev Req Model (2009 GRC) Rebuttal 3" xfId="5684"/>
    <cellStyle name="_Power Cost Value Copy 11.30.05 gas 1.09.06 AURORA at 1.10.06_Power Costs - Comparison bx Rbtl-Staff-Jt-PC_Electric Rev Req Model (2009 GRC) Rebuttal 4" xfId="5685"/>
    <cellStyle name="_Power Cost Value Copy 11.30.05 gas 1.09.06 AURORA at 1.10.06_Power Costs - Comparison bx Rbtl-Staff-Jt-PC_Electric Rev Req Model (2009 GRC) Rebuttal REmoval of New  WH Solar AdjustMI" xfId="5686"/>
    <cellStyle name="_Power Cost Value Copy 11.30.05 gas 1.09.06 AURORA at 1.10.06_Power Costs - Comparison bx Rbtl-Staff-Jt-PC_Electric Rev Req Model (2009 GRC) Rebuttal REmoval of New  WH Solar AdjustMI 2" xfId="5687"/>
    <cellStyle name="_Power Cost Value Copy 11.30.05 gas 1.09.06 AURORA at 1.10.06_Power Costs - Comparison bx Rbtl-Staff-Jt-PC_Electric Rev Req Model (2009 GRC) Rebuttal REmoval of New  WH Solar AdjustMI 2 2" xfId="5688"/>
    <cellStyle name="_Power Cost Value Copy 11.30.05 gas 1.09.06 AURORA at 1.10.06_Power Costs - Comparison bx Rbtl-Staff-Jt-PC_Electric Rev Req Model (2009 GRC) Rebuttal REmoval of New  WH Solar AdjustMI 2 3" xfId="5689"/>
    <cellStyle name="_Power Cost Value Copy 11.30.05 gas 1.09.06 AURORA at 1.10.06_Power Costs - Comparison bx Rbtl-Staff-Jt-PC_Electric Rev Req Model (2009 GRC) Rebuttal REmoval of New  WH Solar AdjustMI 3" xfId="5690"/>
    <cellStyle name="_Power Cost Value Copy 11.30.05 gas 1.09.06 AURORA at 1.10.06_Power Costs - Comparison bx Rbtl-Staff-Jt-PC_Electric Rev Req Model (2009 GRC) Rebuttal REmoval of New  WH Solar AdjustMI 4" xfId="5691"/>
    <cellStyle name="_Power Cost Value Copy 11.30.05 gas 1.09.06 AURORA at 1.10.06_Power Costs - Comparison bx Rbtl-Staff-Jt-PC_Electric Rev Req Model (2009 GRC) Revised 01-18-2010" xfId="5692"/>
    <cellStyle name="_Power Cost Value Copy 11.30.05 gas 1.09.06 AURORA at 1.10.06_Power Costs - Comparison bx Rbtl-Staff-Jt-PC_Electric Rev Req Model (2009 GRC) Revised 01-18-2010 2" xfId="5693"/>
    <cellStyle name="_Power Cost Value Copy 11.30.05 gas 1.09.06 AURORA at 1.10.06_Power Costs - Comparison bx Rbtl-Staff-Jt-PC_Electric Rev Req Model (2009 GRC) Revised 01-18-2010 2 2" xfId="5694"/>
    <cellStyle name="_Power Cost Value Copy 11.30.05 gas 1.09.06 AURORA at 1.10.06_Power Costs - Comparison bx Rbtl-Staff-Jt-PC_Electric Rev Req Model (2009 GRC) Revised 01-18-2010 2 3" xfId="5695"/>
    <cellStyle name="_Power Cost Value Copy 11.30.05 gas 1.09.06 AURORA at 1.10.06_Power Costs - Comparison bx Rbtl-Staff-Jt-PC_Electric Rev Req Model (2009 GRC) Revised 01-18-2010 3" xfId="5696"/>
    <cellStyle name="_Power Cost Value Copy 11.30.05 gas 1.09.06 AURORA at 1.10.06_Power Costs - Comparison bx Rbtl-Staff-Jt-PC_Electric Rev Req Model (2009 GRC) Revised 01-18-2010 4" xfId="5697"/>
    <cellStyle name="_Power Cost Value Copy 11.30.05 gas 1.09.06 AURORA at 1.10.06_Power Costs - Comparison bx Rbtl-Staff-Jt-PC_Final Order Electric EXHIBIT A-1" xfId="5698"/>
    <cellStyle name="_Power Cost Value Copy 11.30.05 gas 1.09.06 AURORA at 1.10.06_Power Costs - Comparison bx Rbtl-Staff-Jt-PC_Final Order Electric EXHIBIT A-1 2" xfId="5699"/>
    <cellStyle name="_Power Cost Value Copy 11.30.05 gas 1.09.06 AURORA at 1.10.06_Power Costs - Comparison bx Rbtl-Staff-Jt-PC_Final Order Electric EXHIBIT A-1 2 2" xfId="5700"/>
    <cellStyle name="_Power Cost Value Copy 11.30.05 gas 1.09.06 AURORA at 1.10.06_Power Costs - Comparison bx Rbtl-Staff-Jt-PC_Final Order Electric EXHIBIT A-1 2 3" xfId="5701"/>
    <cellStyle name="_Power Cost Value Copy 11.30.05 gas 1.09.06 AURORA at 1.10.06_Power Costs - Comparison bx Rbtl-Staff-Jt-PC_Final Order Electric EXHIBIT A-1 3" xfId="5702"/>
    <cellStyle name="_Power Cost Value Copy 11.30.05 gas 1.09.06 AURORA at 1.10.06_Power Costs - Comparison bx Rbtl-Staff-Jt-PC_Final Order Electric EXHIBIT A-1 4" xfId="5703"/>
    <cellStyle name="_Power Cost Value Copy 11.30.05 gas 1.09.06 AURORA at 1.10.06_Production Adj 4.37" xfId="5704"/>
    <cellStyle name="_Power Cost Value Copy 11.30.05 gas 1.09.06 AURORA at 1.10.06_Production Adj 4.37 2" xfId="5705"/>
    <cellStyle name="_Power Cost Value Copy 11.30.05 gas 1.09.06 AURORA at 1.10.06_Production Adj 4.37 2 2" xfId="5706"/>
    <cellStyle name="_Power Cost Value Copy 11.30.05 gas 1.09.06 AURORA at 1.10.06_Production Adj 4.37 2 3" xfId="5707"/>
    <cellStyle name="_Power Cost Value Copy 11.30.05 gas 1.09.06 AURORA at 1.10.06_Production Adj 4.37 3" xfId="5708"/>
    <cellStyle name="_Power Cost Value Copy 11.30.05 gas 1.09.06 AURORA at 1.10.06_Purchased Power Adj 4.03" xfId="5709"/>
    <cellStyle name="_Power Cost Value Copy 11.30.05 gas 1.09.06 AURORA at 1.10.06_Purchased Power Adj 4.03 2" xfId="5710"/>
    <cellStyle name="_Power Cost Value Copy 11.30.05 gas 1.09.06 AURORA at 1.10.06_Purchased Power Adj 4.03 2 2" xfId="5711"/>
    <cellStyle name="_Power Cost Value Copy 11.30.05 gas 1.09.06 AURORA at 1.10.06_Purchased Power Adj 4.03 2 3" xfId="5712"/>
    <cellStyle name="_Power Cost Value Copy 11.30.05 gas 1.09.06 AURORA at 1.10.06_Purchased Power Adj 4.03 3" xfId="5713"/>
    <cellStyle name="_Power Cost Value Copy 11.30.05 gas 1.09.06 AURORA at 1.10.06_Rate Design Sch 24" xfId="5714"/>
    <cellStyle name="_Power Cost Value Copy 11.30.05 gas 1.09.06 AURORA at 1.10.06_Rate Design Sch 24 2" xfId="5715"/>
    <cellStyle name="_Power Cost Value Copy 11.30.05 gas 1.09.06 AURORA at 1.10.06_Rate Design Sch 24 3" xfId="5716"/>
    <cellStyle name="_Power Cost Value Copy 11.30.05 gas 1.09.06 AURORA at 1.10.06_Rate Design Sch 25" xfId="5717"/>
    <cellStyle name="_Power Cost Value Copy 11.30.05 gas 1.09.06 AURORA at 1.10.06_Rate Design Sch 25 2" xfId="5718"/>
    <cellStyle name="_Power Cost Value Copy 11.30.05 gas 1.09.06 AURORA at 1.10.06_Rate Design Sch 25 2 2" xfId="5719"/>
    <cellStyle name="_Power Cost Value Copy 11.30.05 gas 1.09.06 AURORA at 1.10.06_Rate Design Sch 25 2 3" xfId="5720"/>
    <cellStyle name="_Power Cost Value Copy 11.30.05 gas 1.09.06 AURORA at 1.10.06_Rate Design Sch 25 3" xfId="5721"/>
    <cellStyle name="_Power Cost Value Copy 11.30.05 gas 1.09.06 AURORA at 1.10.06_Rate Design Sch 25 4" xfId="5722"/>
    <cellStyle name="_Power Cost Value Copy 11.30.05 gas 1.09.06 AURORA at 1.10.06_Rate Design Sch 26" xfId="5723"/>
    <cellStyle name="_Power Cost Value Copy 11.30.05 gas 1.09.06 AURORA at 1.10.06_Rate Design Sch 26 2" xfId="5724"/>
    <cellStyle name="_Power Cost Value Copy 11.30.05 gas 1.09.06 AURORA at 1.10.06_Rate Design Sch 26 2 2" xfId="5725"/>
    <cellStyle name="_Power Cost Value Copy 11.30.05 gas 1.09.06 AURORA at 1.10.06_Rate Design Sch 26 2 3" xfId="5726"/>
    <cellStyle name="_Power Cost Value Copy 11.30.05 gas 1.09.06 AURORA at 1.10.06_Rate Design Sch 26 3" xfId="5727"/>
    <cellStyle name="_Power Cost Value Copy 11.30.05 gas 1.09.06 AURORA at 1.10.06_Rate Design Sch 26 4" xfId="5728"/>
    <cellStyle name="_Power Cost Value Copy 11.30.05 gas 1.09.06 AURORA at 1.10.06_Rate Design Sch 31" xfId="5729"/>
    <cellStyle name="_Power Cost Value Copy 11.30.05 gas 1.09.06 AURORA at 1.10.06_Rate Design Sch 31 2" xfId="5730"/>
    <cellStyle name="_Power Cost Value Copy 11.30.05 gas 1.09.06 AURORA at 1.10.06_Rate Design Sch 31 2 2" xfId="5731"/>
    <cellStyle name="_Power Cost Value Copy 11.30.05 gas 1.09.06 AURORA at 1.10.06_Rate Design Sch 31 2 3" xfId="5732"/>
    <cellStyle name="_Power Cost Value Copy 11.30.05 gas 1.09.06 AURORA at 1.10.06_Rate Design Sch 31 3" xfId="5733"/>
    <cellStyle name="_Power Cost Value Copy 11.30.05 gas 1.09.06 AURORA at 1.10.06_Rate Design Sch 31 4" xfId="5734"/>
    <cellStyle name="_Power Cost Value Copy 11.30.05 gas 1.09.06 AURORA at 1.10.06_Rate Design Sch 43" xfId="5735"/>
    <cellStyle name="_Power Cost Value Copy 11.30.05 gas 1.09.06 AURORA at 1.10.06_Rate Design Sch 43 2" xfId="5736"/>
    <cellStyle name="_Power Cost Value Copy 11.30.05 gas 1.09.06 AURORA at 1.10.06_Rate Design Sch 43 2 2" xfId="5737"/>
    <cellStyle name="_Power Cost Value Copy 11.30.05 gas 1.09.06 AURORA at 1.10.06_Rate Design Sch 43 2 3" xfId="5738"/>
    <cellStyle name="_Power Cost Value Copy 11.30.05 gas 1.09.06 AURORA at 1.10.06_Rate Design Sch 43 3" xfId="5739"/>
    <cellStyle name="_Power Cost Value Copy 11.30.05 gas 1.09.06 AURORA at 1.10.06_Rate Design Sch 43 4" xfId="5740"/>
    <cellStyle name="_Power Cost Value Copy 11.30.05 gas 1.09.06 AURORA at 1.10.06_Rate Design Sch 448-449" xfId="5741"/>
    <cellStyle name="_Power Cost Value Copy 11.30.05 gas 1.09.06 AURORA at 1.10.06_Rate Design Sch 448-449 2" xfId="5742"/>
    <cellStyle name="_Power Cost Value Copy 11.30.05 gas 1.09.06 AURORA at 1.10.06_Rate Design Sch 448-449 3" xfId="5743"/>
    <cellStyle name="_Power Cost Value Copy 11.30.05 gas 1.09.06 AURORA at 1.10.06_Rate Design Sch 46" xfId="5744"/>
    <cellStyle name="_Power Cost Value Copy 11.30.05 gas 1.09.06 AURORA at 1.10.06_Rate Design Sch 46 2" xfId="5745"/>
    <cellStyle name="_Power Cost Value Copy 11.30.05 gas 1.09.06 AURORA at 1.10.06_Rate Design Sch 46 2 2" xfId="5746"/>
    <cellStyle name="_Power Cost Value Copy 11.30.05 gas 1.09.06 AURORA at 1.10.06_Rate Design Sch 46 2 3" xfId="5747"/>
    <cellStyle name="_Power Cost Value Copy 11.30.05 gas 1.09.06 AURORA at 1.10.06_Rate Design Sch 46 3" xfId="5748"/>
    <cellStyle name="_Power Cost Value Copy 11.30.05 gas 1.09.06 AURORA at 1.10.06_Rate Design Sch 46 4" xfId="5749"/>
    <cellStyle name="_Power Cost Value Copy 11.30.05 gas 1.09.06 AURORA at 1.10.06_Rate Spread" xfId="5750"/>
    <cellStyle name="_Power Cost Value Copy 11.30.05 gas 1.09.06 AURORA at 1.10.06_Rate Spread 2" xfId="5751"/>
    <cellStyle name="_Power Cost Value Copy 11.30.05 gas 1.09.06 AURORA at 1.10.06_Rate Spread 2 2" xfId="5752"/>
    <cellStyle name="_Power Cost Value Copy 11.30.05 gas 1.09.06 AURORA at 1.10.06_Rate Spread 2 3" xfId="5753"/>
    <cellStyle name="_Power Cost Value Copy 11.30.05 gas 1.09.06 AURORA at 1.10.06_Rate Spread 3" xfId="5754"/>
    <cellStyle name="_Power Cost Value Copy 11.30.05 gas 1.09.06 AURORA at 1.10.06_Rate Spread 4" xfId="5755"/>
    <cellStyle name="_Power Cost Value Copy 11.30.05 gas 1.09.06 AURORA at 1.10.06_Rebuttal Power Costs" xfId="5756"/>
    <cellStyle name="_Power Cost Value Copy 11.30.05 gas 1.09.06 AURORA at 1.10.06_Rebuttal Power Costs 2" xfId="5757"/>
    <cellStyle name="_Power Cost Value Copy 11.30.05 gas 1.09.06 AURORA at 1.10.06_Rebuttal Power Costs 2 2" xfId="5758"/>
    <cellStyle name="_Power Cost Value Copy 11.30.05 gas 1.09.06 AURORA at 1.10.06_Rebuttal Power Costs 2 3" xfId="5759"/>
    <cellStyle name="_Power Cost Value Copy 11.30.05 gas 1.09.06 AURORA at 1.10.06_Rebuttal Power Costs 3" xfId="5760"/>
    <cellStyle name="_Power Cost Value Copy 11.30.05 gas 1.09.06 AURORA at 1.10.06_Rebuttal Power Costs 4" xfId="5761"/>
    <cellStyle name="_Power Cost Value Copy 11.30.05 gas 1.09.06 AURORA at 1.10.06_Rebuttal Power Costs_Adj Bench DR 3 for Initial Briefs (Electric)" xfId="5762"/>
    <cellStyle name="_Power Cost Value Copy 11.30.05 gas 1.09.06 AURORA at 1.10.06_Rebuttal Power Costs_Adj Bench DR 3 for Initial Briefs (Electric) 2" xfId="5763"/>
    <cellStyle name="_Power Cost Value Copy 11.30.05 gas 1.09.06 AURORA at 1.10.06_Rebuttal Power Costs_Adj Bench DR 3 for Initial Briefs (Electric) 2 2" xfId="5764"/>
    <cellStyle name="_Power Cost Value Copy 11.30.05 gas 1.09.06 AURORA at 1.10.06_Rebuttal Power Costs_Adj Bench DR 3 for Initial Briefs (Electric) 2 3" xfId="5765"/>
    <cellStyle name="_Power Cost Value Copy 11.30.05 gas 1.09.06 AURORA at 1.10.06_Rebuttal Power Costs_Adj Bench DR 3 for Initial Briefs (Electric) 3" xfId="5766"/>
    <cellStyle name="_Power Cost Value Copy 11.30.05 gas 1.09.06 AURORA at 1.10.06_Rebuttal Power Costs_Adj Bench DR 3 for Initial Briefs (Electric) 4" xfId="5767"/>
    <cellStyle name="_Power Cost Value Copy 11.30.05 gas 1.09.06 AURORA at 1.10.06_Rebuttal Power Costs_Electric Rev Req Model (2009 GRC) Rebuttal" xfId="5768"/>
    <cellStyle name="_Power Cost Value Copy 11.30.05 gas 1.09.06 AURORA at 1.10.06_Rebuttal Power Costs_Electric Rev Req Model (2009 GRC) Rebuttal 2" xfId="5769"/>
    <cellStyle name="_Power Cost Value Copy 11.30.05 gas 1.09.06 AURORA at 1.10.06_Rebuttal Power Costs_Electric Rev Req Model (2009 GRC) Rebuttal 2 2" xfId="5770"/>
    <cellStyle name="_Power Cost Value Copy 11.30.05 gas 1.09.06 AURORA at 1.10.06_Rebuttal Power Costs_Electric Rev Req Model (2009 GRC) Rebuttal 2 3" xfId="5771"/>
    <cellStyle name="_Power Cost Value Copy 11.30.05 gas 1.09.06 AURORA at 1.10.06_Rebuttal Power Costs_Electric Rev Req Model (2009 GRC) Rebuttal 3" xfId="5772"/>
    <cellStyle name="_Power Cost Value Copy 11.30.05 gas 1.09.06 AURORA at 1.10.06_Rebuttal Power Costs_Electric Rev Req Model (2009 GRC) Rebuttal 4" xfId="5773"/>
    <cellStyle name="_Power Cost Value Copy 11.30.05 gas 1.09.06 AURORA at 1.10.06_Rebuttal Power Costs_Electric Rev Req Model (2009 GRC) Rebuttal REmoval of New  WH Solar AdjustMI" xfId="5774"/>
    <cellStyle name="_Power Cost Value Copy 11.30.05 gas 1.09.06 AURORA at 1.10.06_Rebuttal Power Costs_Electric Rev Req Model (2009 GRC) Rebuttal REmoval of New  WH Solar AdjustMI 2" xfId="5775"/>
    <cellStyle name="_Power Cost Value Copy 11.30.05 gas 1.09.06 AURORA at 1.10.06_Rebuttal Power Costs_Electric Rev Req Model (2009 GRC) Rebuttal REmoval of New  WH Solar AdjustMI 2 2" xfId="5776"/>
    <cellStyle name="_Power Cost Value Copy 11.30.05 gas 1.09.06 AURORA at 1.10.06_Rebuttal Power Costs_Electric Rev Req Model (2009 GRC) Rebuttal REmoval of New  WH Solar AdjustMI 2 3" xfId="5777"/>
    <cellStyle name="_Power Cost Value Copy 11.30.05 gas 1.09.06 AURORA at 1.10.06_Rebuttal Power Costs_Electric Rev Req Model (2009 GRC) Rebuttal REmoval of New  WH Solar AdjustMI 3" xfId="5778"/>
    <cellStyle name="_Power Cost Value Copy 11.30.05 gas 1.09.06 AURORA at 1.10.06_Rebuttal Power Costs_Electric Rev Req Model (2009 GRC) Rebuttal REmoval of New  WH Solar AdjustMI 4" xfId="5779"/>
    <cellStyle name="_Power Cost Value Copy 11.30.05 gas 1.09.06 AURORA at 1.10.06_Rebuttal Power Costs_Electric Rev Req Model (2009 GRC) Revised 01-18-2010" xfId="5780"/>
    <cellStyle name="_Power Cost Value Copy 11.30.05 gas 1.09.06 AURORA at 1.10.06_Rebuttal Power Costs_Electric Rev Req Model (2009 GRC) Revised 01-18-2010 2" xfId="5781"/>
    <cellStyle name="_Power Cost Value Copy 11.30.05 gas 1.09.06 AURORA at 1.10.06_Rebuttal Power Costs_Electric Rev Req Model (2009 GRC) Revised 01-18-2010 2 2" xfId="5782"/>
    <cellStyle name="_Power Cost Value Copy 11.30.05 gas 1.09.06 AURORA at 1.10.06_Rebuttal Power Costs_Electric Rev Req Model (2009 GRC) Revised 01-18-2010 2 3" xfId="5783"/>
    <cellStyle name="_Power Cost Value Copy 11.30.05 gas 1.09.06 AURORA at 1.10.06_Rebuttal Power Costs_Electric Rev Req Model (2009 GRC) Revised 01-18-2010 3" xfId="5784"/>
    <cellStyle name="_Power Cost Value Copy 11.30.05 gas 1.09.06 AURORA at 1.10.06_Rebuttal Power Costs_Electric Rev Req Model (2009 GRC) Revised 01-18-2010 4" xfId="5785"/>
    <cellStyle name="_Power Cost Value Copy 11.30.05 gas 1.09.06 AURORA at 1.10.06_Rebuttal Power Costs_Final Order Electric EXHIBIT A-1" xfId="5786"/>
    <cellStyle name="_Power Cost Value Copy 11.30.05 gas 1.09.06 AURORA at 1.10.06_Rebuttal Power Costs_Final Order Electric EXHIBIT A-1 2" xfId="5787"/>
    <cellStyle name="_Power Cost Value Copy 11.30.05 gas 1.09.06 AURORA at 1.10.06_Rebuttal Power Costs_Final Order Electric EXHIBIT A-1 2 2" xfId="5788"/>
    <cellStyle name="_Power Cost Value Copy 11.30.05 gas 1.09.06 AURORA at 1.10.06_Rebuttal Power Costs_Final Order Electric EXHIBIT A-1 2 3" xfId="5789"/>
    <cellStyle name="_Power Cost Value Copy 11.30.05 gas 1.09.06 AURORA at 1.10.06_Rebuttal Power Costs_Final Order Electric EXHIBIT A-1 3" xfId="5790"/>
    <cellStyle name="_Power Cost Value Copy 11.30.05 gas 1.09.06 AURORA at 1.10.06_Rebuttal Power Costs_Final Order Electric EXHIBIT A-1 4" xfId="5791"/>
    <cellStyle name="_Power Cost Value Copy 11.30.05 gas 1.09.06 AURORA at 1.10.06_RECS vs PTC's w Interest 6-28-10" xfId="5792"/>
    <cellStyle name="_Power Cost Value Copy 11.30.05 gas 1.09.06 AURORA at 1.10.06_ROR 5.02" xfId="5793"/>
    <cellStyle name="_Power Cost Value Copy 11.30.05 gas 1.09.06 AURORA at 1.10.06_ROR 5.02 2" xfId="5794"/>
    <cellStyle name="_Power Cost Value Copy 11.30.05 gas 1.09.06 AURORA at 1.10.06_ROR 5.02 2 2" xfId="5795"/>
    <cellStyle name="_Power Cost Value Copy 11.30.05 gas 1.09.06 AURORA at 1.10.06_ROR 5.02 2 3" xfId="5796"/>
    <cellStyle name="_Power Cost Value Copy 11.30.05 gas 1.09.06 AURORA at 1.10.06_ROR 5.02 3" xfId="5797"/>
    <cellStyle name="_Power Cost Value Copy 11.30.05 gas 1.09.06 AURORA at 1.10.06_Sch 40 Feeder OH 2008" xfId="5798"/>
    <cellStyle name="_Power Cost Value Copy 11.30.05 gas 1.09.06 AURORA at 1.10.06_Sch 40 Feeder OH 2008 2" xfId="5799"/>
    <cellStyle name="_Power Cost Value Copy 11.30.05 gas 1.09.06 AURORA at 1.10.06_Sch 40 Feeder OH 2008 2 2" xfId="5800"/>
    <cellStyle name="_Power Cost Value Copy 11.30.05 gas 1.09.06 AURORA at 1.10.06_Sch 40 Feeder OH 2008 2 3" xfId="5801"/>
    <cellStyle name="_Power Cost Value Copy 11.30.05 gas 1.09.06 AURORA at 1.10.06_Sch 40 Feeder OH 2008 3" xfId="5802"/>
    <cellStyle name="_Power Cost Value Copy 11.30.05 gas 1.09.06 AURORA at 1.10.06_Sch 40 Feeder OH 2008 4" xfId="5803"/>
    <cellStyle name="_Power Cost Value Copy 11.30.05 gas 1.09.06 AURORA at 1.10.06_Sch 40 Interim Energy Rates " xfId="5804"/>
    <cellStyle name="_Power Cost Value Copy 11.30.05 gas 1.09.06 AURORA at 1.10.06_Sch 40 Interim Energy Rates  2" xfId="5805"/>
    <cellStyle name="_Power Cost Value Copy 11.30.05 gas 1.09.06 AURORA at 1.10.06_Sch 40 Interim Energy Rates  2 2" xfId="5806"/>
    <cellStyle name="_Power Cost Value Copy 11.30.05 gas 1.09.06 AURORA at 1.10.06_Sch 40 Interim Energy Rates  2 3" xfId="5807"/>
    <cellStyle name="_Power Cost Value Copy 11.30.05 gas 1.09.06 AURORA at 1.10.06_Sch 40 Interim Energy Rates  3" xfId="5808"/>
    <cellStyle name="_Power Cost Value Copy 11.30.05 gas 1.09.06 AURORA at 1.10.06_Sch 40 Substation A&amp;G 2008" xfId="5809"/>
    <cellStyle name="_Power Cost Value Copy 11.30.05 gas 1.09.06 AURORA at 1.10.06_Sch 40 Substation A&amp;G 2008 2" xfId="5810"/>
    <cellStyle name="_Power Cost Value Copy 11.30.05 gas 1.09.06 AURORA at 1.10.06_Sch 40 Substation A&amp;G 2008 2 2" xfId="5811"/>
    <cellStyle name="_Power Cost Value Copy 11.30.05 gas 1.09.06 AURORA at 1.10.06_Sch 40 Substation A&amp;G 2008 2 3" xfId="5812"/>
    <cellStyle name="_Power Cost Value Copy 11.30.05 gas 1.09.06 AURORA at 1.10.06_Sch 40 Substation A&amp;G 2008 3" xfId="5813"/>
    <cellStyle name="_Power Cost Value Copy 11.30.05 gas 1.09.06 AURORA at 1.10.06_Sch 40 Substation A&amp;G 2008 4" xfId="5814"/>
    <cellStyle name="_Power Cost Value Copy 11.30.05 gas 1.09.06 AURORA at 1.10.06_Sch 40 Substation O&amp;M 2008" xfId="5815"/>
    <cellStyle name="_Power Cost Value Copy 11.30.05 gas 1.09.06 AURORA at 1.10.06_Sch 40 Substation O&amp;M 2008 2" xfId="5816"/>
    <cellStyle name="_Power Cost Value Copy 11.30.05 gas 1.09.06 AURORA at 1.10.06_Sch 40 Substation O&amp;M 2008 2 2" xfId="5817"/>
    <cellStyle name="_Power Cost Value Copy 11.30.05 gas 1.09.06 AURORA at 1.10.06_Sch 40 Substation O&amp;M 2008 2 3" xfId="5818"/>
    <cellStyle name="_Power Cost Value Copy 11.30.05 gas 1.09.06 AURORA at 1.10.06_Sch 40 Substation O&amp;M 2008 3" xfId="5819"/>
    <cellStyle name="_Power Cost Value Copy 11.30.05 gas 1.09.06 AURORA at 1.10.06_Sch 40 Substation O&amp;M 2008 4" xfId="5820"/>
    <cellStyle name="_Power Cost Value Copy 11.30.05 gas 1.09.06 AURORA at 1.10.06_Subs 2008" xfId="5821"/>
    <cellStyle name="_Power Cost Value Copy 11.30.05 gas 1.09.06 AURORA at 1.10.06_Subs 2008 2" xfId="5822"/>
    <cellStyle name="_Power Cost Value Copy 11.30.05 gas 1.09.06 AURORA at 1.10.06_Subs 2008 2 2" xfId="5823"/>
    <cellStyle name="_Power Cost Value Copy 11.30.05 gas 1.09.06 AURORA at 1.10.06_Subs 2008 2 3" xfId="5824"/>
    <cellStyle name="_Power Cost Value Copy 11.30.05 gas 1.09.06 AURORA at 1.10.06_Subs 2008 3" xfId="5825"/>
    <cellStyle name="_Power Cost Value Copy 11.30.05 gas 1.09.06 AURORA at 1.10.06_Subs 2008 4" xfId="5826"/>
    <cellStyle name="_Power Cost Value Copy 11.30.05 gas 1.09.06 AURORA at 1.10.06_Transmission Workbook for May BOD" xfId="5827"/>
    <cellStyle name="_Power Cost Value Copy 11.30.05 gas 1.09.06 AURORA at 1.10.06_Transmission Workbook for May BOD 2" xfId="5828"/>
    <cellStyle name="_Power Cost Value Copy 11.30.05 gas 1.09.06 AURORA at 1.10.06_Typical Residential Impacts 10.27.08" xfId="5829"/>
    <cellStyle name="_Power Cost Value Copy 11.30.05 gas 1.09.06 AURORA at 1.10.06_Wind Integration 10GRC" xfId="5830"/>
    <cellStyle name="_Power Cost Value Copy 11.30.05 gas 1.09.06 AURORA at 1.10.06_Wind Integration 10GRC 2" xfId="5831"/>
    <cellStyle name="_Power Costs Rate Year 11-13-07" xfId="5832"/>
    <cellStyle name="_Price Output" xfId="5833"/>
    <cellStyle name="_Price Output 2" xfId="5834"/>
    <cellStyle name="_Price Output_NIM Summary" xfId="5835"/>
    <cellStyle name="_Price Output_NIM Summary 2" xfId="5836"/>
    <cellStyle name="_Price Output_Wind Integration 10GRC" xfId="5837"/>
    <cellStyle name="_Price Output_Wind Integration 10GRC 2" xfId="5838"/>
    <cellStyle name="_Prices" xfId="5839"/>
    <cellStyle name="_Prices 2" xfId="5840"/>
    <cellStyle name="_Prices_NIM Summary" xfId="5841"/>
    <cellStyle name="_Prices_NIM Summary 2" xfId="5842"/>
    <cellStyle name="_Prices_Wind Integration 10GRC" xfId="5843"/>
    <cellStyle name="_Prices_Wind Integration 10GRC 2" xfId="5844"/>
    <cellStyle name="_Pro Forma Rev 07 GRC" xfId="5845"/>
    <cellStyle name="_x0013__Rebuttal Power Costs" xfId="5846"/>
    <cellStyle name="_x0013__Rebuttal Power Costs 2" xfId="5847"/>
    <cellStyle name="_x0013__Rebuttal Power Costs 2 2" xfId="5848"/>
    <cellStyle name="_x0013__Rebuttal Power Costs 2 3" xfId="5849"/>
    <cellStyle name="_x0013__Rebuttal Power Costs 3" xfId="5850"/>
    <cellStyle name="_x0013__Rebuttal Power Costs 4" xfId="5851"/>
    <cellStyle name="_x0013__Rebuttal Power Costs_Adj Bench DR 3 for Initial Briefs (Electric)" xfId="5852"/>
    <cellStyle name="_x0013__Rebuttal Power Costs_Adj Bench DR 3 for Initial Briefs (Electric) 2" xfId="5853"/>
    <cellStyle name="_x0013__Rebuttal Power Costs_Adj Bench DR 3 for Initial Briefs (Electric) 2 2" xfId="5854"/>
    <cellStyle name="_x0013__Rebuttal Power Costs_Adj Bench DR 3 for Initial Briefs (Electric) 2 3" xfId="5855"/>
    <cellStyle name="_x0013__Rebuttal Power Costs_Adj Bench DR 3 for Initial Briefs (Electric) 3" xfId="5856"/>
    <cellStyle name="_x0013__Rebuttal Power Costs_Adj Bench DR 3 for Initial Briefs (Electric) 4" xfId="5857"/>
    <cellStyle name="_x0013__Rebuttal Power Costs_Electric Rev Req Model (2009 GRC) Rebuttal" xfId="5858"/>
    <cellStyle name="_x0013__Rebuttal Power Costs_Electric Rev Req Model (2009 GRC) Rebuttal 2" xfId="5859"/>
    <cellStyle name="_x0013__Rebuttal Power Costs_Electric Rev Req Model (2009 GRC) Rebuttal 2 2" xfId="5860"/>
    <cellStyle name="_x0013__Rebuttal Power Costs_Electric Rev Req Model (2009 GRC) Rebuttal 2 3" xfId="5861"/>
    <cellStyle name="_x0013__Rebuttal Power Costs_Electric Rev Req Model (2009 GRC) Rebuttal 3" xfId="5862"/>
    <cellStyle name="_x0013__Rebuttal Power Costs_Electric Rev Req Model (2009 GRC) Rebuttal 4" xfId="5863"/>
    <cellStyle name="_x0013__Rebuttal Power Costs_Electric Rev Req Model (2009 GRC) Rebuttal REmoval of New  WH Solar AdjustMI" xfId="5864"/>
    <cellStyle name="_x0013__Rebuttal Power Costs_Electric Rev Req Model (2009 GRC) Rebuttal REmoval of New  WH Solar AdjustMI 2" xfId="5865"/>
    <cellStyle name="_x0013__Rebuttal Power Costs_Electric Rev Req Model (2009 GRC) Rebuttal REmoval of New  WH Solar AdjustMI 2 2" xfId="5866"/>
    <cellStyle name="_x0013__Rebuttal Power Costs_Electric Rev Req Model (2009 GRC) Rebuttal REmoval of New  WH Solar AdjustMI 2 3" xfId="5867"/>
    <cellStyle name="_x0013__Rebuttal Power Costs_Electric Rev Req Model (2009 GRC) Rebuttal REmoval of New  WH Solar AdjustMI 3" xfId="5868"/>
    <cellStyle name="_x0013__Rebuttal Power Costs_Electric Rev Req Model (2009 GRC) Rebuttal REmoval of New  WH Solar AdjustMI 4" xfId="5869"/>
    <cellStyle name="_x0013__Rebuttal Power Costs_Electric Rev Req Model (2009 GRC) Revised 01-18-2010" xfId="5870"/>
    <cellStyle name="_x0013__Rebuttal Power Costs_Electric Rev Req Model (2009 GRC) Revised 01-18-2010 2" xfId="5871"/>
    <cellStyle name="_x0013__Rebuttal Power Costs_Electric Rev Req Model (2009 GRC) Revised 01-18-2010 2 2" xfId="5872"/>
    <cellStyle name="_x0013__Rebuttal Power Costs_Electric Rev Req Model (2009 GRC) Revised 01-18-2010 2 3" xfId="5873"/>
    <cellStyle name="_x0013__Rebuttal Power Costs_Electric Rev Req Model (2009 GRC) Revised 01-18-2010 3" xfId="5874"/>
    <cellStyle name="_x0013__Rebuttal Power Costs_Electric Rev Req Model (2009 GRC) Revised 01-18-2010 4" xfId="5875"/>
    <cellStyle name="_x0013__Rebuttal Power Costs_Final Order Electric EXHIBIT A-1" xfId="5876"/>
    <cellStyle name="_x0013__Rebuttal Power Costs_Final Order Electric EXHIBIT A-1 2" xfId="5877"/>
    <cellStyle name="_x0013__Rebuttal Power Costs_Final Order Electric EXHIBIT A-1 2 2" xfId="5878"/>
    <cellStyle name="_x0013__Rebuttal Power Costs_Final Order Electric EXHIBIT A-1 2 3" xfId="5879"/>
    <cellStyle name="_x0013__Rebuttal Power Costs_Final Order Electric EXHIBIT A-1 3" xfId="5880"/>
    <cellStyle name="_x0013__Rebuttal Power Costs_Final Order Electric EXHIBIT A-1 4" xfId="5881"/>
    <cellStyle name="_recommendation" xfId="5882"/>
    <cellStyle name="_recommendation 2" xfId="5883"/>
    <cellStyle name="_recommendation_DEM-WP(C) Wind Integration Summary 2010GRC" xfId="5884"/>
    <cellStyle name="_recommendation_DEM-WP(C) Wind Integration Summary 2010GRC 2" xfId="5885"/>
    <cellStyle name="_recommendation_NIM Summary" xfId="5886"/>
    <cellStyle name="_recommendation_NIM Summary 2" xfId="5887"/>
    <cellStyle name="_Recon to Darrin's 5.11.05 proforma" xfId="5888"/>
    <cellStyle name="_Recon to Darrin's 5.11.05 proforma 10" xfId="5889"/>
    <cellStyle name="_Recon to Darrin's 5.11.05 proforma 2" xfId="5890"/>
    <cellStyle name="_Recon to Darrin's 5.11.05 proforma 2 2" xfId="5891"/>
    <cellStyle name="_Recon to Darrin's 5.11.05 proforma 2 2 2" xfId="5892"/>
    <cellStyle name="_Recon to Darrin's 5.11.05 proforma 2 2 3" xfId="5893"/>
    <cellStyle name="_Recon to Darrin's 5.11.05 proforma 2 3" xfId="5894"/>
    <cellStyle name="_Recon to Darrin's 5.11.05 proforma 2 4" xfId="5895"/>
    <cellStyle name="_Recon to Darrin's 5.11.05 proforma 3" xfId="5896"/>
    <cellStyle name="_Recon to Darrin's 5.11.05 proforma 3 2" xfId="5897"/>
    <cellStyle name="_Recon to Darrin's 5.11.05 proforma 3 2 2" xfId="5898"/>
    <cellStyle name="_Recon to Darrin's 5.11.05 proforma 3 2 3" xfId="5899"/>
    <cellStyle name="_Recon to Darrin's 5.11.05 proforma 3 3" xfId="5900"/>
    <cellStyle name="_Recon to Darrin's 5.11.05 proforma 3 3 2" xfId="5901"/>
    <cellStyle name="_Recon to Darrin's 5.11.05 proforma 3 3 3" xfId="5902"/>
    <cellStyle name="_Recon to Darrin's 5.11.05 proforma 3 4" xfId="5903"/>
    <cellStyle name="_Recon to Darrin's 5.11.05 proforma 3 4 2" xfId="5904"/>
    <cellStyle name="_Recon to Darrin's 5.11.05 proforma 3 4 3" xfId="5905"/>
    <cellStyle name="_Recon to Darrin's 5.11.05 proforma 4" xfId="5906"/>
    <cellStyle name="_Recon to Darrin's 5.11.05 proforma 4 2" xfId="5907"/>
    <cellStyle name="_Recon to Darrin's 5.11.05 proforma 4 3" xfId="5908"/>
    <cellStyle name="_Recon to Darrin's 5.11.05 proforma 4_2011 Operations Snapshot" xfId="5909"/>
    <cellStyle name="_Recon to Darrin's 5.11.05 proforma 4_Department" xfId="5910"/>
    <cellStyle name="_Recon to Darrin's 5.11.05 proforma 4_VarX" xfId="5911"/>
    <cellStyle name="_Recon to Darrin's 5.11.05 proforma 5" xfId="5912"/>
    <cellStyle name="_Recon to Darrin's 5.11.05 proforma 5 2" xfId="5913"/>
    <cellStyle name="_Recon to Darrin's 5.11.05 proforma 5 2 2" xfId="5914"/>
    <cellStyle name="_Recon to Darrin's 5.11.05 proforma 5 2_County_Stop_Light_Chart_2012_02" xfId="5915"/>
    <cellStyle name="_Recon to Darrin's 5.11.05 proforma 5 2_County_Stop_Light_Chart_2012_06" xfId="5916"/>
    <cellStyle name="_Recon to Darrin's 5.11.05 proforma 5 2_County_Stop_Light_Chart_Template" xfId="5917"/>
    <cellStyle name="_Recon to Darrin's 5.11.05 proforma 5_2011 OM ASM Report" xfId="5918"/>
    <cellStyle name="_Recon to Darrin's 5.11.05 proforma 5_2011 OM ASM Report 2" xfId="5919"/>
    <cellStyle name="_Recon to Darrin's 5.11.05 proforma 5_2011 OM ASM Report_County_Stop_Light_Chart_2012_02" xfId="5920"/>
    <cellStyle name="_Recon to Darrin's 5.11.05 proforma 5_2011 OM ASM Report_County_Stop_Light_Chart_2012_06" xfId="5921"/>
    <cellStyle name="_Recon to Darrin's 5.11.05 proforma 5_2011 OM ASM Report_County_Stop_Light_Chart_Template" xfId="5922"/>
    <cellStyle name="_Recon to Darrin's 5.11.05 proforma 5_2011 Operations Snapshot" xfId="5923"/>
    <cellStyle name="_Recon to Darrin's 5.11.05 proforma 5_2011 Operations Snapshot 2" xfId="5924"/>
    <cellStyle name="_Recon to Darrin's 5.11.05 proforma 5_2011 Operations Snapshot_County_Stop_Light_Chart_2012_02" xfId="5925"/>
    <cellStyle name="_Recon to Darrin's 5.11.05 proforma 5_2011 Operations Snapshot_County_Stop_Light_Chart_2012_06" xfId="5926"/>
    <cellStyle name="_Recon to Darrin's 5.11.05 proforma 5_2011 Operations Snapshot_County_Stop_Light_Chart_Template" xfId="5927"/>
    <cellStyle name="_Recon to Darrin's 5.11.05 proforma 5_2012 Operations Snapshot" xfId="5928"/>
    <cellStyle name="_Recon to Darrin's 5.11.05 proforma 5_Copy of 2011 OM ASM Report" xfId="5929"/>
    <cellStyle name="_Recon to Darrin's 5.11.05 proforma 5_Department" xfId="5930"/>
    <cellStyle name="_Recon to Darrin's 5.11.05 proforma 5_Jan 2012 OM ASM Report" xfId="5931"/>
    <cellStyle name="_Recon to Darrin's 5.11.05 proforma 5_VarX" xfId="5932"/>
    <cellStyle name="_Recon to Darrin's 5.11.05 proforma 6" xfId="5933"/>
    <cellStyle name="_Recon to Darrin's 5.11.05 proforma 6 2" xfId="5934"/>
    <cellStyle name="_Recon to Darrin's 5.11.05 proforma 6_County_Stop_Light_Chart_2012_02" xfId="5935"/>
    <cellStyle name="_Recon to Darrin's 5.11.05 proforma 6_County_Stop_Light_Chart_2012_06" xfId="5936"/>
    <cellStyle name="_Recon to Darrin's 5.11.05 proforma 6_County_Stop_Light_Chart_Template" xfId="5937"/>
    <cellStyle name="_Recon to Darrin's 5.11.05 proforma 6_Department" xfId="5938"/>
    <cellStyle name="_Recon to Darrin's 5.11.05 proforma 6_Department 2" xfId="5939"/>
    <cellStyle name="_Recon to Darrin's 5.11.05 proforma 6_VarX" xfId="5940"/>
    <cellStyle name="_Recon to Darrin's 5.11.05 proforma 6_VarX 2" xfId="5941"/>
    <cellStyle name="_Recon to Darrin's 5.11.05 proforma 7" xfId="5942"/>
    <cellStyle name="_Recon to Darrin's 5.11.05 proforma 7 2" xfId="5943"/>
    <cellStyle name="_Recon to Darrin's 5.11.05 proforma 7_County_Stop_Light_Chart_2012_02" xfId="5944"/>
    <cellStyle name="_Recon to Darrin's 5.11.05 proforma 7_County_Stop_Light_Chart_2012_06" xfId="5945"/>
    <cellStyle name="_Recon to Darrin's 5.11.05 proforma 7_County_Stop_Light_Chart_Template" xfId="5946"/>
    <cellStyle name="_Recon to Darrin's 5.11.05 proforma 8" xfId="5947"/>
    <cellStyle name="_Recon to Darrin's 5.11.05 proforma 9" xfId="5948"/>
    <cellStyle name="_Recon to Darrin's 5.11.05 proforma_(C) WHE Proforma with ITC cash grant 10 Yr Amort_for deferral_102809" xfId="5949"/>
    <cellStyle name="_Recon to Darrin's 5.11.05 proforma_(C) WHE Proforma with ITC cash grant 10 Yr Amort_for deferral_102809 2" xfId="5950"/>
    <cellStyle name="_Recon to Darrin's 5.11.05 proforma_(C) WHE Proforma with ITC cash grant 10 Yr Amort_for deferral_102809 2 2" xfId="5951"/>
    <cellStyle name="_Recon to Darrin's 5.11.05 proforma_(C) WHE Proforma with ITC cash grant 10 Yr Amort_for deferral_102809 2 3" xfId="5952"/>
    <cellStyle name="_Recon to Darrin's 5.11.05 proforma_(C) WHE Proforma with ITC cash grant 10 Yr Amort_for deferral_102809 3" xfId="5953"/>
    <cellStyle name="_Recon to Darrin's 5.11.05 proforma_(C) WHE Proforma with ITC cash grant 10 Yr Amort_for deferral_102809 4" xfId="5954"/>
    <cellStyle name="_Recon to Darrin's 5.11.05 proforma_(C) WHE Proforma with ITC cash grant 10 Yr Amort_for deferral_102809_16.07E Wild Horse Wind Expansionwrkingfile" xfId="5955"/>
    <cellStyle name="_Recon to Darrin's 5.11.05 proforma_(C) WHE Proforma with ITC cash grant 10 Yr Amort_for deferral_102809_16.07E Wild Horse Wind Expansionwrkingfile 2" xfId="5956"/>
    <cellStyle name="_Recon to Darrin's 5.11.05 proforma_(C) WHE Proforma with ITC cash grant 10 Yr Amort_for deferral_102809_16.07E Wild Horse Wind Expansionwrkingfile 2 2" xfId="5957"/>
    <cellStyle name="_Recon to Darrin's 5.11.05 proforma_(C) WHE Proforma with ITC cash grant 10 Yr Amort_for deferral_102809_16.07E Wild Horse Wind Expansionwrkingfile 2 3" xfId="5958"/>
    <cellStyle name="_Recon to Darrin's 5.11.05 proforma_(C) WHE Proforma with ITC cash grant 10 Yr Amort_for deferral_102809_16.07E Wild Horse Wind Expansionwrkingfile 3" xfId="5959"/>
    <cellStyle name="_Recon to Darrin's 5.11.05 proforma_(C) WHE Proforma with ITC cash grant 10 Yr Amort_for deferral_102809_16.07E Wild Horse Wind Expansionwrkingfile 4" xfId="5960"/>
    <cellStyle name="_Recon to Darrin's 5.11.05 proforma_(C) WHE Proforma with ITC cash grant 10 Yr Amort_for deferral_102809_16.07E Wild Horse Wind Expansionwrkingfile SF" xfId="5961"/>
    <cellStyle name="_Recon to Darrin's 5.11.05 proforma_(C) WHE Proforma with ITC cash grant 10 Yr Amort_for deferral_102809_16.07E Wild Horse Wind Expansionwrkingfile SF 2" xfId="5962"/>
    <cellStyle name="_Recon to Darrin's 5.11.05 proforma_(C) WHE Proforma with ITC cash grant 10 Yr Amort_for deferral_102809_16.07E Wild Horse Wind Expansionwrkingfile SF 2 2" xfId="5963"/>
    <cellStyle name="_Recon to Darrin's 5.11.05 proforma_(C) WHE Proforma with ITC cash grant 10 Yr Amort_for deferral_102809_16.07E Wild Horse Wind Expansionwrkingfile SF 2 3" xfId="5964"/>
    <cellStyle name="_Recon to Darrin's 5.11.05 proforma_(C) WHE Proforma with ITC cash grant 10 Yr Amort_for deferral_102809_16.07E Wild Horse Wind Expansionwrkingfile SF 3" xfId="5965"/>
    <cellStyle name="_Recon to Darrin's 5.11.05 proforma_(C) WHE Proforma with ITC cash grant 10 Yr Amort_for deferral_102809_16.07E Wild Horse Wind Expansionwrkingfile SF 4" xfId="5966"/>
    <cellStyle name="_Recon to Darrin's 5.11.05 proforma_(C) WHE Proforma with ITC cash grant 10 Yr Amort_for deferral_102809_16.37E Wild Horse Expansion DeferralRevwrkingfile SF" xfId="5967"/>
    <cellStyle name="_Recon to Darrin's 5.11.05 proforma_(C) WHE Proforma with ITC cash grant 10 Yr Amort_for deferral_102809_16.37E Wild Horse Expansion DeferralRevwrkingfile SF 2" xfId="5968"/>
    <cellStyle name="_Recon to Darrin's 5.11.05 proforma_(C) WHE Proforma with ITC cash grant 10 Yr Amort_for deferral_102809_16.37E Wild Horse Expansion DeferralRevwrkingfile SF 2 2" xfId="5969"/>
    <cellStyle name="_Recon to Darrin's 5.11.05 proforma_(C) WHE Proforma with ITC cash grant 10 Yr Amort_for deferral_102809_16.37E Wild Horse Expansion DeferralRevwrkingfile SF 2 3" xfId="5970"/>
    <cellStyle name="_Recon to Darrin's 5.11.05 proforma_(C) WHE Proforma with ITC cash grant 10 Yr Amort_for deferral_102809_16.37E Wild Horse Expansion DeferralRevwrkingfile SF 3" xfId="5971"/>
    <cellStyle name="_Recon to Darrin's 5.11.05 proforma_(C) WHE Proforma with ITC cash grant 10 Yr Amort_for deferral_102809_16.37E Wild Horse Expansion DeferralRevwrkingfile SF 4" xfId="5972"/>
    <cellStyle name="_Recon to Darrin's 5.11.05 proforma_(C) WHE Proforma with ITC cash grant 10 Yr Amort_for rebuttal_120709" xfId="5973"/>
    <cellStyle name="_Recon to Darrin's 5.11.05 proforma_(C) WHE Proforma with ITC cash grant 10 Yr Amort_for rebuttal_120709 2" xfId="5974"/>
    <cellStyle name="_Recon to Darrin's 5.11.05 proforma_(C) WHE Proforma with ITC cash grant 10 Yr Amort_for rebuttal_120709 2 2" xfId="5975"/>
    <cellStyle name="_Recon to Darrin's 5.11.05 proforma_(C) WHE Proforma with ITC cash grant 10 Yr Amort_for rebuttal_120709 2 3" xfId="5976"/>
    <cellStyle name="_Recon to Darrin's 5.11.05 proforma_(C) WHE Proforma with ITC cash grant 10 Yr Amort_for rebuttal_120709 3" xfId="5977"/>
    <cellStyle name="_Recon to Darrin's 5.11.05 proforma_(C) WHE Proforma with ITC cash grant 10 Yr Amort_for rebuttal_120709 4" xfId="5978"/>
    <cellStyle name="_Recon to Darrin's 5.11.05 proforma_04.07E Wild Horse Wind Expansion" xfId="5979"/>
    <cellStyle name="_Recon to Darrin's 5.11.05 proforma_04.07E Wild Horse Wind Expansion 2" xfId="5980"/>
    <cellStyle name="_Recon to Darrin's 5.11.05 proforma_04.07E Wild Horse Wind Expansion 2 2" xfId="5981"/>
    <cellStyle name="_Recon to Darrin's 5.11.05 proforma_04.07E Wild Horse Wind Expansion 2 3" xfId="5982"/>
    <cellStyle name="_Recon to Darrin's 5.11.05 proforma_04.07E Wild Horse Wind Expansion 3" xfId="5983"/>
    <cellStyle name="_Recon to Darrin's 5.11.05 proforma_04.07E Wild Horse Wind Expansion 4" xfId="5984"/>
    <cellStyle name="_Recon to Darrin's 5.11.05 proforma_04.07E Wild Horse Wind Expansion_16.07E Wild Horse Wind Expansionwrkingfile" xfId="5985"/>
    <cellStyle name="_Recon to Darrin's 5.11.05 proforma_04.07E Wild Horse Wind Expansion_16.07E Wild Horse Wind Expansionwrkingfile 2" xfId="5986"/>
    <cellStyle name="_Recon to Darrin's 5.11.05 proforma_04.07E Wild Horse Wind Expansion_16.07E Wild Horse Wind Expansionwrkingfile 2 2" xfId="5987"/>
    <cellStyle name="_Recon to Darrin's 5.11.05 proforma_04.07E Wild Horse Wind Expansion_16.07E Wild Horse Wind Expansionwrkingfile 2 3" xfId="5988"/>
    <cellStyle name="_Recon to Darrin's 5.11.05 proforma_04.07E Wild Horse Wind Expansion_16.07E Wild Horse Wind Expansionwrkingfile 3" xfId="5989"/>
    <cellStyle name="_Recon to Darrin's 5.11.05 proforma_04.07E Wild Horse Wind Expansion_16.07E Wild Horse Wind Expansionwrkingfile 4" xfId="5990"/>
    <cellStyle name="_Recon to Darrin's 5.11.05 proforma_04.07E Wild Horse Wind Expansion_16.07E Wild Horse Wind Expansionwrkingfile SF" xfId="5991"/>
    <cellStyle name="_Recon to Darrin's 5.11.05 proforma_04.07E Wild Horse Wind Expansion_16.07E Wild Horse Wind Expansionwrkingfile SF 2" xfId="5992"/>
    <cellStyle name="_Recon to Darrin's 5.11.05 proforma_04.07E Wild Horse Wind Expansion_16.07E Wild Horse Wind Expansionwrkingfile SF 2 2" xfId="5993"/>
    <cellStyle name="_Recon to Darrin's 5.11.05 proforma_04.07E Wild Horse Wind Expansion_16.07E Wild Horse Wind Expansionwrkingfile SF 2 3" xfId="5994"/>
    <cellStyle name="_Recon to Darrin's 5.11.05 proforma_04.07E Wild Horse Wind Expansion_16.07E Wild Horse Wind Expansionwrkingfile SF 3" xfId="5995"/>
    <cellStyle name="_Recon to Darrin's 5.11.05 proforma_04.07E Wild Horse Wind Expansion_16.07E Wild Horse Wind Expansionwrkingfile SF 4" xfId="5996"/>
    <cellStyle name="_Recon to Darrin's 5.11.05 proforma_04.07E Wild Horse Wind Expansion_16.37E Wild Horse Expansion DeferralRevwrkingfile SF" xfId="5997"/>
    <cellStyle name="_Recon to Darrin's 5.11.05 proforma_04.07E Wild Horse Wind Expansion_16.37E Wild Horse Expansion DeferralRevwrkingfile SF 2" xfId="5998"/>
    <cellStyle name="_Recon to Darrin's 5.11.05 proforma_04.07E Wild Horse Wind Expansion_16.37E Wild Horse Expansion DeferralRevwrkingfile SF 2 2" xfId="5999"/>
    <cellStyle name="_Recon to Darrin's 5.11.05 proforma_04.07E Wild Horse Wind Expansion_16.37E Wild Horse Expansion DeferralRevwrkingfile SF 2 3" xfId="6000"/>
    <cellStyle name="_Recon to Darrin's 5.11.05 proforma_04.07E Wild Horse Wind Expansion_16.37E Wild Horse Expansion DeferralRevwrkingfile SF 3" xfId="6001"/>
    <cellStyle name="_Recon to Darrin's 5.11.05 proforma_04.07E Wild Horse Wind Expansion_16.37E Wild Horse Expansion DeferralRevwrkingfile SF 4" xfId="6002"/>
    <cellStyle name="_Recon to Darrin's 5.11.05 proforma_16.07E Wild Horse Wind Expansionwrkingfile" xfId="6003"/>
    <cellStyle name="_Recon to Darrin's 5.11.05 proforma_16.07E Wild Horse Wind Expansionwrkingfile 2" xfId="6004"/>
    <cellStyle name="_Recon to Darrin's 5.11.05 proforma_16.07E Wild Horse Wind Expansionwrkingfile 2 2" xfId="6005"/>
    <cellStyle name="_Recon to Darrin's 5.11.05 proforma_16.07E Wild Horse Wind Expansionwrkingfile 2 3" xfId="6006"/>
    <cellStyle name="_Recon to Darrin's 5.11.05 proforma_16.07E Wild Horse Wind Expansionwrkingfile 3" xfId="6007"/>
    <cellStyle name="_Recon to Darrin's 5.11.05 proforma_16.07E Wild Horse Wind Expansionwrkingfile 4" xfId="6008"/>
    <cellStyle name="_Recon to Darrin's 5.11.05 proforma_16.07E Wild Horse Wind Expansionwrkingfile SF" xfId="6009"/>
    <cellStyle name="_Recon to Darrin's 5.11.05 proforma_16.07E Wild Horse Wind Expansionwrkingfile SF 2" xfId="6010"/>
    <cellStyle name="_Recon to Darrin's 5.11.05 proforma_16.07E Wild Horse Wind Expansionwrkingfile SF 2 2" xfId="6011"/>
    <cellStyle name="_Recon to Darrin's 5.11.05 proforma_16.07E Wild Horse Wind Expansionwrkingfile SF 2 3" xfId="6012"/>
    <cellStyle name="_Recon to Darrin's 5.11.05 proforma_16.07E Wild Horse Wind Expansionwrkingfile SF 3" xfId="6013"/>
    <cellStyle name="_Recon to Darrin's 5.11.05 proforma_16.07E Wild Horse Wind Expansionwrkingfile SF 4" xfId="6014"/>
    <cellStyle name="_Recon to Darrin's 5.11.05 proforma_16.37E Wild Horse Expansion DeferralRevwrkingfile SF" xfId="6015"/>
    <cellStyle name="_Recon to Darrin's 5.11.05 proforma_16.37E Wild Horse Expansion DeferralRevwrkingfile SF 2" xfId="6016"/>
    <cellStyle name="_Recon to Darrin's 5.11.05 proforma_16.37E Wild Horse Expansion DeferralRevwrkingfile SF 2 2" xfId="6017"/>
    <cellStyle name="_Recon to Darrin's 5.11.05 proforma_16.37E Wild Horse Expansion DeferralRevwrkingfile SF 2 3" xfId="6018"/>
    <cellStyle name="_Recon to Darrin's 5.11.05 proforma_16.37E Wild Horse Expansion DeferralRevwrkingfile SF 3" xfId="6019"/>
    <cellStyle name="_Recon to Darrin's 5.11.05 proforma_16.37E Wild Horse Expansion DeferralRevwrkingfile SF 4" xfId="6020"/>
    <cellStyle name="_Recon to Darrin's 5.11.05 proforma_2009 Compliance Filing PCA Exhibits for GRC" xfId="6021"/>
    <cellStyle name="_Recon to Darrin's 5.11.05 proforma_2009 Compliance Filing PCA Exhibits for GRC 2" xfId="6022"/>
    <cellStyle name="_Recon to Darrin's 5.11.05 proforma_2009 GRC Compl Filing - Exhibit D" xfId="6023"/>
    <cellStyle name="_Recon to Darrin's 5.11.05 proforma_2009 GRC Compl Filing - Exhibit D 2" xfId="6024"/>
    <cellStyle name="_Recon to Darrin's 5.11.05 proforma_2010 PTC's July1_Dec31 2010 " xfId="6025"/>
    <cellStyle name="_Recon to Darrin's 5.11.05 proforma_2010 PTC's Sept10_Aug11 (Version 4)" xfId="6026"/>
    <cellStyle name="_Recon to Darrin's 5.11.05 proforma_2011 OM ASM Report" xfId="6027"/>
    <cellStyle name="_Recon to Darrin's 5.11.05 proforma_2011 OM ASM Report 2" xfId="6028"/>
    <cellStyle name="_Recon to Darrin's 5.11.05 proforma_2011 OM ASM Report_County_Stop_Light_Chart_2012_02" xfId="6029"/>
    <cellStyle name="_Recon to Darrin's 5.11.05 proforma_2011 OM ASM Report_County_Stop_Light_Chart_2012_06" xfId="6030"/>
    <cellStyle name="_Recon to Darrin's 5.11.05 proforma_2011 OM ASM Report_County_Stop_Light_Chart_Template" xfId="6031"/>
    <cellStyle name="_Recon to Darrin's 5.11.05 proforma_3.01 Income Statement" xfId="6032"/>
    <cellStyle name="_Recon to Darrin's 5.11.05 proforma_4 31 Regulatory Assets and Liabilities  7 06- Exhibit D" xfId="6033"/>
    <cellStyle name="_Recon to Darrin's 5.11.05 proforma_4 31 Regulatory Assets and Liabilities  7 06- Exhibit D 2" xfId="6034"/>
    <cellStyle name="_Recon to Darrin's 5.11.05 proforma_4 31 Regulatory Assets and Liabilities  7 06- Exhibit D 2 2" xfId="6035"/>
    <cellStyle name="_Recon to Darrin's 5.11.05 proforma_4 31 Regulatory Assets and Liabilities  7 06- Exhibit D 2 3" xfId="6036"/>
    <cellStyle name="_Recon to Darrin's 5.11.05 proforma_4 31 Regulatory Assets and Liabilities  7 06- Exhibit D 3" xfId="6037"/>
    <cellStyle name="_Recon to Darrin's 5.11.05 proforma_4 31 Regulatory Assets and Liabilities  7 06- Exhibit D 4" xfId="6038"/>
    <cellStyle name="_Recon to Darrin's 5.11.05 proforma_4 31 Regulatory Assets and Liabilities  7 06- Exhibit D_NIM Summary" xfId="6039"/>
    <cellStyle name="_Recon to Darrin's 5.11.05 proforma_4 31 Regulatory Assets and Liabilities  7 06- Exhibit D_NIM Summary 2" xfId="6040"/>
    <cellStyle name="_Recon to Darrin's 5.11.05 proforma_4 32 Regulatory Assets and Liabilities  7 06- Exhibit D" xfId="6041"/>
    <cellStyle name="_Recon to Darrin's 5.11.05 proforma_4 32 Regulatory Assets and Liabilities  7 06- Exhibit D 2" xfId="6042"/>
    <cellStyle name="_Recon to Darrin's 5.11.05 proforma_4 32 Regulatory Assets and Liabilities  7 06- Exhibit D 2 2" xfId="6043"/>
    <cellStyle name="_Recon to Darrin's 5.11.05 proforma_4 32 Regulatory Assets and Liabilities  7 06- Exhibit D 2 3" xfId="6044"/>
    <cellStyle name="_Recon to Darrin's 5.11.05 proforma_4 32 Regulatory Assets and Liabilities  7 06- Exhibit D 3" xfId="6045"/>
    <cellStyle name="_Recon to Darrin's 5.11.05 proforma_4 32 Regulatory Assets and Liabilities  7 06- Exhibit D 4" xfId="6046"/>
    <cellStyle name="_Recon to Darrin's 5.11.05 proforma_4 32 Regulatory Assets and Liabilities  7 06- Exhibit D_NIM Summary" xfId="6047"/>
    <cellStyle name="_Recon to Darrin's 5.11.05 proforma_4 32 Regulatory Assets and Liabilities  7 06- Exhibit D_NIM Summary 2" xfId="6048"/>
    <cellStyle name="_Recon to Darrin's 5.11.05 proforma_ACCOUNTS" xfId="6049"/>
    <cellStyle name="_Recon to Darrin's 5.11.05 proforma_Att B to RECs proceeds proposal" xfId="6050"/>
    <cellStyle name="_Recon to Darrin's 5.11.05 proforma_AURORA Total New" xfId="6051"/>
    <cellStyle name="_Recon to Darrin's 5.11.05 proforma_AURORA Total New 2" xfId="6052"/>
    <cellStyle name="_Recon to Darrin's 5.11.05 proforma_Backup for Attachment B 2010-09-09" xfId="6053"/>
    <cellStyle name="_Recon to Darrin's 5.11.05 proforma_Bench Request - Attachment B" xfId="6054"/>
    <cellStyle name="_Recon to Darrin's 5.11.05 proforma_Book2" xfId="6055"/>
    <cellStyle name="_Recon to Darrin's 5.11.05 proforma_Book2 2" xfId="6056"/>
    <cellStyle name="_Recon to Darrin's 5.11.05 proforma_Book2 2 2" xfId="6057"/>
    <cellStyle name="_Recon to Darrin's 5.11.05 proforma_Book2 2 3" xfId="6058"/>
    <cellStyle name="_Recon to Darrin's 5.11.05 proforma_Book2 3" xfId="6059"/>
    <cellStyle name="_Recon to Darrin's 5.11.05 proforma_Book2 4" xfId="6060"/>
    <cellStyle name="_Recon to Darrin's 5.11.05 proforma_Book2_Adj Bench DR 3 for Initial Briefs (Electric)" xfId="6061"/>
    <cellStyle name="_Recon to Darrin's 5.11.05 proforma_Book2_Adj Bench DR 3 for Initial Briefs (Electric) 2" xfId="6062"/>
    <cellStyle name="_Recon to Darrin's 5.11.05 proforma_Book2_Adj Bench DR 3 for Initial Briefs (Electric) 2 2" xfId="6063"/>
    <cellStyle name="_Recon to Darrin's 5.11.05 proforma_Book2_Adj Bench DR 3 for Initial Briefs (Electric) 2 3" xfId="6064"/>
    <cellStyle name="_Recon to Darrin's 5.11.05 proforma_Book2_Adj Bench DR 3 for Initial Briefs (Electric) 3" xfId="6065"/>
    <cellStyle name="_Recon to Darrin's 5.11.05 proforma_Book2_Adj Bench DR 3 for Initial Briefs (Electric) 4" xfId="6066"/>
    <cellStyle name="_Recon to Darrin's 5.11.05 proforma_Book2_Electric Rev Req Model (2009 GRC) Rebuttal" xfId="6067"/>
    <cellStyle name="_Recon to Darrin's 5.11.05 proforma_Book2_Electric Rev Req Model (2009 GRC) Rebuttal 2" xfId="6068"/>
    <cellStyle name="_Recon to Darrin's 5.11.05 proforma_Book2_Electric Rev Req Model (2009 GRC) Rebuttal 2 2" xfId="6069"/>
    <cellStyle name="_Recon to Darrin's 5.11.05 proforma_Book2_Electric Rev Req Model (2009 GRC) Rebuttal 2 3" xfId="6070"/>
    <cellStyle name="_Recon to Darrin's 5.11.05 proforma_Book2_Electric Rev Req Model (2009 GRC) Rebuttal 3" xfId="6071"/>
    <cellStyle name="_Recon to Darrin's 5.11.05 proforma_Book2_Electric Rev Req Model (2009 GRC) Rebuttal 4" xfId="6072"/>
    <cellStyle name="_Recon to Darrin's 5.11.05 proforma_Book2_Electric Rev Req Model (2009 GRC) Rebuttal REmoval of New  WH Solar AdjustMI" xfId="6073"/>
    <cellStyle name="_Recon to Darrin's 5.11.05 proforma_Book2_Electric Rev Req Model (2009 GRC) Rebuttal REmoval of New  WH Solar AdjustMI 2" xfId="6074"/>
    <cellStyle name="_Recon to Darrin's 5.11.05 proforma_Book2_Electric Rev Req Model (2009 GRC) Rebuttal REmoval of New  WH Solar AdjustMI 2 2" xfId="6075"/>
    <cellStyle name="_Recon to Darrin's 5.11.05 proforma_Book2_Electric Rev Req Model (2009 GRC) Rebuttal REmoval of New  WH Solar AdjustMI 2 3" xfId="6076"/>
    <cellStyle name="_Recon to Darrin's 5.11.05 proforma_Book2_Electric Rev Req Model (2009 GRC) Rebuttal REmoval of New  WH Solar AdjustMI 3" xfId="6077"/>
    <cellStyle name="_Recon to Darrin's 5.11.05 proforma_Book2_Electric Rev Req Model (2009 GRC) Rebuttal REmoval of New  WH Solar AdjustMI 4" xfId="6078"/>
    <cellStyle name="_Recon to Darrin's 5.11.05 proforma_Book2_Electric Rev Req Model (2009 GRC) Revised 01-18-2010" xfId="6079"/>
    <cellStyle name="_Recon to Darrin's 5.11.05 proforma_Book2_Electric Rev Req Model (2009 GRC) Revised 01-18-2010 2" xfId="6080"/>
    <cellStyle name="_Recon to Darrin's 5.11.05 proforma_Book2_Electric Rev Req Model (2009 GRC) Revised 01-18-2010 2 2" xfId="6081"/>
    <cellStyle name="_Recon to Darrin's 5.11.05 proforma_Book2_Electric Rev Req Model (2009 GRC) Revised 01-18-2010 2 3" xfId="6082"/>
    <cellStyle name="_Recon to Darrin's 5.11.05 proforma_Book2_Electric Rev Req Model (2009 GRC) Revised 01-18-2010 3" xfId="6083"/>
    <cellStyle name="_Recon to Darrin's 5.11.05 proforma_Book2_Electric Rev Req Model (2009 GRC) Revised 01-18-2010 4" xfId="6084"/>
    <cellStyle name="_Recon to Darrin's 5.11.05 proforma_Book2_Final Order Electric EXHIBIT A-1" xfId="6085"/>
    <cellStyle name="_Recon to Darrin's 5.11.05 proforma_Book2_Final Order Electric EXHIBIT A-1 2" xfId="6086"/>
    <cellStyle name="_Recon to Darrin's 5.11.05 proforma_Book2_Final Order Electric EXHIBIT A-1 2 2" xfId="6087"/>
    <cellStyle name="_Recon to Darrin's 5.11.05 proforma_Book2_Final Order Electric EXHIBIT A-1 2 3" xfId="6088"/>
    <cellStyle name="_Recon to Darrin's 5.11.05 proforma_Book2_Final Order Electric EXHIBIT A-1 3" xfId="6089"/>
    <cellStyle name="_Recon to Darrin's 5.11.05 proforma_Book2_Final Order Electric EXHIBIT A-1 4" xfId="6090"/>
    <cellStyle name="_Recon to Darrin's 5.11.05 proforma_Book4" xfId="6091"/>
    <cellStyle name="_Recon to Darrin's 5.11.05 proforma_Book4 2" xfId="6092"/>
    <cellStyle name="_Recon to Darrin's 5.11.05 proforma_Book4 2 2" xfId="6093"/>
    <cellStyle name="_Recon to Darrin's 5.11.05 proforma_Book4 2 3" xfId="6094"/>
    <cellStyle name="_Recon to Darrin's 5.11.05 proforma_Book4 3" xfId="6095"/>
    <cellStyle name="_Recon to Darrin's 5.11.05 proforma_Book4 4" xfId="6096"/>
    <cellStyle name="_Recon to Darrin's 5.11.05 proforma_Book9" xfId="6097"/>
    <cellStyle name="_Recon to Darrin's 5.11.05 proforma_Book9 2" xfId="6098"/>
    <cellStyle name="_Recon to Darrin's 5.11.05 proforma_Book9 2 2" xfId="6099"/>
    <cellStyle name="_Recon to Darrin's 5.11.05 proforma_Book9 2 3" xfId="6100"/>
    <cellStyle name="_Recon to Darrin's 5.11.05 proforma_Book9 3" xfId="6101"/>
    <cellStyle name="_Recon to Darrin's 5.11.05 proforma_Book9 4" xfId="6102"/>
    <cellStyle name="_Recon to Darrin's 5.11.05 proforma_Check the Interest Calculation" xfId="6103"/>
    <cellStyle name="_Recon to Darrin's 5.11.05 proforma_Check the Interest Calculation_Scenario 1 REC vs PTC Offset" xfId="6104"/>
    <cellStyle name="_Recon to Darrin's 5.11.05 proforma_Check the Interest Calculation_Scenario 3" xfId="6105"/>
    <cellStyle name="_Recon to Darrin's 5.11.05 proforma_Chelan PUD Power Costs (8-10)" xfId="6106"/>
    <cellStyle name="_Recon to Darrin's 5.11.05 proforma_DWH-08 (Rate Spread &amp; Design Workpapers)" xfId="6107"/>
    <cellStyle name="_Recon to Darrin's 5.11.05 proforma_Exhibit D fr R Gho 12-31-08" xfId="6108"/>
    <cellStyle name="_Recon to Darrin's 5.11.05 proforma_Exhibit D fr R Gho 12-31-08 2" xfId="6109"/>
    <cellStyle name="_Recon to Darrin's 5.11.05 proforma_Exhibit D fr R Gho 12-31-08 3" xfId="6110"/>
    <cellStyle name="_Recon to Darrin's 5.11.05 proforma_Exhibit D fr R Gho 12-31-08 v2" xfId="6111"/>
    <cellStyle name="_Recon to Darrin's 5.11.05 proforma_Exhibit D fr R Gho 12-31-08 v2 2" xfId="6112"/>
    <cellStyle name="_Recon to Darrin's 5.11.05 proforma_Exhibit D fr R Gho 12-31-08 v2 3" xfId="6113"/>
    <cellStyle name="_Recon to Darrin's 5.11.05 proforma_Exhibit D fr R Gho 12-31-08 v2_NIM Summary" xfId="6114"/>
    <cellStyle name="_Recon to Darrin's 5.11.05 proforma_Exhibit D fr R Gho 12-31-08 v2_NIM Summary 2" xfId="6115"/>
    <cellStyle name="_Recon to Darrin's 5.11.05 proforma_Exhibit D fr R Gho 12-31-08_NIM Summary" xfId="6116"/>
    <cellStyle name="_Recon to Darrin's 5.11.05 proforma_Exhibit D fr R Gho 12-31-08_NIM Summary 2" xfId="6117"/>
    <cellStyle name="_Recon to Darrin's 5.11.05 proforma_Final 2008 PTC Rate Design Workpapers 10.27.08" xfId="6118"/>
    <cellStyle name="_Recon to Darrin's 5.11.05 proforma_Final 2009 Electric Low Income Workpapers" xfId="6119"/>
    <cellStyle name="_Recon to Darrin's 5.11.05 proforma_Gas Rev Req Model (2010 GRC)" xfId="6120"/>
    <cellStyle name="_Recon to Darrin's 5.11.05 proforma_Hopkins Ridge Prepaid Tran - Interest Earned RY 12ME Feb  '11" xfId="6121"/>
    <cellStyle name="_Recon to Darrin's 5.11.05 proforma_Hopkins Ridge Prepaid Tran - Interest Earned RY 12ME Feb  '11 2" xfId="6122"/>
    <cellStyle name="_Recon to Darrin's 5.11.05 proforma_Hopkins Ridge Prepaid Tran - Interest Earned RY 12ME Feb  '11_NIM Summary" xfId="6123"/>
    <cellStyle name="_Recon to Darrin's 5.11.05 proforma_Hopkins Ridge Prepaid Tran - Interest Earned RY 12ME Feb  '11_NIM Summary 2" xfId="6124"/>
    <cellStyle name="_Recon to Darrin's 5.11.05 proforma_Hopkins Ridge Prepaid Tran - Interest Earned RY 12ME Feb  '11_Transmission Workbook for May BOD" xfId="6125"/>
    <cellStyle name="_Recon to Darrin's 5.11.05 proforma_Hopkins Ridge Prepaid Tran - Interest Earned RY 12ME Feb  '11_Transmission Workbook for May BOD 2" xfId="6126"/>
    <cellStyle name="_Recon to Darrin's 5.11.05 proforma_INPUTS" xfId="6127"/>
    <cellStyle name="_Recon to Darrin's 5.11.05 proforma_INPUTS 2" xfId="6128"/>
    <cellStyle name="_Recon to Darrin's 5.11.05 proforma_INPUTS 2 2" xfId="6129"/>
    <cellStyle name="_Recon to Darrin's 5.11.05 proforma_INPUTS 2 3" xfId="6130"/>
    <cellStyle name="_Recon to Darrin's 5.11.05 proforma_INPUTS 3" xfId="6131"/>
    <cellStyle name="_Recon to Darrin's 5.11.05 proforma_INPUTS 4" xfId="6132"/>
    <cellStyle name="_Recon to Darrin's 5.11.05 proforma_NIM Summary" xfId="6133"/>
    <cellStyle name="_Recon to Darrin's 5.11.05 proforma_NIM Summary 09GRC" xfId="6134"/>
    <cellStyle name="_Recon to Darrin's 5.11.05 proforma_NIM Summary 09GRC 2" xfId="6135"/>
    <cellStyle name="_Recon to Darrin's 5.11.05 proforma_NIM Summary 2" xfId="6136"/>
    <cellStyle name="_Recon to Darrin's 5.11.05 proforma_NIM Summary 3" xfId="6137"/>
    <cellStyle name="_Recon to Darrin's 5.11.05 proforma_NIM Summary 4" xfId="6138"/>
    <cellStyle name="_Recon to Darrin's 5.11.05 proforma_NIM Summary 5" xfId="6139"/>
    <cellStyle name="_Recon to Darrin's 5.11.05 proforma_NIM Summary 6" xfId="6140"/>
    <cellStyle name="_Recon to Darrin's 5.11.05 proforma_NIM Summary 7" xfId="6141"/>
    <cellStyle name="_Recon to Darrin's 5.11.05 proforma_NIM Summary 8" xfId="6142"/>
    <cellStyle name="_Recon to Darrin's 5.11.05 proforma_NIM Summary 9" xfId="6143"/>
    <cellStyle name="_Recon to Darrin's 5.11.05 proforma_PCA 10 -  Exhibit D from A Kellogg Jan 2011" xfId="6144"/>
    <cellStyle name="_Recon to Darrin's 5.11.05 proforma_PCA 10 -  Exhibit D from A Kellogg July 2011" xfId="6145"/>
    <cellStyle name="_Recon to Darrin's 5.11.05 proforma_PCA 10 -  Exhibit D from S Free Rcv'd 12-11" xfId="6146"/>
    <cellStyle name="_Recon to Darrin's 5.11.05 proforma_PCA 7 - Exhibit D update 11_30_08 (2)" xfId="6147"/>
    <cellStyle name="_Recon to Darrin's 5.11.05 proforma_PCA 7 - Exhibit D update 11_30_08 (2) 2" xfId="6148"/>
    <cellStyle name="_Recon to Darrin's 5.11.05 proforma_PCA 7 - Exhibit D update 11_30_08 (2) 2 2" xfId="6149"/>
    <cellStyle name="_Recon to Darrin's 5.11.05 proforma_PCA 7 - Exhibit D update 11_30_08 (2) 3" xfId="6150"/>
    <cellStyle name="_Recon to Darrin's 5.11.05 proforma_PCA 7 - Exhibit D update 11_30_08 (2) 4" xfId="6151"/>
    <cellStyle name="_Recon to Darrin's 5.11.05 proforma_PCA 7 - Exhibit D update 11_30_08 (2)_NIM Summary" xfId="6152"/>
    <cellStyle name="_Recon to Darrin's 5.11.05 proforma_PCA 7 - Exhibit D update 11_30_08 (2)_NIM Summary 2" xfId="6153"/>
    <cellStyle name="_Recon to Darrin's 5.11.05 proforma_PCA 8 - Exhibit D update 12_31_09" xfId="6154"/>
    <cellStyle name="_Recon to Darrin's 5.11.05 proforma_PCA 8 - Exhibit D update 12_31_09 2" xfId="6155"/>
    <cellStyle name="_Recon to Darrin's 5.11.05 proforma_PCA 9 -  Exhibit D April 2010" xfId="6156"/>
    <cellStyle name="_Recon to Darrin's 5.11.05 proforma_PCA 9 -  Exhibit D April 2010 (3)" xfId="6157"/>
    <cellStyle name="_Recon to Darrin's 5.11.05 proforma_PCA 9 -  Exhibit D April 2010 (3) 2" xfId="6158"/>
    <cellStyle name="_Recon to Darrin's 5.11.05 proforma_PCA 9 -  Exhibit D April 2010 2" xfId="6159"/>
    <cellStyle name="_Recon to Darrin's 5.11.05 proforma_PCA 9 -  Exhibit D April 2010 3" xfId="6160"/>
    <cellStyle name="_Recon to Darrin's 5.11.05 proforma_PCA 9 -  Exhibit D Feb 2010" xfId="6161"/>
    <cellStyle name="_Recon to Darrin's 5.11.05 proforma_PCA 9 -  Exhibit D Feb 2010 2" xfId="6162"/>
    <cellStyle name="_Recon to Darrin's 5.11.05 proforma_PCA 9 -  Exhibit D Feb 2010 v2" xfId="6163"/>
    <cellStyle name="_Recon to Darrin's 5.11.05 proforma_PCA 9 -  Exhibit D Feb 2010 v2 2" xfId="6164"/>
    <cellStyle name="_Recon to Darrin's 5.11.05 proforma_PCA 9 -  Exhibit D Feb 2010 WF" xfId="6165"/>
    <cellStyle name="_Recon to Darrin's 5.11.05 proforma_PCA 9 -  Exhibit D Feb 2010 WF 2" xfId="6166"/>
    <cellStyle name="_Recon to Darrin's 5.11.05 proforma_PCA 9 -  Exhibit D Jan 2010" xfId="6167"/>
    <cellStyle name="_Recon to Darrin's 5.11.05 proforma_PCA 9 -  Exhibit D Jan 2010 2" xfId="6168"/>
    <cellStyle name="_Recon to Darrin's 5.11.05 proforma_PCA 9 -  Exhibit D March 2010 (2)" xfId="6169"/>
    <cellStyle name="_Recon to Darrin's 5.11.05 proforma_PCA 9 -  Exhibit D March 2010 (2) 2" xfId="6170"/>
    <cellStyle name="_Recon to Darrin's 5.11.05 proforma_PCA 9 -  Exhibit D Nov 2010" xfId="6171"/>
    <cellStyle name="_Recon to Darrin's 5.11.05 proforma_PCA 9 -  Exhibit D Nov 2010 2" xfId="6172"/>
    <cellStyle name="_Recon to Darrin's 5.11.05 proforma_PCA 9 - Exhibit D at August 2010" xfId="6173"/>
    <cellStyle name="_Recon to Darrin's 5.11.05 proforma_PCA 9 - Exhibit D at August 2010 2" xfId="6174"/>
    <cellStyle name="_Recon to Darrin's 5.11.05 proforma_PCA 9 - Exhibit D June 2010 GRC" xfId="6175"/>
    <cellStyle name="_Recon to Darrin's 5.11.05 proforma_PCA 9 - Exhibit D June 2010 GRC 2" xfId="6176"/>
    <cellStyle name="_Recon to Darrin's 5.11.05 proforma_Power Costs - Comparison bx Rbtl-Staff-Jt-PC" xfId="6177"/>
    <cellStyle name="_Recon to Darrin's 5.11.05 proforma_Power Costs - Comparison bx Rbtl-Staff-Jt-PC 2" xfId="6178"/>
    <cellStyle name="_Recon to Darrin's 5.11.05 proforma_Power Costs - Comparison bx Rbtl-Staff-Jt-PC 2 2" xfId="6179"/>
    <cellStyle name="_Recon to Darrin's 5.11.05 proforma_Power Costs - Comparison bx Rbtl-Staff-Jt-PC 2 3" xfId="6180"/>
    <cellStyle name="_Recon to Darrin's 5.11.05 proforma_Power Costs - Comparison bx Rbtl-Staff-Jt-PC 3" xfId="6181"/>
    <cellStyle name="_Recon to Darrin's 5.11.05 proforma_Power Costs - Comparison bx Rbtl-Staff-Jt-PC 4" xfId="6182"/>
    <cellStyle name="_Recon to Darrin's 5.11.05 proforma_Power Costs - Comparison bx Rbtl-Staff-Jt-PC_Adj Bench DR 3 for Initial Briefs (Electric)" xfId="6183"/>
    <cellStyle name="_Recon to Darrin's 5.11.05 proforma_Power Costs - Comparison bx Rbtl-Staff-Jt-PC_Adj Bench DR 3 for Initial Briefs (Electric) 2" xfId="6184"/>
    <cellStyle name="_Recon to Darrin's 5.11.05 proforma_Power Costs - Comparison bx Rbtl-Staff-Jt-PC_Adj Bench DR 3 for Initial Briefs (Electric) 2 2" xfId="6185"/>
    <cellStyle name="_Recon to Darrin's 5.11.05 proforma_Power Costs - Comparison bx Rbtl-Staff-Jt-PC_Adj Bench DR 3 for Initial Briefs (Electric) 2 3" xfId="6186"/>
    <cellStyle name="_Recon to Darrin's 5.11.05 proforma_Power Costs - Comparison bx Rbtl-Staff-Jt-PC_Adj Bench DR 3 for Initial Briefs (Electric) 3" xfId="6187"/>
    <cellStyle name="_Recon to Darrin's 5.11.05 proforma_Power Costs - Comparison bx Rbtl-Staff-Jt-PC_Adj Bench DR 3 for Initial Briefs (Electric) 4" xfId="6188"/>
    <cellStyle name="_Recon to Darrin's 5.11.05 proforma_Power Costs - Comparison bx Rbtl-Staff-Jt-PC_Electric Rev Req Model (2009 GRC) Rebuttal" xfId="6189"/>
    <cellStyle name="_Recon to Darrin's 5.11.05 proforma_Power Costs - Comparison bx Rbtl-Staff-Jt-PC_Electric Rev Req Model (2009 GRC) Rebuttal 2" xfId="6190"/>
    <cellStyle name="_Recon to Darrin's 5.11.05 proforma_Power Costs - Comparison bx Rbtl-Staff-Jt-PC_Electric Rev Req Model (2009 GRC) Rebuttal 2 2" xfId="6191"/>
    <cellStyle name="_Recon to Darrin's 5.11.05 proforma_Power Costs - Comparison bx Rbtl-Staff-Jt-PC_Electric Rev Req Model (2009 GRC) Rebuttal 2 3" xfId="6192"/>
    <cellStyle name="_Recon to Darrin's 5.11.05 proforma_Power Costs - Comparison bx Rbtl-Staff-Jt-PC_Electric Rev Req Model (2009 GRC) Rebuttal 3" xfId="6193"/>
    <cellStyle name="_Recon to Darrin's 5.11.05 proforma_Power Costs - Comparison bx Rbtl-Staff-Jt-PC_Electric Rev Req Model (2009 GRC) Rebuttal 4" xfId="6194"/>
    <cellStyle name="_Recon to Darrin's 5.11.05 proforma_Power Costs - Comparison bx Rbtl-Staff-Jt-PC_Electric Rev Req Model (2009 GRC) Rebuttal REmoval of New  WH Solar AdjustMI" xfId="6195"/>
    <cellStyle name="_Recon to Darrin's 5.11.05 proforma_Power Costs - Comparison bx Rbtl-Staff-Jt-PC_Electric Rev Req Model (2009 GRC) Rebuttal REmoval of New  WH Solar AdjustMI 2" xfId="6196"/>
    <cellStyle name="_Recon to Darrin's 5.11.05 proforma_Power Costs - Comparison bx Rbtl-Staff-Jt-PC_Electric Rev Req Model (2009 GRC) Rebuttal REmoval of New  WH Solar AdjustMI 2 2" xfId="6197"/>
    <cellStyle name="_Recon to Darrin's 5.11.05 proforma_Power Costs - Comparison bx Rbtl-Staff-Jt-PC_Electric Rev Req Model (2009 GRC) Rebuttal REmoval of New  WH Solar AdjustMI 2 3" xfId="6198"/>
    <cellStyle name="_Recon to Darrin's 5.11.05 proforma_Power Costs - Comparison bx Rbtl-Staff-Jt-PC_Electric Rev Req Model (2009 GRC) Rebuttal REmoval of New  WH Solar AdjustMI 3" xfId="6199"/>
    <cellStyle name="_Recon to Darrin's 5.11.05 proforma_Power Costs - Comparison bx Rbtl-Staff-Jt-PC_Electric Rev Req Model (2009 GRC) Rebuttal REmoval of New  WH Solar AdjustMI 4" xfId="6200"/>
    <cellStyle name="_Recon to Darrin's 5.11.05 proforma_Power Costs - Comparison bx Rbtl-Staff-Jt-PC_Electric Rev Req Model (2009 GRC) Revised 01-18-2010" xfId="6201"/>
    <cellStyle name="_Recon to Darrin's 5.11.05 proforma_Power Costs - Comparison bx Rbtl-Staff-Jt-PC_Electric Rev Req Model (2009 GRC) Revised 01-18-2010 2" xfId="6202"/>
    <cellStyle name="_Recon to Darrin's 5.11.05 proforma_Power Costs - Comparison bx Rbtl-Staff-Jt-PC_Electric Rev Req Model (2009 GRC) Revised 01-18-2010 2 2" xfId="6203"/>
    <cellStyle name="_Recon to Darrin's 5.11.05 proforma_Power Costs - Comparison bx Rbtl-Staff-Jt-PC_Electric Rev Req Model (2009 GRC) Revised 01-18-2010 2 3" xfId="6204"/>
    <cellStyle name="_Recon to Darrin's 5.11.05 proforma_Power Costs - Comparison bx Rbtl-Staff-Jt-PC_Electric Rev Req Model (2009 GRC) Revised 01-18-2010 3" xfId="6205"/>
    <cellStyle name="_Recon to Darrin's 5.11.05 proforma_Power Costs - Comparison bx Rbtl-Staff-Jt-PC_Electric Rev Req Model (2009 GRC) Revised 01-18-2010 4" xfId="6206"/>
    <cellStyle name="_Recon to Darrin's 5.11.05 proforma_Power Costs - Comparison bx Rbtl-Staff-Jt-PC_Final Order Electric EXHIBIT A-1" xfId="6207"/>
    <cellStyle name="_Recon to Darrin's 5.11.05 proforma_Power Costs - Comparison bx Rbtl-Staff-Jt-PC_Final Order Electric EXHIBIT A-1 2" xfId="6208"/>
    <cellStyle name="_Recon to Darrin's 5.11.05 proforma_Power Costs - Comparison bx Rbtl-Staff-Jt-PC_Final Order Electric EXHIBIT A-1 2 2" xfId="6209"/>
    <cellStyle name="_Recon to Darrin's 5.11.05 proforma_Power Costs - Comparison bx Rbtl-Staff-Jt-PC_Final Order Electric EXHIBIT A-1 2 3" xfId="6210"/>
    <cellStyle name="_Recon to Darrin's 5.11.05 proforma_Power Costs - Comparison bx Rbtl-Staff-Jt-PC_Final Order Electric EXHIBIT A-1 3" xfId="6211"/>
    <cellStyle name="_Recon to Darrin's 5.11.05 proforma_Power Costs - Comparison bx Rbtl-Staff-Jt-PC_Final Order Electric EXHIBIT A-1 4" xfId="6212"/>
    <cellStyle name="_Recon to Darrin's 5.11.05 proforma_Production Adj 4.37" xfId="6213"/>
    <cellStyle name="_Recon to Darrin's 5.11.05 proforma_Production Adj 4.37 2" xfId="6214"/>
    <cellStyle name="_Recon to Darrin's 5.11.05 proforma_Production Adj 4.37 2 2" xfId="6215"/>
    <cellStyle name="_Recon to Darrin's 5.11.05 proforma_Production Adj 4.37 2 3" xfId="6216"/>
    <cellStyle name="_Recon to Darrin's 5.11.05 proforma_Production Adj 4.37 3" xfId="6217"/>
    <cellStyle name="_Recon to Darrin's 5.11.05 proforma_Purchased Power Adj 4.03" xfId="6218"/>
    <cellStyle name="_Recon to Darrin's 5.11.05 proforma_Purchased Power Adj 4.03 2" xfId="6219"/>
    <cellStyle name="_Recon to Darrin's 5.11.05 proforma_Purchased Power Adj 4.03 2 2" xfId="6220"/>
    <cellStyle name="_Recon to Darrin's 5.11.05 proforma_Purchased Power Adj 4.03 2 3" xfId="6221"/>
    <cellStyle name="_Recon to Darrin's 5.11.05 proforma_Purchased Power Adj 4.03 3" xfId="6222"/>
    <cellStyle name="_Recon to Darrin's 5.11.05 proforma_Rebuttal Power Costs" xfId="6223"/>
    <cellStyle name="_Recon to Darrin's 5.11.05 proforma_Rebuttal Power Costs 2" xfId="6224"/>
    <cellStyle name="_Recon to Darrin's 5.11.05 proforma_Rebuttal Power Costs 2 2" xfId="6225"/>
    <cellStyle name="_Recon to Darrin's 5.11.05 proforma_Rebuttal Power Costs 2 3" xfId="6226"/>
    <cellStyle name="_Recon to Darrin's 5.11.05 proforma_Rebuttal Power Costs 3" xfId="6227"/>
    <cellStyle name="_Recon to Darrin's 5.11.05 proforma_Rebuttal Power Costs 4" xfId="6228"/>
    <cellStyle name="_Recon to Darrin's 5.11.05 proforma_Rebuttal Power Costs_Adj Bench DR 3 for Initial Briefs (Electric)" xfId="6229"/>
    <cellStyle name="_Recon to Darrin's 5.11.05 proforma_Rebuttal Power Costs_Adj Bench DR 3 for Initial Briefs (Electric) 2" xfId="6230"/>
    <cellStyle name="_Recon to Darrin's 5.11.05 proforma_Rebuttal Power Costs_Adj Bench DR 3 for Initial Briefs (Electric) 2 2" xfId="6231"/>
    <cellStyle name="_Recon to Darrin's 5.11.05 proforma_Rebuttal Power Costs_Adj Bench DR 3 for Initial Briefs (Electric) 2 3" xfId="6232"/>
    <cellStyle name="_Recon to Darrin's 5.11.05 proforma_Rebuttal Power Costs_Adj Bench DR 3 for Initial Briefs (Electric) 3" xfId="6233"/>
    <cellStyle name="_Recon to Darrin's 5.11.05 proforma_Rebuttal Power Costs_Adj Bench DR 3 for Initial Briefs (Electric) 4" xfId="6234"/>
    <cellStyle name="_Recon to Darrin's 5.11.05 proforma_Rebuttal Power Costs_Electric Rev Req Model (2009 GRC) Rebuttal" xfId="6235"/>
    <cellStyle name="_Recon to Darrin's 5.11.05 proforma_Rebuttal Power Costs_Electric Rev Req Model (2009 GRC) Rebuttal 2" xfId="6236"/>
    <cellStyle name="_Recon to Darrin's 5.11.05 proforma_Rebuttal Power Costs_Electric Rev Req Model (2009 GRC) Rebuttal 2 2" xfId="6237"/>
    <cellStyle name="_Recon to Darrin's 5.11.05 proforma_Rebuttal Power Costs_Electric Rev Req Model (2009 GRC) Rebuttal 2 3" xfId="6238"/>
    <cellStyle name="_Recon to Darrin's 5.11.05 proforma_Rebuttal Power Costs_Electric Rev Req Model (2009 GRC) Rebuttal 3" xfId="6239"/>
    <cellStyle name="_Recon to Darrin's 5.11.05 proforma_Rebuttal Power Costs_Electric Rev Req Model (2009 GRC) Rebuttal 4" xfId="6240"/>
    <cellStyle name="_Recon to Darrin's 5.11.05 proforma_Rebuttal Power Costs_Electric Rev Req Model (2009 GRC) Rebuttal REmoval of New  WH Solar AdjustMI" xfId="6241"/>
    <cellStyle name="_Recon to Darrin's 5.11.05 proforma_Rebuttal Power Costs_Electric Rev Req Model (2009 GRC) Rebuttal REmoval of New  WH Solar AdjustMI 2" xfId="6242"/>
    <cellStyle name="_Recon to Darrin's 5.11.05 proforma_Rebuttal Power Costs_Electric Rev Req Model (2009 GRC) Rebuttal REmoval of New  WH Solar AdjustMI 2 2" xfId="6243"/>
    <cellStyle name="_Recon to Darrin's 5.11.05 proforma_Rebuttal Power Costs_Electric Rev Req Model (2009 GRC) Rebuttal REmoval of New  WH Solar AdjustMI 2 3" xfId="6244"/>
    <cellStyle name="_Recon to Darrin's 5.11.05 proforma_Rebuttal Power Costs_Electric Rev Req Model (2009 GRC) Rebuttal REmoval of New  WH Solar AdjustMI 3" xfId="6245"/>
    <cellStyle name="_Recon to Darrin's 5.11.05 proforma_Rebuttal Power Costs_Electric Rev Req Model (2009 GRC) Rebuttal REmoval of New  WH Solar AdjustMI 4" xfId="6246"/>
    <cellStyle name="_Recon to Darrin's 5.11.05 proforma_Rebuttal Power Costs_Electric Rev Req Model (2009 GRC) Revised 01-18-2010" xfId="6247"/>
    <cellStyle name="_Recon to Darrin's 5.11.05 proforma_Rebuttal Power Costs_Electric Rev Req Model (2009 GRC) Revised 01-18-2010 2" xfId="6248"/>
    <cellStyle name="_Recon to Darrin's 5.11.05 proforma_Rebuttal Power Costs_Electric Rev Req Model (2009 GRC) Revised 01-18-2010 2 2" xfId="6249"/>
    <cellStyle name="_Recon to Darrin's 5.11.05 proforma_Rebuttal Power Costs_Electric Rev Req Model (2009 GRC) Revised 01-18-2010 2 3" xfId="6250"/>
    <cellStyle name="_Recon to Darrin's 5.11.05 proforma_Rebuttal Power Costs_Electric Rev Req Model (2009 GRC) Revised 01-18-2010 3" xfId="6251"/>
    <cellStyle name="_Recon to Darrin's 5.11.05 proforma_Rebuttal Power Costs_Electric Rev Req Model (2009 GRC) Revised 01-18-2010 4" xfId="6252"/>
    <cellStyle name="_Recon to Darrin's 5.11.05 proforma_Rebuttal Power Costs_Final Order Electric EXHIBIT A-1" xfId="6253"/>
    <cellStyle name="_Recon to Darrin's 5.11.05 proforma_Rebuttal Power Costs_Final Order Electric EXHIBIT A-1 2" xfId="6254"/>
    <cellStyle name="_Recon to Darrin's 5.11.05 proforma_Rebuttal Power Costs_Final Order Electric EXHIBIT A-1 2 2" xfId="6255"/>
    <cellStyle name="_Recon to Darrin's 5.11.05 proforma_Rebuttal Power Costs_Final Order Electric EXHIBIT A-1 2 3" xfId="6256"/>
    <cellStyle name="_Recon to Darrin's 5.11.05 proforma_Rebuttal Power Costs_Final Order Electric EXHIBIT A-1 3" xfId="6257"/>
    <cellStyle name="_Recon to Darrin's 5.11.05 proforma_Rebuttal Power Costs_Final Order Electric EXHIBIT A-1 4" xfId="6258"/>
    <cellStyle name="_Recon to Darrin's 5.11.05 proforma_RECS vs PTC's w Interest 6-28-10" xfId="6259"/>
    <cellStyle name="_Recon to Darrin's 5.11.05 proforma_ROR &amp; CONV FACTOR" xfId="6260"/>
    <cellStyle name="_Recon to Darrin's 5.11.05 proforma_ROR &amp; CONV FACTOR 2" xfId="6261"/>
    <cellStyle name="_Recon to Darrin's 5.11.05 proforma_ROR &amp; CONV FACTOR 2 2" xfId="6262"/>
    <cellStyle name="_Recon to Darrin's 5.11.05 proforma_ROR &amp; CONV FACTOR 2 3" xfId="6263"/>
    <cellStyle name="_Recon to Darrin's 5.11.05 proforma_ROR &amp; CONV FACTOR 3" xfId="6264"/>
    <cellStyle name="_Recon to Darrin's 5.11.05 proforma_ROR &amp; CONV FACTOR 4" xfId="6265"/>
    <cellStyle name="_Recon to Darrin's 5.11.05 proforma_ROR 5.02" xfId="6266"/>
    <cellStyle name="_Recon to Darrin's 5.11.05 proforma_ROR 5.02 2" xfId="6267"/>
    <cellStyle name="_Recon to Darrin's 5.11.05 proforma_ROR 5.02 2 2" xfId="6268"/>
    <cellStyle name="_Recon to Darrin's 5.11.05 proforma_ROR 5.02 2 3" xfId="6269"/>
    <cellStyle name="_Recon to Darrin's 5.11.05 proforma_ROR 5.02 3" xfId="6270"/>
    <cellStyle name="_Recon to Darrin's 5.11.05 proforma_Transmission Workbook for May BOD" xfId="6271"/>
    <cellStyle name="_Recon to Darrin's 5.11.05 proforma_Transmission Workbook for May BOD 2" xfId="6272"/>
    <cellStyle name="_Recon to Darrin's 5.11.05 proforma_Typical Residential Impacts 10.27.08" xfId="6273"/>
    <cellStyle name="_Recon to Darrin's 5.11.05 proforma_Wind Integration 10GRC" xfId="6274"/>
    <cellStyle name="_Recon to Darrin's 5.11.05 proforma_Wind Integration 10GRC 2" xfId="6275"/>
    <cellStyle name="_Revenue" xfId="6276"/>
    <cellStyle name="_Revenue_2.01G Temp Normalization(C) NEW WAY DM" xfId="6277"/>
    <cellStyle name="_Revenue_2.02G Revenues and Expenses NEW WAY DM" xfId="6278"/>
    <cellStyle name="_Revenue_4.01G Temp Normalization (C)" xfId="6279"/>
    <cellStyle name="_Revenue_4.01G Temp Normalization(HC)" xfId="6280"/>
    <cellStyle name="_Revenue_4.01G Temp Normalization(HC)new" xfId="6281"/>
    <cellStyle name="_Revenue_4.01G Temp Normalization(not used)" xfId="6282"/>
    <cellStyle name="_Revenue_Book1" xfId="6283"/>
    <cellStyle name="_Revenue_Data" xfId="6284"/>
    <cellStyle name="_Revenue_Data_1" xfId="6285"/>
    <cellStyle name="_Revenue_Data_Pro Forma Rev 09 GRC" xfId="6286"/>
    <cellStyle name="_Revenue_Data_Pro Forma Rev 2010 GRC" xfId="6287"/>
    <cellStyle name="_Revenue_Data_Pro Forma Rev 2010 GRC_Preliminary" xfId="6288"/>
    <cellStyle name="_Revenue_Data_Revenue (Feb 09 - Jan 10)" xfId="6289"/>
    <cellStyle name="_Revenue_Data_Revenue (Jan 09 - Dec 09)" xfId="6290"/>
    <cellStyle name="_Revenue_Data_Revenue (Mar 09 - Feb 10)" xfId="6291"/>
    <cellStyle name="_Revenue_Data_Volume Exhibit (Jan09 - Dec09)" xfId="6292"/>
    <cellStyle name="_Revenue_Mins" xfId="6293"/>
    <cellStyle name="_Revenue_Pro Forma Rev 07 GRC" xfId="6294"/>
    <cellStyle name="_Revenue_Pro Forma Rev 08 GRC" xfId="6295"/>
    <cellStyle name="_Revenue_Pro Forma Rev 09 GRC" xfId="6296"/>
    <cellStyle name="_Revenue_Pro Forma Rev 2010 GRC" xfId="6297"/>
    <cellStyle name="_Revenue_Pro Forma Rev 2010 GRC_Preliminary" xfId="6298"/>
    <cellStyle name="_Revenue_Revenue (Feb 09 - Jan 10)" xfId="6299"/>
    <cellStyle name="_Revenue_Revenue (Jan 09 - Dec 09)" xfId="6300"/>
    <cellStyle name="_Revenue_Revenue (Mar 09 - Feb 10)" xfId="6301"/>
    <cellStyle name="_Revenue_Revenue Proforma_Restating Gas 11-16-07" xfId="6302"/>
    <cellStyle name="_Revenue_Sheet2" xfId="6303"/>
    <cellStyle name="_Revenue_Therms Data" xfId="6304"/>
    <cellStyle name="_Revenue_Therms Data Rerun" xfId="6305"/>
    <cellStyle name="_Revenue_Volume Exhibit (Jan09 - Dec09)" xfId="6306"/>
    <cellStyle name="_x0013__Scenario 1 REC vs PTC Offset" xfId="6307"/>
    <cellStyle name="_x0013__Scenario 3" xfId="6308"/>
    <cellStyle name="_Sumas Proforma - 11-09-07" xfId="6309"/>
    <cellStyle name="_Sumas Proforma - 11-09-07 2" xfId="6310"/>
    <cellStyle name="_Sumas Property Taxes v1" xfId="6311"/>
    <cellStyle name="_Sumas Property Taxes v1 2" xfId="6312"/>
    <cellStyle name="_Tenaska Comparison" xfId="6313"/>
    <cellStyle name="_Tenaska Comparison 10" xfId="6314"/>
    <cellStyle name="_Tenaska Comparison 2" xfId="6315"/>
    <cellStyle name="_Tenaska Comparison 2 2" xfId="6316"/>
    <cellStyle name="_Tenaska Comparison 2 2 2" xfId="6317"/>
    <cellStyle name="_Tenaska Comparison 2 2 3" xfId="6318"/>
    <cellStyle name="_Tenaska Comparison 2 3" xfId="6319"/>
    <cellStyle name="_Tenaska Comparison 2 4" xfId="6320"/>
    <cellStyle name="_Tenaska Comparison 3" xfId="6321"/>
    <cellStyle name="_Tenaska Comparison 3 2" xfId="6322"/>
    <cellStyle name="_Tenaska Comparison 3 3" xfId="6323"/>
    <cellStyle name="_Tenaska Comparison 4" xfId="6324"/>
    <cellStyle name="_Tenaska Comparison 4 2" xfId="6325"/>
    <cellStyle name="_Tenaska Comparison 4_2011 Operations Snapshot" xfId="6326"/>
    <cellStyle name="_Tenaska Comparison 4_Department" xfId="6327"/>
    <cellStyle name="_Tenaska Comparison 4_VarX" xfId="6328"/>
    <cellStyle name="_Tenaska Comparison 5" xfId="6329"/>
    <cellStyle name="_Tenaska Comparison 5 2" xfId="6330"/>
    <cellStyle name="_Tenaska Comparison 5 2 2" xfId="6331"/>
    <cellStyle name="_Tenaska Comparison 5 2_County_Stop_Light_Chart_2012_02" xfId="6332"/>
    <cellStyle name="_Tenaska Comparison 5 2_County_Stop_Light_Chart_2012_06" xfId="6333"/>
    <cellStyle name="_Tenaska Comparison 5 2_County_Stop_Light_Chart_Template" xfId="6334"/>
    <cellStyle name="_Tenaska Comparison 5_2011 OM ASM Report" xfId="6335"/>
    <cellStyle name="_Tenaska Comparison 5_2011 OM ASM Report 2" xfId="6336"/>
    <cellStyle name="_Tenaska Comparison 5_2011 OM ASM Report_County_Stop_Light_Chart_2012_02" xfId="6337"/>
    <cellStyle name="_Tenaska Comparison 5_2011 OM ASM Report_County_Stop_Light_Chart_2012_06" xfId="6338"/>
    <cellStyle name="_Tenaska Comparison 5_2011 OM ASM Report_County_Stop_Light_Chart_Template" xfId="6339"/>
    <cellStyle name="_Tenaska Comparison 5_2011 Operations Snapshot" xfId="6340"/>
    <cellStyle name="_Tenaska Comparison 5_2011 Operations Snapshot 2" xfId="6341"/>
    <cellStyle name="_Tenaska Comparison 5_2011 Operations Snapshot_County_Stop_Light_Chart_2012_02" xfId="6342"/>
    <cellStyle name="_Tenaska Comparison 5_2011 Operations Snapshot_County_Stop_Light_Chart_2012_06" xfId="6343"/>
    <cellStyle name="_Tenaska Comparison 5_2011 Operations Snapshot_County_Stop_Light_Chart_Template" xfId="6344"/>
    <cellStyle name="_Tenaska Comparison 5_2012 Operations Snapshot" xfId="6345"/>
    <cellStyle name="_Tenaska Comparison 5_Copy of 2011 OM ASM Report" xfId="6346"/>
    <cellStyle name="_Tenaska Comparison 5_Department" xfId="6347"/>
    <cellStyle name="_Tenaska Comparison 5_Jan 2012 OM ASM Report" xfId="6348"/>
    <cellStyle name="_Tenaska Comparison 5_VarX" xfId="6349"/>
    <cellStyle name="_Tenaska Comparison 6" xfId="6350"/>
    <cellStyle name="_Tenaska Comparison 6 2" xfId="6351"/>
    <cellStyle name="_Tenaska Comparison 6_County_Stop_Light_Chart_2012_02" xfId="6352"/>
    <cellStyle name="_Tenaska Comparison 6_County_Stop_Light_Chart_2012_06" xfId="6353"/>
    <cellStyle name="_Tenaska Comparison 6_County_Stop_Light_Chart_Template" xfId="6354"/>
    <cellStyle name="_Tenaska Comparison 6_Department" xfId="6355"/>
    <cellStyle name="_Tenaska Comparison 6_Department 2" xfId="6356"/>
    <cellStyle name="_Tenaska Comparison 6_VarX" xfId="6357"/>
    <cellStyle name="_Tenaska Comparison 6_VarX 2" xfId="6358"/>
    <cellStyle name="_Tenaska Comparison 7" xfId="6359"/>
    <cellStyle name="_Tenaska Comparison 7 2" xfId="6360"/>
    <cellStyle name="_Tenaska Comparison 7_County_Stop_Light_Chart_2012_02" xfId="6361"/>
    <cellStyle name="_Tenaska Comparison 7_County_Stop_Light_Chart_2012_06" xfId="6362"/>
    <cellStyle name="_Tenaska Comparison 7_County_Stop_Light_Chart_Template" xfId="6363"/>
    <cellStyle name="_Tenaska Comparison 8" xfId="6364"/>
    <cellStyle name="_Tenaska Comparison 9" xfId="6365"/>
    <cellStyle name="_Tenaska Comparison_(C) WHE Proforma with ITC cash grant 10 Yr Amort_for deferral_102809" xfId="6366"/>
    <cellStyle name="_Tenaska Comparison_(C) WHE Proforma with ITC cash grant 10 Yr Amort_for deferral_102809 2" xfId="6367"/>
    <cellStyle name="_Tenaska Comparison_(C) WHE Proforma with ITC cash grant 10 Yr Amort_for deferral_102809 2 2" xfId="6368"/>
    <cellStyle name="_Tenaska Comparison_(C) WHE Proforma with ITC cash grant 10 Yr Amort_for deferral_102809 2 3" xfId="6369"/>
    <cellStyle name="_Tenaska Comparison_(C) WHE Proforma with ITC cash grant 10 Yr Amort_for deferral_102809 3" xfId="6370"/>
    <cellStyle name="_Tenaska Comparison_(C) WHE Proforma with ITC cash grant 10 Yr Amort_for deferral_102809 4" xfId="6371"/>
    <cellStyle name="_Tenaska Comparison_(C) WHE Proforma with ITC cash grant 10 Yr Amort_for deferral_102809_16.07E Wild Horse Wind Expansionwrkingfile" xfId="6372"/>
    <cellStyle name="_Tenaska Comparison_(C) WHE Proforma with ITC cash grant 10 Yr Amort_for deferral_102809_16.07E Wild Horse Wind Expansionwrkingfile 2" xfId="6373"/>
    <cellStyle name="_Tenaska Comparison_(C) WHE Proforma with ITC cash grant 10 Yr Amort_for deferral_102809_16.07E Wild Horse Wind Expansionwrkingfile 2 2" xfId="6374"/>
    <cellStyle name="_Tenaska Comparison_(C) WHE Proforma with ITC cash grant 10 Yr Amort_for deferral_102809_16.07E Wild Horse Wind Expansionwrkingfile 2 3" xfId="6375"/>
    <cellStyle name="_Tenaska Comparison_(C) WHE Proforma with ITC cash grant 10 Yr Amort_for deferral_102809_16.07E Wild Horse Wind Expansionwrkingfile 3" xfId="6376"/>
    <cellStyle name="_Tenaska Comparison_(C) WHE Proforma with ITC cash grant 10 Yr Amort_for deferral_102809_16.07E Wild Horse Wind Expansionwrkingfile 4" xfId="6377"/>
    <cellStyle name="_Tenaska Comparison_(C) WHE Proforma with ITC cash grant 10 Yr Amort_for deferral_102809_16.07E Wild Horse Wind Expansionwrkingfile SF" xfId="6378"/>
    <cellStyle name="_Tenaska Comparison_(C) WHE Proforma with ITC cash grant 10 Yr Amort_for deferral_102809_16.07E Wild Horse Wind Expansionwrkingfile SF 2" xfId="6379"/>
    <cellStyle name="_Tenaska Comparison_(C) WHE Proforma with ITC cash grant 10 Yr Amort_for deferral_102809_16.07E Wild Horse Wind Expansionwrkingfile SF 2 2" xfId="6380"/>
    <cellStyle name="_Tenaska Comparison_(C) WHE Proforma with ITC cash grant 10 Yr Amort_for deferral_102809_16.07E Wild Horse Wind Expansionwrkingfile SF 2 3" xfId="6381"/>
    <cellStyle name="_Tenaska Comparison_(C) WHE Proforma with ITC cash grant 10 Yr Amort_for deferral_102809_16.07E Wild Horse Wind Expansionwrkingfile SF 3" xfId="6382"/>
    <cellStyle name="_Tenaska Comparison_(C) WHE Proforma with ITC cash grant 10 Yr Amort_for deferral_102809_16.07E Wild Horse Wind Expansionwrkingfile SF 4" xfId="6383"/>
    <cellStyle name="_Tenaska Comparison_(C) WHE Proforma with ITC cash grant 10 Yr Amort_for deferral_102809_16.37E Wild Horse Expansion DeferralRevwrkingfile SF" xfId="6384"/>
    <cellStyle name="_Tenaska Comparison_(C) WHE Proforma with ITC cash grant 10 Yr Amort_for deferral_102809_16.37E Wild Horse Expansion DeferralRevwrkingfile SF 2" xfId="6385"/>
    <cellStyle name="_Tenaska Comparison_(C) WHE Proforma with ITC cash grant 10 Yr Amort_for deferral_102809_16.37E Wild Horse Expansion DeferralRevwrkingfile SF 2 2" xfId="6386"/>
    <cellStyle name="_Tenaska Comparison_(C) WHE Proforma with ITC cash grant 10 Yr Amort_for deferral_102809_16.37E Wild Horse Expansion DeferralRevwrkingfile SF 2 3" xfId="6387"/>
    <cellStyle name="_Tenaska Comparison_(C) WHE Proforma with ITC cash grant 10 Yr Amort_for deferral_102809_16.37E Wild Horse Expansion DeferralRevwrkingfile SF 3" xfId="6388"/>
    <cellStyle name="_Tenaska Comparison_(C) WHE Proforma with ITC cash grant 10 Yr Amort_for deferral_102809_16.37E Wild Horse Expansion DeferralRevwrkingfile SF 4" xfId="6389"/>
    <cellStyle name="_Tenaska Comparison_(C) WHE Proforma with ITC cash grant 10 Yr Amort_for rebuttal_120709" xfId="6390"/>
    <cellStyle name="_Tenaska Comparison_(C) WHE Proforma with ITC cash grant 10 Yr Amort_for rebuttal_120709 2" xfId="6391"/>
    <cellStyle name="_Tenaska Comparison_(C) WHE Proforma with ITC cash grant 10 Yr Amort_for rebuttal_120709 2 2" xfId="6392"/>
    <cellStyle name="_Tenaska Comparison_(C) WHE Proforma with ITC cash grant 10 Yr Amort_for rebuttal_120709 2 3" xfId="6393"/>
    <cellStyle name="_Tenaska Comparison_(C) WHE Proforma with ITC cash grant 10 Yr Amort_for rebuttal_120709 3" xfId="6394"/>
    <cellStyle name="_Tenaska Comparison_(C) WHE Proforma with ITC cash grant 10 Yr Amort_for rebuttal_120709 4" xfId="6395"/>
    <cellStyle name="_Tenaska Comparison_04.07E Wild Horse Wind Expansion" xfId="6396"/>
    <cellStyle name="_Tenaska Comparison_04.07E Wild Horse Wind Expansion 2" xfId="6397"/>
    <cellStyle name="_Tenaska Comparison_04.07E Wild Horse Wind Expansion 2 2" xfId="6398"/>
    <cellStyle name="_Tenaska Comparison_04.07E Wild Horse Wind Expansion 2 3" xfId="6399"/>
    <cellStyle name="_Tenaska Comparison_04.07E Wild Horse Wind Expansion 3" xfId="6400"/>
    <cellStyle name="_Tenaska Comparison_04.07E Wild Horse Wind Expansion 4" xfId="6401"/>
    <cellStyle name="_Tenaska Comparison_04.07E Wild Horse Wind Expansion_16.07E Wild Horse Wind Expansionwrkingfile" xfId="6402"/>
    <cellStyle name="_Tenaska Comparison_04.07E Wild Horse Wind Expansion_16.07E Wild Horse Wind Expansionwrkingfile 2" xfId="6403"/>
    <cellStyle name="_Tenaska Comparison_04.07E Wild Horse Wind Expansion_16.07E Wild Horse Wind Expansionwrkingfile 2 2" xfId="6404"/>
    <cellStyle name="_Tenaska Comparison_04.07E Wild Horse Wind Expansion_16.07E Wild Horse Wind Expansionwrkingfile 2 3" xfId="6405"/>
    <cellStyle name="_Tenaska Comparison_04.07E Wild Horse Wind Expansion_16.07E Wild Horse Wind Expansionwrkingfile 3" xfId="6406"/>
    <cellStyle name="_Tenaska Comparison_04.07E Wild Horse Wind Expansion_16.07E Wild Horse Wind Expansionwrkingfile 4" xfId="6407"/>
    <cellStyle name="_Tenaska Comparison_04.07E Wild Horse Wind Expansion_16.07E Wild Horse Wind Expansionwrkingfile SF" xfId="6408"/>
    <cellStyle name="_Tenaska Comparison_04.07E Wild Horse Wind Expansion_16.07E Wild Horse Wind Expansionwrkingfile SF 2" xfId="6409"/>
    <cellStyle name="_Tenaska Comparison_04.07E Wild Horse Wind Expansion_16.07E Wild Horse Wind Expansionwrkingfile SF 2 2" xfId="6410"/>
    <cellStyle name="_Tenaska Comparison_04.07E Wild Horse Wind Expansion_16.07E Wild Horse Wind Expansionwrkingfile SF 2 3" xfId="6411"/>
    <cellStyle name="_Tenaska Comparison_04.07E Wild Horse Wind Expansion_16.07E Wild Horse Wind Expansionwrkingfile SF 3" xfId="6412"/>
    <cellStyle name="_Tenaska Comparison_04.07E Wild Horse Wind Expansion_16.07E Wild Horse Wind Expansionwrkingfile SF 4" xfId="6413"/>
    <cellStyle name="_Tenaska Comparison_04.07E Wild Horse Wind Expansion_16.37E Wild Horse Expansion DeferralRevwrkingfile SF" xfId="6414"/>
    <cellStyle name="_Tenaska Comparison_04.07E Wild Horse Wind Expansion_16.37E Wild Horse Expansion DeferralRevwrkingfile SF 2" xfId="6415"/>
    <cellStyle name="_Tenaska Comparison_04.07E Wild Horse Wind Expansion_16.37E Wild Horse Expansion DeferralRevwrkingfile SF 2 2" xfId="6416"/>
    <cellStyle name="_Tenaska Comparison_04.07E Wild Horse Wind Expansion_16.37E Wild Horse Expansion DeferralRevwrkingfile SF 2 3" xfId="6417"/>
    <cellStyle name="_Tenaska Comparison_04.07E Wild Horse Wind Expansion_16.37E Wild Horse Expansion DeferralRevwrkingfile SF 3" xfId="6418"/>
    <cellStyle name="_Tenaska Comparison_04.07E Wild Horse Wind Expansion_16.37E Wild Horse Expansion DeferralRevwrkingfile SF 4" xfId="6419"/>
    <cellStyle name="_Tenaska Comparison_16.07E Wild Horse Wind Expansionwrkingfile" xfId="6420"/>
    <cellStyle name="_Tenaska Comparison_16.07E Wild Horse Wind Expansionwrkingfile 2" xfId="6421"/>
    <cellStyle name="_Tenaska Comparison_16.07E Wild Horse Wind Expansionwrkingfile 2 2" xfId="6422"/>
    <cellStyle name="_Tenaska Comparison_16.07E Wild Horse Wind Expansionwrkingfile 2 3" xfId="6423"/>
    <cellStyle name="_Tenaska Comparison_16.07E Wild Horse Wind Expansionwrkingfile 3" xfId="6424"/>
    <cellStyle name="_Tenaska Comparison_16.07E Wild Horse Wind Expansionwrkingfile 4" xfId="6425"/>
    <cellStyle name="_Tenaska Comparison_16.07E Wild Horse Wind Expansionwrkingfile SF" xfId="6426"/>
    <cellStyle name="_Tenaska Comparison_16.07E Wild Horse Wind Expansionwrkingfile SF 2" xfId="6427"/>
    <cellStyle name="_Tenaska Comparison_16.07E Wild Horse Wind Expansionwrkingfile SF 2 2" xfId="6428"/>
    <cellStyle name="_Tenaska Comparison_16.07E Wild Horse Wind Expansionwrkingfile SF 2 3" xfId="6429"/>
    <cellStyle name="_Tenaska Comparison_16.07E Wild Horse Wind Expansionwrkingfile SF 3" xfId="6430"/>
    <cellStyle name="_Tenaska Comparison_16.07E Wild Horse Wind Expansionwrkingfile SF 4" xfId="6431"/>
    <cellStyle name="_Tenaska Comparison_16.37E Wild Horse Expansion DeferralRevwrkingfile SF" xfId="6432"/>
    <cellStyle name="_Tenaska Comparison_16.37E Wild Horse Expansion DeferralRevwrkingfile SF 2" xfId="6433"/>
    <cellStyle name="_Tenaska Comparison_16.37E Wild Horse Expansion DeferralRevwrkingfile SF 2 2" xfId="6434"/>
    <cellStyle name="_Tenaska Comparison_16.37E Wild Horse Expansion DeferralRevwrkingfile SF 2 3" xfId="6435"/>
    <cellStyle name="_Tenaska Comparison_16.37E Wild Horse Expansion DeferralRevwrkingfile SF 3" xfId="6436"/>
    <cellStyle name="_Tenaska Comparison_16.37E Wild Horse Expansion DeferralRevwrkingfile SF 4" xfId="6437"/>
    <cellStyle name="_Tenaska Comparison_2009 Compliance Filing PCA Exhibits for GRC" xfId="6438"/>
    <cellStyle name="_Tenaska Comparison_2009 Compliance Filing PCA Exhibits for GRC 2" xfId="6439"/>
    <cellStyle name="_Tenaska Comparison_2009 GRC Compl Filing - Exhibit D" xfId="6440"/>
    <cellStyle name="_Tenaska Comparison_2009 GRC Compl Filing - Exhibit D 2" xfId="6441"/>
    <cellStyle name="_Tenaska Comparison_2009 GRC Compl Filing - Exhibit D 3" xfId="6442"/>
    <cellStyle name="_Tenaska Comparison_2011 OM ASM Report" xfId="6443"/>
    <cellStyle name="_Tenaska Comparison_2011 OM ASM Report 2" xfId="6444"/>
    <cellStyle name="_Tenaska Comparison_2011 OM ASM Report_County_Stop_Light_Chart_2012_02" xfId="6445"/>
    <cellStyle name="_Tenaska Comparison_2011 OM ASM Report_County_Stop_Light_Chart_2012_06" xfId="6446"/>
    <cellStyle name="_Tenaska Comparison_2011 OM ASM Report_County_Stop_Light_Chart_Template" xfId="6447"/>
    <cellStyle name="_Tenaska Comparison_3.01 Income Statement" xfId="6448"/>
    <cellStyle name="_Tenaska Comparison_4 31 Regulatory Assets and Liabilities  7 06- Exhibit D" xfId="6449"/>
    <cellStyle name="_Tenaska Comparison_4 31 Regulatory Assets and Liabilities  7 06- Exhibit D 2" xfId="6450"/>
    <cellStyle name="_Tenaska Comparison_4 31 Regulatory Assets and Liabilities  7 06- Exhibit D 2 2" xfId="6451"/>
    <cellStyle name="_Tenaska Comparison_4 31 Regulatory Assets and Liabilities  7 06- Exhibit D 2 3" xfId="6452"/>
    <cellStyle name="_Tenaska Comparison_4 31 Regulatory Assets and Liabilities  7 06- Exhibit D 3" xfId="6453"/>
    <cellStyle name="_Tenaska Comparison_4 31 Regulatory Assets and Liabilities  7 06- Exhibit D 4" xfId="6454"/>
    <cellStyle name="_Tenaska Comparison_4 31 Regulatory Assets and Liabilities  7 06- Exhibit D_NIM Summary" xfId="6455"/>
    <cellStyle name="_Tenaska Comparison_4 31 Regulatory Assets and Liabilities  7 06- Exhibit D_NIM Summary 2" xfId="6456"/>
    <cellStyle name="_Tenaska Comparison_4 32 Regulatory Assets and Liabilities  7 06- Exhibit D" xfId="6457"/>
    <cellStyle name="_Tenaska Comparison_4 32 Regulatory Assets and Liabilities  7 06- Exhibit D 2" xfId="6458"/>
    <cellStyle name="_Tenaska Comparison_4 32 Regulatory Assets and Liabilities  7 06- Exhibit D 2 2" xfId="6459"/>
    <cellStyle name="_Tenaska Comparison_4 32 Regulatory Assets and Liabilities  7 06- Exhibit D 2 3" xfId="6460"/>
    <cellStyle name="_Tenaska Comparison_4 32 Regulatory Assets and Liabilities  7 06- Exhibit D 3" xfId="6461"/>
    <cellStyle name="_Tenaska Comparison_4 32 Regulatory Assets and Liabilities  7 06- Exhibit D 4" xfId="6462"/>
    <cellStyle name="_Tenaska Comparison_4 32 Regulatory Assets and Liabilities  7 06- Exhibit D_NIM Summary" xfId="6463"/>
    <cellStyle name="_Tenaska Comparison_4 32 Regulatory Assets and Liabilities  7 06- Exhibit D_NIM Summary 2" xfId="6464"/>
    <cellStyle name="_Tenaska Comparison_AURORA Total New" xfId="6465"/>
    <cellStyle name="_Tenaska Comparison_AURORA Total New 2" xfId="6466"/>
    <cellStyle name="_Tenaska Comparison_Book2" xfId="6467"/>
    <cellStyle name="_Tenaska Comparison_Book2 2" xfId="6468"/>
    <cellStyle name="_Tenaska Comparison_Book2 2 2" xfId="6469"/>
    <cellStyle name="_Tenaska Comparison_Book2 2 3" xfId="6470"/>
    <cellStyle name="_Tenaska Comparison_Book2 3" xfId="6471"/>
    <cellStyle name="_Tenaska Comparison_Book2 4" xfId="6472"/>
    <cellStyle name="_Tenaska Comparison_Book2_Adj Bench DR 3 for Initial Briefs (Electric)" xfId="6473"/>
    <cellStyle name="_Tenaska Comparison_Book2_Adj Bench DR 3 for Initial Briefs (Electric) 2" xfId="6474"/>
    <cellStyle name="_Tenaska Comparison_Book2_Adj Bench DR 3 for Initial Briefs (Electric) 2 2" xfId="6475"/>
    <cellStyle name="_Tenaska Comparison_Book2_Adj Bench DR 3 for Initial Briefs (Electric) 2 3" xfId="6476"/>
    <cellStyle name="_Tenaska Comparison_Book2_Adj Bench DR 3 for Initial Briefs (Electric) 3" xfId="6477"/>
    <cellStyle name="_Tenaska Comparison_Book2_Adj Bench DR 3 for Initial Briefs (Electric) 4" xfId="6478"/>
    <cellStyle name="_Tenaska Comparison_Book2_Electric Rev Req Model (2009 GRC) Rebuttal" xfId="6479"/>
    <cellStyle name="_Tenaska Comparison_Book2_Electric Rev Req Model (2009 GRC) Rebuttal 2" xfId="6480"/>
    <cellStyle name="_Tenaska Comparison_Book2_Electric Rev Req Model (2009 GRC) Rebuttal 2 2" xfId="6481"/>
    <cellStyle name="_Tenaska Comparison_Book2_Electric Rev Req Model (2009 GRC) Rebuttal 2 3" xfId="6482"/>
    <cellStyle name="_Tenaska Comparison_Book2_Electric Rev Req Model (2009 GRC) Rebuttal 3" xfId="6483"/>
    <cellStyle name="_Tenaska Comparison_Book2_Electric Rev Req Model (2009 GRC) Rebuttal 4" xfId="6484"/>
    <cellStyle name="_Tenaska Comparison_Book2_Electric Rev Req Model (2009 GRC) Rebuttal REmoval of New  WH Solar AdjustMI" xfId="6485"/>
    <cellStyle name="_Tenaska Comparison_Book2_Electric Rev Req Model (2009 GRC) Rebuttal REmoval of New  WH Solar AdjustMI 2" xfId="6486"/>
    <cellStyle name="_Tenaska Comparison_Book2_Electric Rev Req Model (2009 GRC) Rebuttal REmoval of New  WH Solar AdjustMI 2 2" xfId="6487"/>
    <cellStyle name="_Tenaska Comparison_Book2_Electric Rev Req Model (2009 GRC) Rebuttal REmoval of New  WH Solar AdjustMI 2 3" xfId="6488"/>
    <cellStyle name="_Tenaska Comparison_Book2_Electric Rev Req Model (2009 GRC) Rebuttal REmoval of New  WH Solar AdjustMI 3" xfId="6489"/>
    <cellStyle name="_Tenaska Comparison_Book2_Electric Rev Req Model (2009 GRC) Rebuttal REmoval of New  WH Solar AdjustMI 4" xfId="6490"/>
    <cellStyle name="_Tenaska Comparison_Book2_Electric Rev Req Model (2009 GRC) Revised 01-18-2010" xfId="6491"/>
    <cellStyle name="_Tenaska Comparison_Book2_Electric Rev Req Model (2009 GRC) Revised 01-18-2010 2" xfId="6492"/>
    <cellStyle name="_Tenaska Comparison_Book2_Electric Rev Req Model (2009 GRC) Revised 01-18-2010 2 2" xfId="6493"/>
    <cellStyle name="_Tenaska Comparison_Book2_Electric Rev Req Model (2009 GRC) Revised 01-18-2010 2 3" xfId="6494"/>
    <cellStyle name="_Tenaska Comparison_Book2_Electric Rev Req Model (2009 GRC) Revised 01-18-2010 3" xfId="6495"/>
    <cellStyle name="_Tenaska Comparison_Book2_Electric Rev Req Model (2009 GRC) Revised 01-18-2010 4" xfId="6496"/>
    <cellStyle name="_Tenaska Comparison_Book2_Final Order Electric EXHIBIT A-1" xfId="6497"/>
    <cellStyle name="_Tenaska Comparison_Book2_Final Order Electric EXHIBIT A-1 2" xfId="6498"/>
    <cellStyle name="_Tenaska Comparison_Book2_Final Order Electric EXHIBIT A-1 2 2" xfId="6499"/>
    <cellStyle name="_Tenaska Comparison_Book2_Final Order Electric EXHIBIT A-1 2 3" xfId="6500"/>
    <cellStyle name="_Tenaska Comparison_Book2_Final Order Electric EXHIBIT A-1 3" xfId="6501"/>
    <cellStyle name="_Tenaska Comparison_Book2_Final Order Electric EXHIBIT A-1 4" xfId="6502"/>
    <cellStyle name="_Tenaska Comparison_Book4" xfId="6503"/>
    <cellStyle name="_Tenaska Comparison_Book4 2" xfId="6504"/>
    <cellStyle name="_Tenaska Comparison_Book4 2 2" xfId="6505"/>
    <cellStyle name="_Tenaska Comparison_Book4 2 3" xfId="6506"/>
    <cellStyle name="_Tenaska Comparison_Book4 3" xfId="6507"/>
    <cellStyle name="_Tenaska Comparison_Book4 4" xfId="6508"/>
    <cellStyle name="_Tenaska Comparison_Book9" xfId="6509"/>
    <cellStyle name="_Tenaska Comparison_Book9 2" xfId="6510"/>
    <cellStyle name="_Tenaska Comparison_Book9 2 2" xfId="6511"/>
    <cellStyle name="_Tenaska Comparison_Book9 2 3" xfId="6512"/>
    <cellStyle name="_Tenaska Comparison_Book9 3" xfId="6513"/>
    <cellStyle name="_Tenaska Comparison_Book9 4" xfId="6514"/>
    <cellStyle name="_Tenaska Comparison_Chelan PUD Power Costs (8-10)" xfId="6515"/>
    <cellStyle name="_Tenaska Comparison_Electric COS Inputs" xfId="6516"/>
    <cellStyle name="_Tenaska Comparison_Electric COS Inputs 2" xfId="6517"/>
    <cellStyle name="_Tenaska Comparison_Electric COS Inputs 2 2" xfId="6518"/>
    <cellStyle name="_Tenaska Comparison_Electric COS Inputs 2 2 2" xfId="6519"/>
    <cellStyle name="_Tenaska Comparison_Electric COS Inputs 2 2 3" xfId="6520"/>
    <cellStyle name="_Tenaska Comparison_Electric COS Inputs 2 3" xfId="6521"/>
    <cellStyle name="_Tenaska Comparison_Electric COS Inputs 2 3 2" xfId="6522"/>
    <cellStyle name="_Tenaska Comparison_Electric COS Inputs 2 3 3" xfId="6523"/>
    <cellStyle name="_Tenaska Comparison_Electric COS Inputs 2 4" xfId="6524"/>
    <cellStyle name="_Tenaska Comparison_Electric COS Inputs 2 4 2" xfId="6525"/>
    <cellStyle name="_Tenaska Comparison_Electric COS Inputs 2 4 3" xfId="6526"/>
    <cellStyle name="_Tenaska Comparison_Electric COS Inputs 3" xfId="6527"/>
    <cellStyle name="_Tenaska Comparison_Electric COS Inputs 3 2" xfId="6528"/>
    <cellStyle name="_Tenaska Comparison_Electric COS Inputs 3 3" xfId="6529"/>
    <cellStyle name="_Tenaska Comparison_Electric COS Inputs 4" xfId="6530"/>
    <cellStyle name="_Tenaska Comparison_Electric COS Inputs 4 2" xfId="6531"/>
    <cellStyle name="_Tenaska Comparison_Electric COS Inputs 4 3" xfId="6532"/>
    <cellStyle name="_Tenaska Comparison_Electric COS Inputs 5" xfId="6533"/>
    <cellStyle name="_Tenaska Comparison_Electric COS Inputs 6" xfId="6534"/>
    <cellStyle name="_Tenaska Comparison_NIM Summary" xfId="6535"/>
    <cellStyle name="_Tenaska Comparison_NIM Summary 09GRC" xfId="6536"/>
    <cellStyle name="_Tenaska Comparison_NIM Summary 09GRC 2" xfId="6537"/>
    <cellStyle name="_Tenaska Comparison_NIM Summary 2" xfId="6538"/>
    <cellStyle name="_Tenaska Comparison_NIM Summary 3" xfId="6539"/>
    <cellStyle name="_Tenaska Comparison_NIM Summary 4" xfId="6540"/>
    <cellStyle name="_Tenaska Comparison_NIM Summary 5" xfId="6541"/>
    <cellStyle name="_Tenaska Comparison_NIM Summary 6" xfId="6542"/>
    <cellStyle name="_Tenaska Comparison_NIM Summary 7" xfId="6543"/>
    <cellStyle name="_Tenaska Comparison_NIM Summary 8" xfId="6544"/>
    <cellStyle name="_Tenaska Comparison_NIM Summary 9" xfId="6545"/>
    <cellStyle name="_Tenaska Comparison_PCA 10 -  Exhibit D from A Kellogg Jan 2011" xfId="6546"/>
    <cellStyle name="_Tenaska Comparison_PCA 10 -  Exhibit D from A Kellogg July 2011" xfId="6547"/>
    <cellStyle name="_Tenaska Comparison_PCA 10 -  Exhibit D from S Free Rcv'd 12-11" xfId="6548"/>
    <cellStyle name="_Tenaska Comparison_PCA 9 -  Exhibit D April 2010" xfId="6549"/>
    <cellStyle name="_Tenaska Comparison_PCA 9 -  Exhibit D April 2010 (3)" xfId="6550"/>
    <cellStyle name="_Tenaska Comparison_PCA 9 -  Exhibit D April 2010 (3) 2" xfId="6551"/>
    <cellStyle name="_Tenaska Comparison_PCA 9 -  Exhibit D April 2010 2" xfId="6552"/>
    <cellStyle name="_Tenaska Comparison_PCA 9 -  Exhibit D April 2010 3" xfId="6553"/>
    <cellStyle name="_Tenaska Comparison_PCA 9 -  Exhibit D Nov 2010" xfId="6554"/>
    <cellStyle name="_Tenaska Comparison_PCA 9 -  Exhibit D Nov 2010 2" xfId="6555"/>
    <cellStyle name="_Tenaska Comparison_PCA 9 - Exhibit D at August 2010" xfId="6556"/>
    <cellStyle name="_Tenaska Comparison_PCA 9 - Exhibit D at August 2010 2" xfId="6557"/>
    <cellStyle name="_Tenaska Comparison_PCA 9 - Exhibit D June 2010 GRC" xfId="6558"/>
    <cellStyle name="_Tenaska Comparison_PCA 9 - Exhibit D June 2010 GRC 2" xfId="6559"/>
    <cellStyle name="_Tenaska Comparison_Power Costs - Comparison bx Rbtl-Staff-Jt-PC" xfId="6560"/>
    <cellStyle name="_Tenaska Comparison_Power Costs - Comparison bx Rbtl-Staff-Jt-PC 2" xfId="6561"/>
    <cellStyle name="_Tenaska Comparison_Power Costs - Comparison bx Rbtl-Staff-Jt-PC 2 2" xfId="6562"/>
    <cellStyle name="_Tenaska Comparison_Power Costs - Comparison bx Rbtl-Staff-Jt-PC 2 3" xfId="6563"/>
    <cellStyle name="_Tenaska Comparison_Power Costs - Comparison bx Rbtl-Staff-Jt-PC 3" xfId="6564"/>
    <cellStyle name="_Tenaska Comparison_Power Costs - Comparison bx Rbtl-Staff-Jt-PC 4" xfId="6565"/>
    <cellStyle name="_Tenaska Comparison_Power Costs - Comparison bx Rbtl-Staff-Jt-PC_Adj Bench DR 3 for Initial Briefs (Electric)" xfId="6566"/>
    <cellStyle name="_Tenaska Comparison_Power Costs - Comparison bx Rbtl-Staff-Jt-PC_Adj Bench DR 3 for Initial Briefs (Electric) 2" xfId="6567"/>
    <cellStyle name="_Tenaska Comparison_Power Costs - Comparison bx Rbtl-Staff-Jt-PC_Adj Bench DR 3 for Initial Briefs (Electric) 2 2" xfId="6568"/>
    <cellStyle name="_Tenaska Comparison_Power Costs - Comparison bx Rbtl-Staff-Jt-PC_Adj Bench DR 3 for Initial Briefs (Electric) 2 3" xfId="6569"/>
    <cellStyle name="_Tenaska Comparison_Power Costs - Comparison bx Rbtl-Staff-Jt-PC_Adj Bench DR 3 for Initial Briefs (Electric) 3" xfId="6570"/>
    <cellStyle name="_Tenaska Comparison_Power Costs - Comparison bx Rbtl-Staff-Jt-PC_Adj Bench DR 3 for Initial Briefs (Electric) 4" xfId="6571"/>
    <cellStyle name="_Tenaska Comparison_Power Costs - Comparison bx Rbtl-Staff-Jt-PC_Electric Rev Req Model (2009 GRC) Rebuttal" xfId="6572"/>
    <cellStyle name="_Tenaska Comparison_Power Costs - Comparison bx Rbtl-Staff-Jt-PC_Electric Rev Req Model (2009 GRC) Rebuttal 2" xfId="6573"/>
    <cellStyle name="_Tenaska Comparison_Power Costs - Comparison bx Rbtl-Staff-Jt-PC_Electric Rev Req Model (2009 GRC) Rebuttal 2 2" xfId="6574"/>
    <cellStyle name="_Tenaska Comparison_Power Costs - Comparison bx Rbtl-Staff-Jt-PC_Electric Rev Req Model (2009 GRC) Rebuttal 2 3" xfId="6575"/>
    <cellStyle name="_Tenaska Comparison_Power Costs - Comparison bx Rbtl-Staff-Jt-PC_Electric Rev Req Model (2009 GRC) Rebuttal 3" xfId="6576"/>
    <cellStyle name="_Tenaska Comparison_Power Costs - Comparison bx Rbtl-Staff-Jt-PC_Electric Rev Req Model (2009 GRC) Rebuttal 4" xfId="6577"/>
    <cellStyle name="_Tenaska Comparison_Power Costs - Comparison bx Rbtl-Staff-Jt-PC_Electric Rev Req Model (2009 GRC) Rebuttal REmoval of New  WH Solar AdjustMI" xfId="6578"/>
    <cellStyle name="_Tenaska Comparison_Power Costs - Comparison bx Rbtl-Staff-Jt-PC_Electric Rev Req Model (2009 GRC) Rebuttal REmoval of New  WH Solar AdjustMI 2" xfId="6579"/>
    <cellStyle name="_Tenaska Comparison_Power Costs - Comparison bx Rbtl-Staff-Jt-PC_Electric Rev Req Model (2009 GRC) Rebuttal REmoval of New  WH Solar AdjustMI 2 2" xfId="6580"/>
    <cellStyle name="_Tenaska Comparison_Power Costs - Comparison bx Rbtl-Staff-Jt-PC_Electric Rev Req Model (2009 GRC) Rebuttal REmoval of New  WH Solar AdjustMI 2 3" xfId="6581"/>
    <cellStyle name="_Tenaska Comparison_Power Costs - Comparison bx Rbtl-Staff-Jt-PC_Electric Rev Req Model (2009 GRC) Rebuttal REmoval of New  WH Solar AdjustMI 3" xfId="6582"/>
    <cellStyle name="_Tenaska Comparison_Power Costs - Comparison bx Rbtl-Staff-Jt-PC_Electric Rev Req Model (2009 GRC) Rebuttal REmoval of New  WH Solar AdjustMI 4" xfId="6583"/>
    <cellStyle name="_Tenaska Comparison_Power Costs - Comparison bx Rbtl-Staff-Jt-PC_Electric Rev Req Model (2009 GRC) Revised 01-18-2010" xfId="6584"/>
    <cellStyle name="_Tenaska Comparison_Power Costs - Comparison bx Rbtl-Staff-Jt-PC_Electric Rev Req Model (2009 GRC) Revised 01-18-2010 2" xfId="6585"/>
    <cellStyle name="_Tenaska Comparison_Power Costs - Comparison bx Rbtl-Staff-Jt-PC_Electric Rev Req Model (2009 GRC) Revised 01-18-2010 2 2" xfId="6586"/>
    <cellStyle name="_Tenaska Comparison_Power Costs - Comparison bx Rbtl-Staff-Jt-PC_Electric Rev Req Model (2009 GRC) Revised 01-18-2010 2 3" xfId="6587"/>
    <cellStyle name="_Tenaska Comparison_Power Costs - Comparison bx Rbtl-Staff-Jt-PC_Electric Rev Req Model (2009 GRC) Revised 01-18-2010 3" xfId="6588"/>
    <cellStyle name="_Tenaska Comparison_Power Costs - Comparison bx Rbtl-Staff-Jt-PC_Electric Rev Req Model (2009 GRC) Revised 01-18-2010 4" xfId="6589"/>
    <cellStyle name="_Tenaska Comparison_Power Costs - Comparison bx Rbtl-Staff-Jt-PC_Final Order Electric EXHIBIT A-1" xfId="6590"/>
    <cellStyle name="_Tenaska Comparison_Power Costs - Comparison bx Rbtl-Staff-Jt-PC_Final Order Electric EXHIBIT A-1 2" xfId="6591"/>
    <cellStyle name="_Tenaska Comparison_Power Costs - Comparison bx Rbtl-Staff-Jt-PC_Final Order Electric EXHIBIT A-1 2 2" xfId="6592"/>
    <cellStyle name="_Tenaska Comparison_Power Costs - Comparison bx Rbtl-Staff-Jt-PC_Final Order Electric EXHIBIT A-1 2 3" xfId="6593"/>
    <cellStyle name="_Tenaska Comparison_Power Costs - Comparison bx Rbtl-Staff-Jt-PC_Final Order Electric EXHIBIT A-1 3" xfId="6594"/>
    <cellStyle name="_Tenaska Comparison_Power Costs - Comparison bx Rbtl-Staff-Jt-PC_Final Order Electric EXHIBIT A-1 4" xfId="6595"/>
    <cellStyle name="_Tenaska Comparison_Production Adj 4.37" xfId="6596"/>
    <cellStyle name="_Tenaska Comparison_Production Adj 4.37 2" xfId="6597"/>
    <cellStyle name="_Tenaska Comparison_Production Adj 4.37 2 2" xfId="6598"/>
    <cellStyle name="_Tenaska Comparison_Production Adj 4.37 2 3" xfId="6599"/>
    <cellStyle name="_Tenaska Comparison_Production Adj 4.37 3" xfId="6600"/>
    <cellStyle name="_Tenaska Comparison_Purchased Power Adj 4.03" xfId="6601"/>
    <cellStyle name="_Tenaska Comparison_Purchased Power Adj 4.03 2" xfId="6602"/>
    <cellStyle name="_Tenaska Comparison_Purchased Power Adj 4.03 2 2" xfId="6603"/>
    <cellStyle name="_Tenaska Comparison_Purchased Power Adj 4.03 2 3" xfId="6604"/>
    <cellStyle name="_Tenaska Comparison_Purchased Power Adj 4.03 3" xfId="6605"/>
    <cellStyle name="_Tenaska Comparison_Rebuttal Power Costs" xfId="6606"/>
    <cellStyle name="_Tenaska Comparison_Rebuttal Power Costs 2" xfId="6607"/>
    <cellStyle name="_Tenaska Comparison_Rebuttal Power Costs 2 2" xfId="6608"/>
    <cellStyle name="_Tenaska Comparison_Rebuttal Power Costs 2 3" xfId="6609"/>
    <cellStyle name="_Tenaska Comparison_Rebuttal Power Costs 3" xfId="6610"/>
    <cellStyle name="_Tenaska Comparison_Rebuttal Power Costs 4" xfId="6611"/>
    <cellStyle name="_Tenaska Comparison_Rebuttal Power Costs_Adj Bench DR 3 for Initial Briefs (Electric)" xfId="6612"/>
    <cellStyle name="_Tenaska Comparison_Rebuttal Power Costs_Adj Bench DR 3 for Initial Briefs (Electric) 2" xfId="6613"/>
    <cellStyle name="_Tenaska Comparison_Rebuttal Power Costs_Adj Bench DR 3 for Initial Briefs (Electric) 2 2" xfId="6614"/>
    <cellStyle name="_Tenaska Comparison_Rebuttal Power Costs_Adj Bench DR 3 for Initial Briefs (Electric) 2 3" xfId="6615"/>
    <cellStyle name="_Tenaska Comparison_Rebuttal Power Costs_Adj Bench DR 3 for Initial Briefs (Electric) 3" xfId="6616"/>
    <cellStyle name="_Tenaska Comparison_Rebuttal Power Costs_Adj Bench DR 3 for Initial Briefs (Electric) 4" xfId="6617"/>
    <cellStyle name="_Tenaska Comparison_Rebuttal Power Costs_Electric Rev Req Model (2009 GRC) Rebuttal" xfId="6618"/>
    <cellStyle name="_Tenaska Comparison_Rebuttal Power Costs_Electric Rev Req Model (2009 GRC) Rebuttal 2" xfId="6619"/>
    <cellStyle name="_Tenaska Comparison_Rebuttal Power Costs_Electric Rev Req Model (2009 GRC) Rebuttal 2 2" xfId="6620"/>
    <cellStyle name="_Tenaska Comparison_Rebuttal Power Costs_Electric Rev Req Model (2009 GRC) Rebuttal 2 3" xfId="6621"/>
    <cellStyle name="_Tenaska Comparison_Rebuttal Power Costs_Electric Rev Req Model (2009 GRC) Rebuttal 3" xfId="6622"/>
    <cellStyle name="_Tenaska Comparison_Rebuttal Power Costs_Electric Rev Req Model (2009 GRC) Rebuttal 4" xfId="6623"/>
    <cellStyle name="_Tenaska Comparison_Rebuttal Power Costs_Electric Rev Req Model (2009 GRC) Rebuttal REmoval of New  WH Solar AdjustMI" xfId="6624"/>
    <cellStyle name="_Tenaska Comparison_Rebuttal Power Costs_Electric Rev Req Model (2009 GRC) Rebuttal REmoval of New  WH Solar AdjustMI 2" xfId="6625"/>
    <cellStyle name="_Tenaska Comparison_Rebuttal Power Costs_Electric Rev Req Model (2009 GRC) Rebuttal REmoval of New  WH Solar AdjustMI 2 2" xfId="6626"/>
    <cellStyle name="_Tenaska Comparison_Rebuttal Power Costs_Electric Rev Req Model (2009 GRC) Rebuttal REmoval of New  WH Solar AdjustMI 2 3" xfId="6627"/>
    <cellStyle name="_Tenaska Comparison_Rebuttal Power Costs_Electric Rev Req Model (2009 GRC) Rebuttal REmoval of New  WH Solar AdjustMI 3" xfId="6628"/>
    <cellStyle name="_Tenaska Comparison_Rebuttal Power Costs_Electric Rev Req Model (2009 GRC) Rebuttal REmoval of New  WH Solar AdjustMI 4" xfId="6629"/>
    <cellStyle name="_Tenaska Comparison_Rebuttal Power Costs_Electric Rev Req Model (2009 GRC) Revised 01-18-2010" xfId="6630"/>
    <cellStyle name="_Tenaska Comparison_Rebuttal Power Costs_Electric Rev Req Model (2009 GRC) Revised 01-18-2010 2" xfId="6631"/>
    <cellStyle name="_Tenaska Comparison_Rebuttal Power Costs_Electric Rev Req Model (2009 GRC) Revised 01-18-2010 2 2" xfId="6632"/>
    <cellStyle name="_Tenaska Comparison_Rebuttal Power Costs_Electric Rev Req Model (2009 GRC) Revised 01-18-2010 2 3" xfId="6633"/>
    <cellStyle name="_Tenaska Comparison_Rebuttal Power Costs_Electric Rev Req Model (2009 GRC) Revised 01-18-2010 3" xfId="6634"/>
    <cellStyle name="_Tenaska Comparison_Rebuttal Power Costs_Electric Rev Req Model (2009 GRC) Revised 01-18-2010 4" xfId="6635"/>
    <cellStyle name="_Tenaska Comparison_Rebuttal Power Costs_Final Order Electric EXHIBIT A-1" xfId="6636"/>
    <cellStyle name="_Tenaska Comparison_Rebuttal Power Costs_Final Order Electric EXHIBIT A-1 2" xfId="6637"/>
    <cellStyle name="_Tenaska Comparison_Rebuttal Power Costs_Final Order Electric EXHIBIT A-1 2 2" xfId="6638"/>
    <cellStyle name="_Tenaska Comparison_Rebuttal Power Costs_Final Order Electric EXHIBIT A-1 2 3" xfId="6639"/>
    <cellStyle name="_Tenaska Comparison_Rebuttal Power Costs_Final Order Electric EXHIBIT A-1 3" xfId="6640"/>
    <cellStyle name="_Tenaska Comparison_Rebuttal Power Costs_Final Order Electric EXHIBIT A-1 4" xfId="6641"/>
    <cellStyle name="_Tenaska Comparison_ROR 5.02" xfId="6642"/>
    <cellStyle name="_Tenaska Comparison_ROR 5.02 2" xfId="6643"/>
    <cellStyle name="_Tenaska Comparison_ROR 5.02 2 2" xfId="6644"/>
    <cellStyle name="_Tenaska Comparison_ROR 5.02 2 3" xfId="6645"/>
    <cellStyle name="_Tenaska Comparison_ROR 5.02 3" xfId="6646"/>
    <cellStyle name="_Tenaska Comparison_Transmission Workbook for May BOD" xfId="6647"/>
    <cellStyle name="_Tenaska Comparison_Transmission Workbook for May BOD 2" xfId="6648"/>
    <cellStyle name="_Tenaska Comparison_Wind Integration 10GRC" xfId="6649"/>
    <cellStyle name="_Tenaska Comparison_Wind Integration 10GRC 2" xfId="6650"/>
    <cellStyle name="_x0013__TENASKA REGULATORY ASSET" xfId="6651"/>
    <cellStyle name="_x0013__TENASKA REGULATORY ASSET 2" xfId="6652"/>
    <cellStyle name="_x0013__TENASKA REGULATORY ASSET 2 2" xfId="6653"/>
    <cellStyle name="_x0013__TENASKA REGULATORY ASSET 2 3" xfId="6654"/>
    <cellStyle name="_x0013__TENASKA REGULATORY ASSET 3" xfId="6655"/>
    <cellStyle name="_x0013__TENASKA REGULATORY ASSET 4" xfId="6656"/>
    <cellStyle name="_Therms Data" xfId="6657"/>
    <cellStyle name="_Therms Data 2" xfId="6658"/>
    <cellStyle name="_Therms Data_Pro Forma Rev 09 GRC" xfId="6659"/>
    <cellStyle name="_Therms Data_Pro Forma Rev 2010 GRC" xfId="6660"/>
    <cellStyle name="_Therms Data_Pro Forma Rev 2010 GRC_Preliminary" xfId="6661"/>
    <cellStyle name="_Therms Data_Revenue (Feb 09 - Jan 10)" xfId="6662"/>
    <cellStyle name="_Therms Data_Revenue (Jan 09 - Dec 09)" xfId="6663"/>
    <cellStyle name="_Therms Data_Revenue (Mar 09 - Feb 10)" xfId="6664"/>
    <cellStyle name="_Therms Data_Volume Exhibit (Jan09 - Dec09)" xfId="6665"/>
    <cellStyle name="_Updated Imputed Debt Calc" xfId="6666"/>
    <cellStyle name="_Updated Imputed Debt Calc 2" xfId="6667"/>
    <cellStyle name="_Updated Imputed Debt Calc 2 2" xfId="6668"/>
    <cellStyle name="_Updated Imputed Debt Calc 2_2011 Operations Snapshot" xfId="6669"/>
    <cellStyle name="_Updated Imputed Debt Calc 2_Department" xfId="6670"/>
    <cellStyle name="_Updated Imputed Debt Calc 2_VarX" xfId="6671"/>
    <cellStyle name="_Updated Imputed Debt Calc 3" xfId="6672"/>
    <cellStyle name="_Updated Imputed Debt Calc 3 2" xfId="6673"/>
    <cellStyle name="_Updated Imputed Debt Calc 3 2 2" xfId="6674"/>
    <cellStyle name="_Updated Imputed Debt Calc 3 2_County_Stop_Light_Chart_2012_02" xfId="6675"/>
    <cellStyle name="_Updated Imputed Debt Calc 3 2_County_Stop_Light_Chart_2012_06" xfId="6676"/>
    <cellStyle name="_Updated Imputed Debt Calc 3 2_County_Stop_Light_Chart_Template" xfId="6677"/>
    <cellStyle name="_Updated Imputed Debt Calc 3_2011 OM ASM Report" xfId="6678"/>
    <cellStyle name="_Updated Imputed Debt Calc 3_2011 OM ASM Report 2" xfId="6679"/>
    <cellStyle name="_Updated Imputed Debt Calc 3_2011 OM ASM Report_County_Stop_Light_Chart_2012_02" xfId="6680"/>
    <cellStyle name="_Updated Imputed Debt Calc 3_2011 OM ASM Report_County_Stop_Light_Chart_2012_06" xfId="6681"/>
    <cellStyle name="_Updated Imputed Debt Calc 3_2011 OM ASM Report_County_Stop_Light_Chart_Template" xfId="6682"/>
    <cellStyle name="_Updated Imputed Debt Calc 3_2011 Operations Snapshot" xfId="6683"/>
    <cellStyle name="_Updated Imputed Debt Calc 3_2012 Operations Snapshot" xfId="6684"/>
    <cellStyle name="_Updated Imputed Debt Calc 3_Copy of 2011 OM ASM Report" xfId="6685"/>
    <cellStyle name="_Updated Imputed Debt Calc 3_Jan 2012 OM ASM Report" xfId="6686"/>
    <cellStyle name="_Updated Imputed Debt Calc 4" xfId="6687"/>
    <cellStyle name="_Updated Imputed Debt Calc 4 2" xfId="6688"/>
    <cellStyle name="_Updated Imputed Debt Calc 4 3" xfId="6689"/>
    <cellStyle name="_Updated Imputed Debt Calc 4_2011 Operations Snapshot" xfId="6690"/>
    <cellStyle name="_Updated Imputed Debt Calc 4_2011 Operations Snapshot 2" xfId="6691"/>
    <cellStyle name="_Updated Imputed Debt Calc 4_2011 Operations Snapshot_County_Stop_Light_Chart_2012_02" xfId="6692"/>
    <cellStyle name="_Updated Imputed Debt Calc 4_2011 Operations Snapshot_County_Stop_Light_Chart_2012_06" xfId="6693"/>
    <cellStyle name="_Updated Imputed Debt Calc 4_2011 Operations Snapshot_County_Stop_Light_Chart_Template" xfId="6694"/>
    <cellStyle name="_Updated Imputed Debt Calc 4_2012 Operations Snapshot" xfId="6695"/>
    <cellStyle name="_Updated Imputed Debt Calc 4_County_Stop_Light_Chart_2012_02" xfId="6696"/>
    <cellStyle name="_Updated Imputed Debt Calc 4_County_Stop_Light_Chart_2012_06" xfId="6697"/>
    <cellStyle name="_Updated Imputed Debt Calc 4_County_Stop_Light_Chart_Template" xfId="6698"/>
    <cellStyle name="_Updated Imputed Debt Calc 4_Department" xfId="6699"/>
    <cellStyle name="_Updated Imputed Debt Calc 4_VarX" xfId="6700"/>
    <cellStyle name="_Updated Imputed Debt Calc 5" xfId="6701"/>
    <cellStyle name="_Updated Imputed Debt Calc 5 2" xfId="6702"/>
    <cellStyle name="_Updated Imputed Debt Calc 5_Department" xfId="6703"/>
    <cellStyle name="_Updated Imputed Debt Calc 5_Department 2" xfId="6704"/>
    <cellStyle name="_Updated Imputed Debt Calc 5_VarX" xfId="6705"/>
    <cellStyle name="_Updated Imputed Debt Calc 5_VarX 2" xfId="6706"/>
    <cellStyle name="_Updated Imputed Debt Calc 6" xfId="6707"/>
    <cellStyle name="_Updated Imputed Debt Calc_2012 Jan CAP ASM Report" xfId="6708"/>
    <cellStyle name="_Updated Imputed Debt Calc_County_Stop_Light_Chart_2012_02" xfId="6709"/>
    <cellStyle name="_Updated Imputed Debt Calc_County_Stop_Light_Chart_2012_06" xfId="6710"/>
    <cellStyle name="_Updated Imputed Debt Calc_County_Stop_Light_Chart_Template" xfId="6711"/>
    <cellStyle name="_Value Copy 11 30 05 gas 12 09 05 AURORA at 12 14 05" xfId="6712"/>
    <cellStyle name="_Value Copy 11 30 05 gas 12 09 05 AURORA at 12 14 05 2" xfId="6713"/>
    <cellStyle name="_Value Copy 11 30 05 gas 12 09 05 AURORA at 12 14 05 2 2" xfId="6714"/>
    <cellStyle name="_Value Copy 11 30 05 gas 12 09 05 AURORA at 12 14 05 2 2 2" xfId="6715"/>
    <cellStyle name="_Value Copy 11 30 05 gas 12 09 05 AURORA at 12 14 05 2 2 3" xfId="6716"/>
    <cellStyle name="_Value Copy 11 30 05 gas 12 09 05 AURORA at 12 14 05 2 3" xfId="6717"/>
    <cellStyle name="_Value Copy 11 30 05 gas 12 09 05 AURORA at 12 14 05 2 4" xfId="6718"/>
    <cellStyle name="_Value Copy 11 30 05 gas 12 09 05 AURORA at 12 14 05 3" xfId="6719"/>
    <cellStyle name="_Value Copy 11 30 05 gas 12 09 05 AURORA at 12 14 05 3 2" xfId="6720"/>
    <cellStyle name="_Value Copy 11 30 05 gas 12 09 05 AURORA at 12 14 05 3 3" xfId="6721"/>
    <cellStyle name="_Value Copy 11 30 05 gas 12 09 05 AURORA at 12 14 05 4" xfId="6722"/>
    <cellStyle name="_Value Copy 11 30 05 gas 12 09 05 AURORA at 12 14 05 4 2" xfId="6723"/>
    <cellStyle name="_Value Copy 11 30 05 gas 12 09 05 AURORA at 12 14 05 5" xfId="6724"/>
    <cellStyle name="_Value Copy 11 30 05 gas 12 09 05 AURORA at 12 14 05_04 07E Wild Horse Wind Expansion (C) (2)" xfId="6725"/>
    <cellStyle name="_Value Copy 11 30 05 gas 12 09 05 AURORA at 12 14 05_04 07E Wild Horse Wind Expansion (C) (2) 2" xfId="6726"/>
    <cellStyle name="_Value Copy 11 30 05 gas 12 09 05 AURORA at 12 14 05_04 07E Wild Horse Wind Expansion (C) (2) 2 2" xfId="6727"/>
    <cellStyle name="_Value Copy 11 30 05 gas 12 09 05 AURORA at 12 14 05_04 07E Wild Horse Wind Expansion (C) (2) 2 3" xfId="6728"/>
    <cellStyle name="_Value Copy 11 30 05 gas 12 09 05 AURORA at 12 14 05_04 07E Wild Horse Wind Expansion (C) (2) 3" xfId="6729"/>
    <cellStyle name="_Value Copy 11 30 05 gas 12 09 05 AURORA at 12 14 05_04 07E Wild Horse Wind Expansion (C) (2) 4" xfId="6730"/>
    <cellStyle name="_Value Copy 11 30 05 gas 12 09 05 AURORA at 12 14 05_04 07E Wild Horse Wind Expansion (C) (2)_Adj Bench DR 3 for Initial Briefs (Electric)" xfId="6731"/>
    <cellStyle name="_Value Copy 11 30 05 gas 12 09 05 AURORA at 12 14 05_04 07E Wild Horse Wind Expansion (C) (2)_Adj Bench DR 3 for Initial Briefs (Electric) 2" xfId="6732"/>
    <cellStyle name="_Value Copy 11 30 05 gas 12 09 05 AURORA at 12 14 05_04 07E Wild Horse Wind Expansion (C) (2)_Adj Bench DR 3 for Initial Briefs (Electric) 2 2" xfId="6733"/>
    <cellStyle name="_Value Copy 11 30 05 gas 12 09 05 AURORA at 12 14 05_04 07E Wild Horse Wind Expansion (C) (2)_Adj Bench DR 3 for Initial Briefs (Electric) 2 3" xfId="6734"/>
    <cellStyle name="_Value Copy 11 30 05 gas 12 09 05 AURORA at 12 14 05_04 07E Wild Horse Wind Expansion (C) (2)_Adj Bench DR 3 for Initial Briefs (Electric) 3" xfId="6735"/>
    <cellStyle name="_Value Copy 11 30 05 gas 12 09 05 AURORA at 12 14 05_04 07E Wild Horse Wind Expansion (C) (2)_Adj Bench DR 3 for Initial Briefs (Electric) 4" xfId="6736"/>
    <cellStyle name="_Value Copy 11 30 05 gas 12 09 05 AURORA at 12 14 05_04 07E Wild Horse Wind Expansion (C) (2)_Book1" xfId="6737"/>
    <cellStyle name="_Value Copy 11 30 05 gas 12 09 05 AURORA at 12 14 05_04 07E Wild Horse Wind Expansion (C) (2)_Electric Rev Req Model (2009 GRC) " xfId="6738"/>
    <cellStyle name="_Value Copy 11 30 05 gas 12 09 05 AURORA at 12 14 05_04 07E Wild Horse Wind Expansion (C) (2)_Electric Rev Req Model (2009 GRC)  2" xfId="6739"/>
    <cellStyle name="_Value Copy 11 30 05 gas 12 09 05 AURORA at 12 14 05_04 07E Wild Horse Wind Expansion (C) (2)_Electric Rev Req Model (2009 GRC)  2 2" xfId="6740"/>
    <cellStyle name="_Value Copy 11 30 05 gas 12 09 05 AURORA at 12 14 05_04 07E Wild Horse Wind Expansion (C) (2)_Electric Rev Req Model (2009 GRC)  2 3" xfId="6741"/>
    <cellStyle name="_Value Copy 11 30 05 gas 12 09 05 AURORA at 12 14 05_04 07E Wild Horse Wind Expansion (C) (2)_Electric Rev Req Model (2009 GRC)  3" xfId="6742"/>
    <cellStyle name="_Value Copy 11 30 05 gas 12 09 05 AURORA at 12 14 05_04 07E Wild Horse Wind Expansion (C) (2)_Electric Rev Req Model (2009 GRC)  4" xfId="6743"/>
    <cellStyle name="_Value Copy 11 30 05 gas 12 09 05 AURORA at 12 14 05_04 07E Wild Horse Wind Expansion (C) (2)_Electric Rev Req Model (2009 GRC) Rebuttal" xfId="6744"/>
    <cellStyle name="_Value Copy 11 30 05 gas 12 09 05 AURORA at 12 14 05_04 07E Wild Horse Wind Expansion (C) (2)_Electric Rev Req Model (2009 GRC) Rebuttal 2" xfId="6745"/>
    <cellStyle name="_Value Copy 11 30 05 gas 12 09 05 AURORA at 12 14 05_04 07E Wild Horse Wind Expansion (C) (2)_Electric Rev Req Model (2009 GRC) Rebuttal 2 2" xfId="6746"/>
    <cellStyle name="_Value Copy 11 30 05 gas 12 09 05 AURORA at 12 14 05_04 07E Wild Horse Wind Expansion (C) (2)_Electric Rev Req Model (2009 GRC) Rebuttal 2 3" xfId="6747"/>
    <cellStyle name="_Value Copy 11 30 05 gas 12 09 05 AURORA at 12 14 05_04 07E Wild Horse Wind Expansion (C) (2)_Electric Rev Req Model (2009 GRC) Rebuttal 3" xfId="6748"/>
    <cellStyle name="_Value Copy 11 30 05 gas 12 09 05 AURORA at 12 14 05_04 07E Wild Horse Wind Expansion (C) (2)_Electric Rev Req Model (2009 GRC) Rebuttal 4" xfId="6749"/>
    <cellStyle name="_Value Copy 11 30 05 gas 12 09 05 AURORA at 12 14 05_04 07E Wild Horse Wind Expansion (C) (2)_Electric Rev Req Model (2009 GRC) Rebuttal REmoval of New  WH Solar AdjustMI" xfId="6750"/>
    <cellStyle name="_Value Copy 11 30 05 gas 12 09 05 AURORA at 12 14 05_04 07E Wild Horse Wind Expansion (C) (2)_Electric Rev Req Model (2009 GRC) Rebuttal REmoval of New  WH Solar AdjustMI 2" xfId="6751"/>
    <cellStyle name="_Value Copy 11 30 05 gas 12 09 05 AURORA at 12 14 05_04 07E Wild Horse Wind Expansion (C) (2)_Electric Rev Req Model (2009 GRC) Rebuttal REmoval of New  WH Solar AdjustMI 2 2" xfId="6752"/>
    <cellStyle name="_Value Copy 11 30 05 gas 12 09 05 AURORA at 12 14 05_04 07E Wild Horse Wind Expansion (C) (2)_Electric Rev Req Model (2009 GRC) Rebuttal REmoval of New  WH Solar AdjustMI 2 3" xfId="6753"/>
    <cellStyle name="_Value Copy 11 30 05 gas 12 09 05 AURORA at 12 14 05_04 07E Wild Horse Wind Expansion (C) (2)_Electric Rev Req Model (2009 GRC) Rebuttal REmoval of New  WH Solar AdjustMI 3" xfId="6754"/>
    <cellStyle name="_Value Copy 11 30 05 gas 12 09 05 AURORA at 12 14 05_04 07E Wild Horse Wind Expansion (C) (2)_Electric Rev Req Model (2009 GRC) Rebuttal REmoval of New  WH Solar AdjustMI 4" xfId="6755"/>
    <cellStyle name="_Value Copy 11 30 05 gas 12 09 05 AURORA at 12 14 05_04 07E Wild Horse Wind Expansion (C) (2)_Electric Rev Req Model (2009 GRC) Revised 01-18-2010" xfId="6756"/>
    <cellStyle name="_Value Copy 11 30 05 gas 12 09 05 AURORA at 12 14 05_04 07E Wild Horse Wind Expansion (C) (2)_Electric Rev Req Model (2009 GRC) Revised 01-18-2010 2" xfId="6757"/>
    <cellStyle name="_Value Copy 11 30 05 gas 12 09 05 AURORA at 12 14 05_04 07E Wild Horse Wind Expansion (C) (2)_Electric Rev Req Model (2009 GRC) Revised 01-18-2010 2 2" xfId="6758"/>
    <cellStyle name="_Value Copy 11 30 05 gas 12 09 05 AURORA at 12 14 05_04 07E Wild Horse Wind Expansion (C) (2)_Electric Rev Req Model (2009 GRC) Revised 01-18-2010 2 3" xfId="6759"/>
    <cellStyle name="_Value Copy 11 30 05 gas 12 09 05 AURORA at 12 14 05_04 07E Wild Horse Wind Expansion (C) (2)_Electric Rev Req Model (2009 GRC) Revised 01-18-2010 3" xfId="6760"/>
    <cellStyle name="_Value Copy 11 30 05 gas 12 09 05 AURORA at 12 14 05_04 07E Wild Horse Wind Expansion (C) (2)_Electric Rev Req Model (2009 GRC) Revised 01-18-2010 4" xfId="6761"/>
    <cellStyle name="_Value Copy 11 30 05 gas 12 09 05 AURORA at 12 14 05_04 07E Wild Horse Wind Expansion (C) (2)_Electric Rev Req Model (2010 GRC)" xfId="6762"/>
    <cellStyle name="_Value Copy 11 30 05 gas 12 09 05 AURORA at 12 14 05_04 07E Wild Horse Wind Expansion (C) (2)_Electric Rev Req Model (2010 GRC) SF" xfId="6763"/>
    <cellStyle name="_Value Copy 11 30 05 gas 12 09 05 AURORA at 12 14 05_04 07E Wild Horse Wind Expansion (C) (2)_Final Order Electric EXHIBIT A-1" xfId="6764"/>
    <cellStyle name="_Value Copy 11 30 05 gas 12 09 05 AURORA at 12 14 05_04 07E Wild Horse Wind Expansion (C) (2)_Final Order Electric EXHIBIT A-1 2" xfId="6765"/>
    <cellStyle name="_Value Copy 11 30 05 gas 12 09 05 AURORA at 12 14 05_04 07E Wild Horse Wind Expansion (C) (2)_Final Order Electric EXHIBIT A-1 2 2" xfId="6766"/>
    <cellStyle name="_Value Copy 11 30 05 gas 12 09 05 AURORA at 12 14 05_04 07E Wild Horse Wind Expansion (C) (2)_Final Order Electric EXHIBIT A-1 2 3" xfId="6767"/>
    <cellStyle name="_Value Copy 11 30 05 gas 12 09 05 AURORA at 12 14 05_04 07E Wild Horse Wind Expansion (C) (2)_Final Order Electric EXHIBIT A-1 3" xfId="6768"/>
    <cellStyle name="_Value Copy 11 30 05 gas 12 09 05 AURORA at 12 14 05_04 07E Wild Horse Wind Expansion (C) (2)_Final Order Electric EXHIBIT A-1 4" xfId="6769"/>
    <cellStyle name="_Value Copy 11 30 05 gas 12 09 05 AURORA at 12 14 05_04 07E Wild Horse Wind Expansion (C) (2)_TENASKA REGULATORY ASSET" xfId="6770"/>
    <cellStyle name="_Value Copy 11 30 05 gas 12 09 05 AURORA at 12 14 05_04 07E Wild Horse Wind Expansion (C) (2)_TENASKA REGULATORY ASSET 2" xfId="6771"/>
    <cellStyle name="_Value Copy 11 30 05 gas 12 09 05 AURORA at 12 14 05_04 07E Wild Horse Wind Expansion (C) (2)_TENASKA REGULATORY ASSET 2 2" xfId="6772"/>
    <cellStyle name="_Value Copy 11 30 05 gas 12 09 05 AURORA at 12 14 05_04 07E Wild Horse Wind Expansion (C) (2)_TENASKA REGULATORY ASSET 2 3" xfId="6773"/>
    <cellStyle name="_Value Copy 11 30 05 gas 12 09 05 AURORA at 12 14 05_04 07E Wild Horse Wind Expansion (C) (2)_TENASKA REGULATORY ASSET 3" xfId="6774"/>
    <cellStyle name="_Value Copy 11 30 05 gas 12 09 05 AURORA at 12 14 05_04 07E Wild Horse Wind Expansion (C) (2)_TENASKA REGULATORY ASSET 4" xfId="6775"/>
    <cellStyle name="_Value Copy 11 30 05 gas 12 09 05 AURORA at 12 14 05_16.37E Wild Horse Expansion DeferralRevwrkingfile SF" xfId="6776"/>
    <cellStyle name="_Value Copy 11 30 05 gas 12 09 05 AURORA at 12 14 05_16.37E Wild Horse Expansion DeferralRevwrkingfile SF 2" xfId="6777"/>
    <cellStyle name="_Value Copy 11 30 05 gas 12 09 05 AURORA at 12 14 05_16.37E Wild Horse Expansion DeferralRevwrkingfile SF 2 2" xfId="6778"/>
    <cellStyle name="_Value Copy 11 30 05 gas 12 09 05 AURORA at 12 14 05_16.37E Wild Horse Expansion DeferralRevwrkingfile SF 2 3" xfId="6779"/>
    <cellStyle name="_Value Copy 11 30 05 gas 12 09 05 AURORA at 12 14 05_16.37E Wild Horse Expansion DeferralRevwrkingfile SF 3" xfId="6780"/>
    <cellStyle name="_Value Copy 11 30 05 gas 12 09 05 AURORA at 12 14 05_16.37E Wild Horse Expansion DeferralRevwrkingfile SF 4" xfId="6781"/>
    <cellStyle name="_Value Copy 11 30 05 gas 12 09 05 AURORA at 12 14 05_2009 Compliance Filing PCA Exhibits for GRC" xfId="6782"/>
    <cellStyle name="_Value Copy 11 30 05 gas 12 09 05 AURORA at 12 14 05_2009 Compliance Filing PCA Exhibits for GRC 2" xfId="6783"/>
    <cellStyle name="_Value Copy 11 30 05 gas 12 09 05 AURORA at 12 14 05_2009 GRC Compl Filing - Exhibit D" xfId="6784"/>
    <cellStyle name="_Value Copy 11 30 05 gas 12 09 05 AURORA at 12 14 05_2009 GRC Compl Filing - Exhibit D 2" xfId="6785"/>
    <cellStyle name="_Value Copy 11 30 05 gas 12 09 05 AURORA at 12 14 05_2010 PTC's July1_Dec31 2010 " xfId="6786"/>
    <cellStyle name="_Value Copy 11 30 05 gas 12 09 05 AURORA at 12 14 05_2010 PTC's Sept10_Aug11 (Version 4)" xfId="6787"/>
    <cellStyle name="_Value Copy 11 30 05 gas 12 09 05 AURORA at 12 14 05_3.01 Income Statement" xfId="6788"/>
    <cellStyle name="_Value Copy 11 30 05 gas 12 09 05 AURORA at 12 14 05_4 31 Regulatory Assets and Liabilities  7 06- Exhibit D" xfId="6789"/>
    <cellStyle name="_Value Copy 11 30 05 gas 12 09 05 AURORA at 12 14 05_4 31 Regulatory Assets and Liabilities  7 06- Exhibit D 2" xfId="6790"/>
    <cellStyle name="_Value Copy 11 30 05 gas 12 09 05 AURORA at 12 14 05_4 31 Regulatory Assets and Liabilities  7 06- Exhibit D 2 2" xfId="6791"/>
    <cellStyle name="_Value Copy 11 30 05 gas 12 09 05 AURORA at 12 14 05_4 31 Regulatory Assets and Liabilities  7 06- Exhibit D 2 3" xfId="6792"/>
    <cellStyle name="_Value Copy 11 30 05 gas 12 09 05 AURORA at 12 14 05_4 31 Regulatory Assets and Liabilities  7 06- Exhibit D 3" xfId="6793"/>
    <cellStyle name="_Value Copy 11 30 05 gas 12 09 05 AURORA at 12 14 05_4 31 Regulatory Assets and Liabilities  7 06- Exhibit D 4" xfId="6794"/>
    <cellStyle name="_Value Copy 11 30 05 gas 12 09 05 AURORA at 12 14 05_4 31 Regulatory Assets and Liabilities  7 06- Exhibit D_NIM Summary" xfId="6795"/>
    <cellStyle name="_Value Copy 11 30 05 gas 12 09 05 AURORA at 12 14 05_4 31 Regulatory Assets and Liabilities  7 06- Exhibit D_NIM Summary 2" xfId="6796"/>
    <cellStyle name="_Value Copy 11 30 05 gas 12 09 05 AURORA at 12 14 05_4 32 Regulatory Assets and Liabilities  7 06- Exhibit D" xfId="6797"/>
    <cellStyle name="_Value Copy 11 30 05 gas 12 09 05 AURORA at 12 14 05_4 32 Regulatory Assets and Liabilities  7 06- Exhibit D 2" xfId="6798"/>
    <cellStyle name="_Value Copy 11 30 05 gas 12 09 05 AURORA at 12 14 05_4 32 Regulatory Assets and Liabilities  7 06- Exhibit D 2 2" xfId="6799"/>
    <cellStyle name="_Value Copy 11 30 05 gas 12 09 05 AURORA at 12 14 05_4 32 Regulatory Assets and Liabilities  7 06- Exhibit D 2 3" xfId="6800"/>
    <cellStyle name="_Value Copy 11 30 05 gas 12 09 05 AURORA at 12 14 05_4 32 Regulatory Assets and Liabilities  7 06- Exhibit D 3" xfId="6801"/>
    <cellStyle name="_Value Copy 11 30 05 gas 12 09 05 AURORA at 12 14 05_4 32 Regulatory Assets and Liabilities  7 06- Exhibit D 4" xfId="6802"/>
    <cellStyle name="_Value Copy 11 30 05 gas 12 09 05 AURORA at 12 14 05_4 32 Regulatory Assets and Liabilities  7 06- Exhibit D_NIM Summary" xfId="6803"/>
    <cellStyle name="_Value Copy 11 30 05 gas 12 09 05 AURORA at 12 14 05_4 32 Regulatory Assets and Liabilities  7 06- Exhibit D_NIM Summary 2" xfId="6804"/>
    <cellStyle name="_Value Copy 11 30 05 gas 12 09 05 AURORA at 12 14 05_ACCOUNTS" xfId="6805"/>
    <cellStyle name="_Value Copy 11 30 05 gas 12 09 05 AURORA at 12 14 05_Att B to RECs proceeds proposal" xfId="6806"/>
    <cellStyle name="_Value Copy 11 30 05 gas 12 09 05 AURORA at 12 14 05_AURORA Total New" xfId="6807"/>
    <cellStyle name="_Value Copy 11 30 05 gas 12 09 05 AURORA at 12 14 05_AURORA Total New 2" xfId="6808"/>
    <cellStyle name="_Value Copy 11 30 05 gas 12 09 05 AURORA at 12 14 05_Backup for Attachment B 2010-09-09" xfId="6809"/>
    <cellStyle name="_Value Copy 11 30 05 gas 12 09 05 AURORA at 12 14 05_Bench Request - Attachment B" xfId="6810"/>
    <cellStyle name="_Value Copy 11 30 05 gas 12 09 05 AURORA at 12 14 05_Book2" xfId="6811"/>
    <cellStyle name="_Value Copy 11 30 05 gas 12 09 05 AURORA at 12 14 05_Book2 2" xfId="6812"/>
    <cellStyle name="_Value Copy 11 30 05 gas 12 09 05 AURORA at 12 14 05_Book2 2 2" xfId="6813"/>
    <cellStyle name="_Value Copy 11 30 05 gas 12 09 05 AURORA at 12 14 05_Book2 2 3" xfId="6814"/>
    <cellStyle name="_Value Copy 11 30 05 gas 12 09 05 AURORA at 12 14 05_Book2 3" xfId="6815"/>
    <cellStyle name="_Value Copy 11 30 05 gas 12 09 05 AURORA at 12 14 05_Book2 4" xfId="6816"/>
    <cellStyle name="_Value Copy 11 30 05 gas 12 09 05 AURORA at 12 14 05_Book2_Adj Bench DR 3 for Initial Briefs (Electric)" xfId="6817"/>
    <cellStyle name="_Value Copy 11 30 05 gas 12 09 05 AURORA at 12 14 05_Book2_Adj Bench DR 3 for Initial Briefs (Electric) 2" xfId="6818"/>
    <cellStyle name="_Value Copy 11 30 05 gas 12 09 05 AURORA at 12 14 05_Book2_Adj Bench DR 3 for Initial Briefs (Electric) 2 2" xfId="6819"/>
    <cellStyle name="_Value Copy 11 30 05 gas 12 09 05 AURORA at 12 14 05_Book2_Adj Bench DR 3 for Initial Briefs (Electric) 2 3" xfId="6820"/>
    <cellStyle name="_Value Copy 11 30 05 gas 12 09 05 AURORA at 12 14 05_Book2_Adj Bench DR 3 for Initial Briefs (Electric) 3" xfId="6821"/>
    <cellStyle name="_Value Copy 11 30 05 gas 12 09 05 AURORA at 12 14 05_Book2_Adj Bench DR 3 for Initial Briefs (Electric) 4" xfId="6822"/>
    <cellStyle name="_Value Copy 11 30 05 gas 12 09 05 AURORA at 12 14 05_Book2_Electric Rev Req Model (2009 GRC) Rebuttal" xfId="6823"/>
    <cellStyle name="_Value Copy 11 30 05 gas 12 09 05 AURORA at 12 14 05_Book2_Electric Rev Req Model (2009 GRC) Rebuttal 2" xfId="6824"/>
    <cellStyle name="_Value Copy 11 30 05 gas 12 09 05 AURORA at 12 14 05_Book2_Electric Rev Req Model (2009 GRC) Rebuttal 2 2" xfId="6825"/>
    <cellStyle name="_Value Copy 11 30 05 gas 12 09 05 AURORA at 12 14 05_Book2_Electric Rev Req Model (2009 GRC) Rebuttal 2 3" xfId="6826"/>
    <cellStyle name="_Value Copy 11 30 05 gas 12 09 05 AURORA at 12 14 05_Book2_Electric Rev Req Model (2009 GRC) Rebuttal 3" xfId="6827"/>
    <cellStyle name="_Value Copy 11 30 05 gas 12 09 05 AURORA at 12 14 05_Book2_Electric Rev Req Model (2009 GRC) Rebuttal 4" xfId="6828"/>
    <cellStyle name="_Value Copy 11 30 05 gas 12 09 05 AURORA at 12 14 05_Book2_Electric Rev Req Model (2009 GRC) Rebuttal REmoval of New  WH Solar AdjustMI" xfId="6829"/>
    <cellStyle name="_Value Copy 11 30 05 gas 12 09 05 AURORA at 12 14 05_Book2_Electric Rev Req Model (2009 GRC) Rebuttal REmoval of New  WH Solar AdjustMI 2" xfId="6830"/>
    <cellStyle name="_Value Copy 11 30 05 gas 12 09 05 AURORA at 12 14 05_Book2_Electric Rev Req Model (2009 GRC) Rebuttal REmoval of New  WH Solar AdjustMI 2 2" xfId="6831"/>
    <cellStyle name="_Value Copy 11 30 05 gas 12 09 05 AURORA at 12 14 05_Book2_Electric Rev Req Model (2009 GRC) Rebuttal REmoval of New  WH Solar AdjustMI 2 3" xfId="6832"/>
    <cellStyle name="_Value Copy 11 30 05 gas 12 09 05 AURORA at 12 14 05_Book2_Electric Rev Req Model (2009 GRC) Rebuttal REmoval of New  WH Solar AdjustMI 3" xfId="6833"/>
    <cellStyle name="_Value Copy 11 30 05 gas 12 09 05 AURORA at 12 14 05_Book2_Electric Rev Req Model (2009 GRC) Rebuttal REmoval of New  WH Solar AdjustMI 4" xfId="6834"/>
    <cellStyle name="_Value Copy 11 30 05 gas 12 09 05 AURORA at 12 14 05_Book2_Electric Rev Req Model (2009 GRC) Revised 01-18-2010" xfId="6835"/>
    <cellStyle name="_Value Copy 11 30 05 gas 12 09 05 AURORA at 12 14 05_Book2_Electric Rev Req Model (2009 GRC) Revised 01-18-2010 2" xfId="6836"/>
    <cellStyle name="_Value Copy 11 30 05 gas 12 09 05 AURORA at 12 14 05_Book2_Electric Rev Req Model (2009 GRC) Revised 01-18-2010 2 2" xfId="6837"/>
    <cellStyle name="_Value Copy 11 30 05 gas 12 09 05 AURORA at 12 14 05_Book2_Electric Rev Req Model (2009 GRC) Revised 01-18-2010 2 3" xfId="6838"/>
    <cellStyle name="_Value Copy 11 30 05 gas 12 09 05 AURORA at 12 14 05_Book2_Electric Rev Req Model (2009 GRC) Revised 01-18-2010 3" xfId="6839"/>
    <cellStyle name="_Value Copy 11 30 05 gas 12 09 05 AURORA at 12 14 05_Book2_Electric Rev Req Model (2009 GRC) Revised 01-18-2010 4" xfId="6840"/>
    <cellStyle name="_Value Copy 11 30 05 gas 12 09 05 AURORA at 12 14 05_Book2_Final Order Electric EXHIBIT A-1" xfId="6841"/>
    <cellStyle name="_Value Copy 11 30 05 gas 12 09 05 AURORA at 12 14 05_Book2_Final Order Electric EXHIBIT A-1 2" xfId="6842"/>
    <cellStyle name="_Value Copy 11 30 05 gas 12 09 05 AURORA at 12 14 05_Book2_Final Order Electric EXHIBIT A-1 2 2" xfId="6843"/>
    <cellStyle name="_Value Copy 11 30 05 gas 12 09 05 AURORA at 12 14 05_Book2_Final Order Electric EXHIBIT A-1 2 3" xfId="6844"/>
    <cellStyle name="_Value Copy 11 30 05 gas 12 09 05 AURORA at 12 14 05_Book2_Final Order Electric EXHIBIT A-1 3" xfId="6845"/>
    <cellStyle name="_Value Copy 11 30 05 gas 12 09 05 AURORA at 12 14 05_Book2_Final Order Electric EXHIBIT A-1 4" xfId="6846"/>
    <cellStyle name="_Value Copy 11 30 05 gas 12 09 05 AURORA at 12 14 05_Book4" xfId="6847"/>
    <cellStyle name="_Value Copy 11 30 05 gas 12 09 05 AURORA at 12 14 05_Book4 2" xfId="6848"/>
    <cellStyle name="_Value Copy 11 30 05 gas 12 09 05 AURORA at 12 14 05_Book4 2 2" xfId="6849"/>
    <cellStyle name="_Value Copy 11 30 05 gas 12 09 05 AURORA at 12 14 05_Book4 2 3" xfId="6850"/>
    <cellStyle name="_Value Copy 11 30 05 gas 12 09 05 AURORA at 12 14 05_Book4 3" xfId="6851"/>
    <cellStyle name="_Value Copy 11 30 05 gas 12 09 05 AURORA at 12 14 05_Book4 4" xfId="6852"/>
    <cellStyle name="_Value Copy 11 30 05 gas 12 09 05 AURORA at 12 14 05_Book9" xfId="6853"/>
    <cellStyle name="_Value Copy 11 30 05 gas 12 09 05 AURORA at 12 14 05_Book9 2" xfId="6854"/>
    <cellStyle name="_Value Copy 11 30 05 gas 12 09 05 AURORA at 12 14 05_Book9 2 2" xfId="6855"/>
    <cellStyle name="_Value Copy 11 30 05 gas 12 09 05 AURORA at 12 14 05_Book9 2 3" xfId="6856"/>
    <cellStyle name="_Value Copy 11 30 05 gas 12 09 05 AURORA at 12 14 05_Book9 3" xfId="6857"/>
    <cellStyle name="_Value Copy 11 30 05 gas 12 09 05 AURORA at 12 14 05_Book9 4" xfId="6858"/>
    <cellStyle name="_Value Copy 11 30 05 gas 12 09 05 AURORA at 12 14 05_Check the Interest Calculation" xfId="6859"/>
    <cellStyle name="_Value Copy 11 30 05 gas 12 09 05 AURORA at 12 14 05_Check the Interest Calculation_Scenario 1 REC vs PTC Offset" xfId="6860"/>
    <cellStyle name="_Value Copy 11 30 05 gas 12 09 05 AURORA at 12 14 05_Check the Interest Calculation_Scenario 3" xfId="6861"/>
    <cellStyle name="_Value Copy 11 30 05 gas 12 09 05 AURORA at 12 14 05_Chelan PUD Power Costs (8-10)" xfId="6862"/>
    <cellStyle name="_Value Copy 11 30 05 gas 12 09 05 AURORA at 12 14 05_Direct Assignment Distribution Plant 2008" xfId="6863"/>
    <cellStyle name="_Value Copy 11 30 05 gas 12 09 05 AURORA at 12 14 05_Direct Assignment Distribution Plant 2008 2" xfId="6864"/>
    <cellStyle name="_Value Copy 11 30 05 gas 12 09 05 AURORA at 12 14 05_Direct Assignment Distribution Plant 2008 2 2" xfId="6865"/>
    <cellStyle name="_Value Copy 11 30 05 gas 12 09 05 AURORA at 12 14 05_Direct Assignment Distribution Plant 2008 2 2 2" xfId="6866"/>
    <cellStyle name="_Value Copy 11 30 05 gas 12 09 05 AURORA at 12 14 05_Direct Assignment Distribution Plant 2008 2 2 3" xfId="6867"/>
    <cellStyle name="_Value Copy 11 30 05 gas 12 09 05 AURORA at 12 14 05_Direct Assignment Distribution Plant 2008 2 3" xfId="6868"/>
    <cellStyle name="_Value Copy 11 30 05 gas 12 09 05 AURORA at 12 14 05_Direct Assignment Distribution Plant 2008 2 3 2" xfId="6869"/>
    <cellStyle name="_Value Copy 11 30 05 gas 12 09 05 AURORA at 12 14 05_Direct Assignment Distribution Plant 2008 2 3 3" xfId="6870"/>
    <cellStyle name="_Value Copy 11 30 05 gas 12 09 05 AURORA at 12 14 05_Direct Assignment Distribution Plant 2008 2 4" xfId="6871"/>
    <cellStyle name="_Value Copy 11 30 05 gas 12 09 05 AURORA at 12 14 05_Direct Assignment Distribution Plant 2008 2 4 2" xfId="6872"/>
    <cellStyle name="_Value Copy 11 30 05 gas 12 09 05 AURORA at 12 14 05_Direct Assignment Distribution Plant 2008 2 4 3" xfId="6873"/>
    <cellStyle name="_Value Copy 11 30 05 gas 12 09 05 AURORA at 12 14 05_Direct Assignment Distribution Plant 2008 3" xfId="6874"/>
    <cellStyle name="_Value Copy 11 30 05 gas 12 09 05 AURORA at 12 14 05_Direct Assignment Distribution Plant 2008 3 2" xfId="6875"/>
    <cellStyle name="_Value Copy 11 30 05 gas 12 09 05 AURORA at 12 14 05_Direct Assignment Distribution Plant 2008 3 3" xfId="6876"/>
    <cellStyle name="_Value Copy 11 30 05 gas 12 09 05 AURORA at 12 14 05_Direct Assignment Distribution Plant 2008 4" xfId="6877"/>
    <cellStyle name="_Value Copy 11 30 05 gas 12 09 05 AURORA at 12 14 05_Direct Assignment Distribution Plant 2008 4 2" xfId="6878"/>
    <cellStyle name="_Value Copy 11 30 05 gas 12 09 05 AURORA at 12 14 05_Direct Assignment Distribution Plant 2008 4 3" xfId="6879"/>
    <cellStyle name="_Value Copy 11 30 05 gas 12 09 05 AURORA at 12 14 05_Direct Assignment Distribution Plant 2008 5" xfId="6880"/>
    <cellStyle name="_Value Copy 11 30 05 gas 12 09 05 AURORA at 12 14 05_Direct Assignment Distribution Plant 2008 6" xfId="6881"/>
    <cellStyle name="_Value Copy 11 30 05 gas 12 09 05 AURORA at 12 14 05_DWH-08 (Rate Spread &amp; Design Workpapers)" xfId="6882"/>
    <cellStyle name="_Value Copy 11 30 05 gas 12 09 05 AURORA at 12 14 05_Electric COS Inputs" xfId="6883"/>
    <cellStyle name="_Value Copy 11 30 05 gas 12 09 05 AURORA at 12 14 05_Electric COS Inputs 2" xfId="6884"/>
    <cellStyle name="_Value Copy 11 30 05 gas 12 09 05 AURORA at 12 14 05_Electric COS Inputs 2 2" xfId="6885"/>
    <cellStyle name="_Value Copy 11 30 05 gas 12 09 05 AURORA at 12 14 05_Electric COS Inputs 2 2 2" xfId="6886"/>
    <cellStyle name="_Value Copy 11 30 05 gas 12 09 05 AURORA at 12 14 05_Electric COS Inputs 2 2 3" xfId="6887"/>
    <cellStyle name="_Value Copy 11 30 05 gas 12 09 05 AURORA at 12 14 05_Electric COS Inputs 2 3" xfId="6888"/>
    <cellStyle name="_Value Copy 11 30 05 gas 12 09 05 AURORA at 12 14 05_Electric COS Inputs 2 3 2" xfId="6889"/>
    <cellStyle name="_Value Copy 11 30 05 gas 12 09 05 AURORA at 12 14 05_Electric COS Inputs 2 3 3" xfId="6890"/>
    <cellStyle name="_Value Copy 11 30 05 gas 12 09 05 AURORA at 12 14 05_Electric COS Inputs 2 4" xfId="6891"/>
    <cellStyle name="_Value Copy 11 30 05 gas 12 09 05 AURORA at 12 14 05_Electric COS Inputs 2 4 2" xfId="6892"/>
    <cellStyle name="_Value Copy 11 30 05 gas 12 09 05 AURORA at 12 14 05_Electric COS Inputs 2 4 3" xfId="6893"/>
    <cellStyle name="_Value Copy 11 30 05 gas 12 09 05 AURORA at 12 14 05_Electric COS Inputs 3" xfId="6894"/>
    <cellStyle name="_Value Copy 11 30 05 gas 12 09 05 AURORA at 12 14 05_Electric COS Inputs 3 2" xfId="6895"/>
    <cellStyle name="_Value Copy 11 30 05 gas 12 09 05 AURORA at 12 14 05_Electric COS Inputs 3 3" xfId="6896"/>
    <cellStyle name="_Value Copy 11 30 05 gas 12 09 05 AURORA at 12 14 05_Electric COS Inputs 4" xfId="6897"/>
    <cellStyle name="_Value Copy 11 30 05 gas 12 09 05 AURORA at 12 14 05_Electric COS Inputs 4 2" xfId="6898"/>
    <cellStyle name="_Value Copy 11 30 05 gas 12 09 05 AURORA at 12 14 05_Electric COS Inputs 4 3" xfId="6899"/>
    <cellStyle name="_Value Copy 11 30 05 gas 12 09 05 AURORA at 12 14 05_Electric COS Inputs 5" xfId="6900"/>
    <cellStyle name="_Value Copy 11 30 05 gas 12 09 05 AURORA at 12 14 05_Electric COS Inputs 6" xfId="6901"/>
    <cellStyle name="_Value Copy 11 30 05 gas 12 09 05 AURORA at 12 14 05_Electric Rate Spread and Rate Design 3.23.09" xfId="6902"/>
    <cellStyle name="_Value Copy 11 30 05 gas 12 09 05 AURORA at 12 14 05_Electric Rate Spread and Rate Design 3.23.09 2" xfId="6903"/>
    <cellStyle name="_Value Copy 11 30 05 gas 12 09 05 AURORA at 12 14 05_Electric Rate Spread and Rate Design 3.23.09 2 2" xfId="6904"/>
    <cellStyle name="_Value Copy 11 30 05 gas 12 09 05 AURORA at 12 14 05_Electric Rate Spread and Rate Design 3.23.09 2 2 2" xfId="6905"/>
    <cellStyle name="_Value Copy 11 30 05 gas 12 09 05 AURORA at 12 14 05_Electric Rate Spread and Rate Design 3.23.09 2 2 3" xfId="6906"/>
    <cellStyle name="_Value Copy 11 30 05 gas 12 09 05 AURORA at 12 14 05_Electric Rate Spread and Rate Design 3.23.09 2 3" xfId="6907"/>
    <cellStyle name="_Value Copy 11 30 05 gas 12 09 05 AURORA at 12 14 05_Electric Rate Spread and Rate Design 3.23.09 2 3 2" xfId="6908"/>
    <cellStyle name="_Value Copy 11 30 05 gas 12 09 05 AURORA at 12 14 05_Electric Rate Spread and Rate Design 3.23.09 2 3 3" xfId="6909"/>
    <cellStyle name="_Value Copy 11 30 05 gas 12 09 05 AURORA at 12 14 05_Electric Rate Spread and Rate Design 3.23.09 2 4" xfId="6910"/>
    <cellStyle name="_Value Copy 11 30 05 gas 12 09 05 AURORA at 12 14 05_Electric Rate Spread and Rate Design 3.23.09 2 4 2" xfId="6911"/>
    <cellStyle name="_Value Copy 11 30 05 gas 12 09 05 AURORA at 12 14 05_Electric Rate Spread and Rate Design 3.23.09 2 4 3" xfId="6912"/>
    <cellStyle name="_Value Copy 11 30 05 gas 12 09 05 AURORA at 12 14 05_Electric Rate Spread and Rate Design 3.23.09 3" xfId="6913"/>
    <cellStyle name="_Value Copy 11 30 05 gas 12 09 05 AURORA at 12 14 05_Electric Rate Spread and Rate Design 3.23.09 3 2" xfId="6914"/>
    <cellStyle name="_Value Copy 11 30 05 gas 12 09 05 AURORA at 12 14 05_Electric Rate Spread and Rate Design 3.23.09 3 3" xfId="6915"/>
    <cellStyle name="_Value Copy 11 30 05 gas 12 09 05 AURORA at 12 14 05_Electric Rate Spread and Rate Design 3.23.09 4" xfId="6916"/>
    <cellStyle name="_Value Copy 11 30 05 gas 12 09 05 AURORA at 12 14 05_Electric Rate Spread and Rate Design 3.23.09 4 2" xfId="6917"/>
    <cellStyle name="_Value Copy 11 30 05 gas 12 09 05 AURORA at 12 14 05_Electric Rate Spread and Rate Design 3.23.09 4 3" xfId="6918"/>
    <cellStyle name="_Value Copy 11 30 05 gas 12 09 05 AURORA at 12 14 05_Electric Rate Spread and Rate Design 3.23.09 5" xfId="6919"/>
    <cellStyle name="_Value Copy 11 30 05 gas 12 09 05 AURORA at 12 14 05_Electric Rate Spread and Rate Design 3.23.09 6" xfId="6920"/>
    <cellStyle name="_Value Copy 11 30 05 gas 12 09 05 AURORA at 12 14 05_Exhibit D fr R Gho 12-31-08" xfId="6921"/>
    <cellStyle name="_Value Copy 11 30 05 gas 12 09 05 AURORA at 12 14 05_Exhibit D fr R Gho 12-31-08 2" xfId="6922"/>
    <cellStyle name="_Value Copy 11 30 05 gas 12 09 05 AURORA at 12 14 05_Exhibit D fr R Gho 12-31-08 3" xfId="6923"/>
    <cellStyle name="_Value Copy 11 30 05 gas 12 09 05 AURORA at 12 14 05_Exhibit D fr R Gho 12-31-08 v2" xfId="6924"/>
    <cellStyle name="_Value Copy 11 30 05 gas 12 09 05 AURORA at 12 14 05_Exhibit D fr R Gho 12-31-08 v2 2" xfId="6925"/>
    <cellStyle name="_Value Copy 11 30 05 gas 12 09 05 AURORA at 12 14 05_Exhibit D fr R Gho 12-31-08 v2 3" xfId="6926"/>
    <cellStyle name="_Value Copy 11 30 05 gas 12 09 05 AURORA at 12 14 05_Exhibit D fr R Gho 12-31-08 v2_NIM Summary" xfId="6927"/>
    <cellStyle name="_Value Copy 11 30 05 gas 12 09 05 AURORA at 12 14 05_Exhibit D fr R Gho 12-31-08 v2_NIM Summary 2" xfId="6928"/>
    <cellStyle name="_Value Copy 11 30 05 gas 12 09 05 AURORA at 12 14 05_Exhibit D fr R Gho 12-31-08_NIM Summary" xfId="6929"/>
    <cellStyle name="_Value Copy 11 30 05 gas 12 09 05 AURORA at 12 14 05_Exhibit D fr R Gho 12-31-08_NIM Summary 2" xfId="6930"/>
    <cellStyle name="_Value Copy 11 30 05 gas 12 09 05 AURORA at 12 14 05_Final 2008 PTC Rate Design Workpapers 10.27.08" xfId="6931"/>
    <cellStyle name="_Value Copy 11 30 05 gas 12 09 05 AURORA at 12 14 05_Final 2009 Electric Low Income Workpapers" xfId="6932"/>
    <cellStyle name="_Value Copy 11 30 05 gas 12 09 05 AURORA at 12 14 05_Gas Rev Req Model (2010 GRC)" xfId="6933"/>
    <cellStyle name="_Value Copy 11 30 05 gas 12 09 05 AURORA at 12 14 05_Hopkins Ridge Prepaid Tran - Interest Earned RY 12ME Feb  '11" xfId="6934"/>
    <cellStyle name="_Value Copy 11 30 05 gas 12 09 05 AURORA at 12 14 05_Hopkins Ridge Prepaid Tran - Interest Earned RY 12ME Feb  '11 2" xfId="6935"/>
    <cellStyle name="_Value Copy 11 30 05 gas 12 09 05 AURORA at 12 14 05_Hopkins Ridge Prepaid Tran - Interest Earned RY 12ME Feb  '11_NIM Summary" xfId="6936"/>
    <cellStyle name="_Value Copy 11 30 05 gas 12 09 05 AURORA at 12 14 05_Hopkins Ridge Prepaid Tran - Interest Earned RY 12ME Feb  '11_NIM Summary 2" xfId="6937"/>
    <cellStyle name="_Value Copy 11 30 05 gas 12 09 05 AURORA at 12 14 05_Hopkins Ridge Prepaid Tran - Interest Earned RY 12ME Feb  '11_Transmission Workbook for May BOD" xfId="6938"/>
    <cellStyle name="_Value Copy 11 30 05 gas 12 09 05 AURORA at 12 14 05_Hopkins Ridge Prepaid Tran - Interest Earned RY 12ME Feb  '11_Transmission Workbook for May BOD 2" xfId="6939"/>
    <cellStyle name="_Value Copy 11 30 05 gas 12 09 05 AURORA at 12 14 05_INPUTS" xfId="6940"/>
    <cellStyle name="_Value Copy 11 30 05 gas 12 09 05 AURORA at 12 14 05_INPUTS 2" xfId="6941"/>
    <cellStyle name="_Value Copy 11 30 05 gas 12 09 05 AURORA at 12 14 05_INPUTS 2 2" xfId="6942"/>
    <cellStyle name="_Value Copy 11 30 05 gas 12 09 05 AURORA at 12 14 05_INPUTS 2 2 2" xfId="6943"/>
    <cellStyle name="_Value Copy 11 30 05 gas 12 09 05 AURORA at 12 14 05_INPUTS 2 2 3" xfId="6944"/>
    <cellStyle name="_Value Copy 11 30 05 gas 12 09 05 AURORA at 12 14 05_INPUTS 2 3" xfId="6945"/>
    <cellStyle name="_Value Copy 11 30 05 gas 12 09 05 AURORA at 12 14 05_INPUTS 2 3 2" xfId="6946"/>
    <cellStyle name="_Value Copy 11 30 05 gas 12 09 05 AURORA at 12 14 05_INPUTS 2 3 3" xfId="6947"/>
    <cellStyle name="_Value Copy 11 30 05 gas 12 09 05 AURORA at 12 14 05_INPUTS 2 4" xfId="6948"/>
    <cellStyle name="_Value Copy 11 30 05 gas 12 09 05 AURORA at 12 14 05_INPUTS 2 4 2" xfId="6949"/>
    <cellStyle name="_Value Copy 11 30 05 gas 12 09 05 AURORA at 12 14 05_INPUTS 2 4 3" xfId="6950"/>
    <cellStyle name="_Value Copy 11 30 05 gas 12 09 05 AURORA at 12 14 05_INPUTS 3" xfId="6951"/>
    <cellStyle name="_Value Copy 11 30 05 gas 12 09 05 AURORA at 12 14 05_INPUTS 3 2" xfId="6952"/>
    <cellStyle name="_Value Copy 11 30 05 gas 12 09 05 AURORA at 12 14 05_INPUTS 3 3" xfId="6953"/>
    <cellStyle name="_Value Copy 11 30 05 gas 12 09 05 AURORA at 12 14 05_INPUTS 4" xfId="6954"/>
    <cellStyle name="_Value Copy 11 30 05 gas 12 09 05 AURORA at 12 14 05_INPUTS 4 2" xfId="6955"/>
    <cellStyle name="_Value Copy 11 30 05 gas 12 09 05 AURORA at 12 14 05_INPUTS 4 3" xfId="6956"/>
    <cellStyle name="_Value Copy 11 30 05 gas 12 09 05 AURORA at 12 14 05_INPUTS 5" xfId="6957"/>
    <cellStyle name="_Value Copy 11 30 05 gas 12 09 05 AURORA at 12 14 05_INPUTS 6" xfId="6958"/>
    <cellStyle name="_Value Copy 11 30 05 gas 12 09 05 AURORA at 12 14 05_Leased Transformer &amp; Substation Plant &amp; Rev 12-2009" xfId="6959"/>
    <cellStyle name="_Value Copy 11 30 05 gas 12 09 05 AURORA at 12 14 05_Leased Transformer &amp; Substation Plant &amp; Rev 12-2009 2" xfId="6960"/>
    <cellStyle name="_Value Copy 11 30 05 gas 12 09 05 AURORA at 12 14 05_Leased Transformer &amp; Substation Plant &amp; Rev 12-2009 2 2" xfId="6961"/>
    <cellStyle name="_Value Copy 11 30 05 gas 12 09 05 AURORA at 12 14 05_Leased Transformer &amp; Substation Plant &amp; Rev 12-2009 2 2 2" xfId="6962"/>
    <cellStyle name="_Value Copy 11 30 05 gas 12 09 05 AURORA at 12 14 05_Leased Transformer &amp; Substation Plant &amp; Rev 12-2009 2 2 3" xfId="6963"/>
    <cellStyle name="_Value Copy 11 30 05 gas 12 09 05 AURORA at 12 14 05_Leased Transformer &amp; Substation Plant &amp; Rev 12-2009 2 3" xfId="6964"/>
    <cellStyle name="_Value Copy 11 30 05 gas 12 09 05 AURORA at 12 14 05_Leased Transformer &amp; Substation Plant &amp; Rev 12-2009 2 3 2" xfId="6965"/>
    <cellStyle name="_Value Copy 11 30 05 gas 12 09 05 AURORA at 12 14 05_Leased Transformer &amp; Substation Plant &amp; Rev 12-2009 2 3 3" xfId="6966"/>
    <cellStyle name="_Value Copy 11 30 05 gas 12 09 05 AURORA at 12 14 05_Leased Transformer &amp; Substation Plant &amp; Rev 12-2009 2 4" xfId="6967"/>
    <cellStyle name="_Value Copy 11 30 05 gas 12 09 05 AURORA at 12 14 05_Leased Transformer &amp; Substation Plant &amp; Rev 12-2009 2 4 2" xfId="6968"/>
    <cellStyle name="_Value Copy 11 30 05 gas 12 09 05 AURORA at 12 14 05_Leased Transformer &amp; Substation Plant &amp; Rev 12-2009 2 4 3" xfId="6969"/>
    <cellStyle name="_Value Copy 11 30 05 gas 12 09 05 AURORA at 12 14 05_Leased Transformer &amp; Substation Plant &amp; Rev 12-2009 3" xfId="6970"/>
    <cellStyle name="_Value Copy 11 30 05 gas 12 09 05 AURORA at 12 14 05_Leased Transformer &amp; Substation Plant &amp; Rev 12-2009 3 2" xfId="6971"/>
    <cellStyle name="_Value Copy 11 30 05 gas 12 09 05 AURORA at 12 14 05_Leased Transformer &amp; Substation Plant &amp; Rev 12-2009 3 3" xfId="6972"/>
    <cellStyle name="_Value Copy 11 30 05 gas 12 09 05 AURORA at 12 14 05_Leased Transformer &amp; Substation Plant &amp; Rev 12-2009 4" xfId="6973"/>
    <cellStyle name="_Value Copy 11 30 05 gas 12 09 05 AURORA at 12 14 05_Leased Transformer &amp; Substation Plant &amp; Rev 12-2009 4 2" xfId="6974"/>
    <cellStyle name="_Value Copy 11 30 05 gas 12 09 05 AURORA at 12 14 05_Leased Transformer &amp; Substation Plant &amp; Rev 12-2009 4 3" xfId="6975"/>
    <cellStyle name="_Value Copy 11 30 05 gas 12 09 05 AURORA at 12 14 05_Leased Transformer &amp; Substation Plant &amp; Rev 12-2009 5" xfId="6976"/>
    <cellStyle name="_Value Copy 11 30 05 gas 12 09 05 AURORA at 12 14 05_Leased Transformer &amp; Substation Plant &amp; Rev 12-2009 6" xfId="6977"/>
    <cellStyle name="_Value Copy 11 30 05 gas 12 09 05 AURORA at 12 14 05_NIM Summary" xfId="6978"/>
    <cellStyle name="_Value Copy 11 30 05 gas 12 09 05 AURORA at 12 14 05_NIM Summary 09GRC" xfId="6979"/>
    <cellStyle name="_Value Copy 11 30 05 gas 12 09 05 AURORA at 12 14 05_NIM Summary 09GRC 2" xfId="6980"/>
    <cellStyle name="_Value Copy 11 30 05 gas 12 09 05 AURORA at 12 14 05_NIM Summary 2" xfId="6981"/>
    <cellStyle name="_Value Copy 11 30 05 gas 12 09 05 AURORA at 12 14 05_NIM Summary 3" xfId="6982"/>
    <cellStyle name="_Value Copy 11 30 05 gas 12 09 05 AURORA at 12 14 05_NIM Summary 4" xfId="6983"/>
    <cellStyle name="_Value Copy 11 30 05 gas 12 09 05 AURORA at 12 14 05_NIM Summary 5" xfId="6984"/>
    <cellStyle name="_Value Copy 11 30 05 gas 12 09 05 AURORA at 12 14 05_NIM Summary 6" xfId="6985"/>
    <cellStyle name="_Value Copy 11 30 05 gas 12 09 05 AURORA at 12 14 05_NIM Summary 7" xfId="6986"/>
    <cellStyle name="_Value Copy 11 30 05 gas 12 09 05 AURORA at 12 14 05_NIM Summary 8" xfId="6987"/>
    <cellStyle name="_Value Copy 11 30 05 gas 12 09 05 AURORA at 12 14 05_NIM Summary 9" xfId="6988"/>
    <cellStyle name="_Value Copy 11 30 05 gas 12 09 05 AURORA at 12 14 05_PCA 10 -  Exhibit D from A Kellogg Jan 2011" xfId="6989"/>
    <cellStyle name="_Value Copy 11 30 05 gas 12 09 05 AURORA at 12 14 05_PCA 10 -  Exhibit D from A Kellogg July 2011" xfId="6990"/>
    <cellStyle name="_Value Copy 11 30 05 gas 12 09 05 AURORA at 12 14 05_PCA 10 -  Exhibit D from S Free Rcv'd 12-11" xfId="6991"/>
    <cellStyle name="_Value Copy 11 30 05 gas 12 09 05 AURORA at 12 14 05_PCA 7 - Exhibit D update 11_30_08 (2)" xfId="6992"/>
    <cellStyle name="_Value Copy 11 30 05 gas 12 09 05 AURORA at 12 14 05_PCA 7 - Exhibit D update 11_30_08 (2) 2" xfId="6993"/>
    <cellStyle name="_Value Copy 11 30 05 gas 12 09 05 AURORA at 12 14 05_PCA 7 - Exhibit D update 11_30_08 (2) 2 2" xfId="6994"/>
    <cellStyle name="_Value Copy 11 30 05 gas 12 09 05 AURORA at 12 14 05_PCA 7 - Exhibit D update 11_30_08 (2) 3" xfId="6995"/>
    <cellStyle name="_Value Copy 11 30 05 gas 12 09 05 AURORA at 12 14 05_PCA 7 - Exhibit D update 11_30_08 (2) 4" xfId="6996"/>
    <cellStyle name="_Value Copy 11 30 05 gas 12 09 05 AURORA at 12 14 05_PCA 7 - Exhibit D update 11_30_08 (2)_NIM Summary" xfId="6997"/>
    <cellStyle name="_Value Copy 11 30 05 gas 12 09 05 AURORA at 12 14 05_PCA 7 - Exhibit D update 11_30_08 (2)_NIM Summary 2" xfId="6998"/>
    <cellStyle name="_Value Copy 11 30 05 gas 12 09 05 AURORA at 12 14 05_PCA 8 - Exhibit D update 12_31_09" xfId="6999"/>
    <cellStyle name="_Value Copy 11 30 05 gas 12 09 05 AURORA at 12 14 05_PCA 8 - Exhibit D update 12_31_09 2" xfId="7000"/>
    <cellStyle name="_Value Copy 11 30 05 gas 12 09 05 AURORA at 12 14 05_PCA 9 -  Exhibit D April 2010" xfId="7001"/>
    <cellStyle name="_Value Copy 11 30 05 gas 12 09 05 AURORA at 12 14 05_PCA 9 -  Exhibit D April 2010 (3)" xfId="7002"/>
    <cellStyle name="_Value Copy 11 30 05 gas 12 09 05 AURORA at 12 14 05_PCA 9 -  Exhibit D April 2010 (3) 2" xfId="7003"/>
    <cellStyle name="_Value Copy 11 30 05 gas 12 09 05 AURORA at 12 14 05_PCA 9 -  Exhibit D April 2010 2" xfId="7004"/>
    <cellStyle name="_Value Copy 11 30 05 gas 12 09 05 AURORA at 12 14 05_PCA 9 -  Exhibit D April 2010 3" xfId="7005"/>
    <cellStyle name="_Value Copy 11 30 05 gas 12 09 05 AURORA at 12 14 05_PCA 9 -  Exhibit D Feb 2010" xfId="7006"/>
    <cellStyle name="_Value Copy 11 30 05 gas 12 09 05 AURORA at 12 14 05_PCA 9 -  Exhibit D Feb 2010 2" xfId="7007"/>
    <cellStyle name="_Value Copy 11 30 05 gas 12 09 05 AURORA at 12 14 05_PCA 9 -  Exhibit D Feb 2010 v2" xfId="7008"/>
    <cellStyle name="_Value Copy 11 30 05 gas 12 09 05 AURORA at 12 14 05_PCA 9 -  Exhibit D Feb 2010 v2 2" xfId="7009"/>
    <cellStyle name="_Value Copy 11 30 05 gas 12 09 05 AURORA at 12 14 05_PCA 9 -  Exhibit D Feb 2010 WF" xfId="7010"/>
    <cellStyle name="_Value Copy 11 30 05 gas 12 09 05 AURORA at 12 14 05_PCA 9 -  Exhibit D Feb 2010 WF 2" xfId="7011"/>
    <cellStyle name="_Value Copy 11 30 05 gas 12 09 05 AURORA at 12 14 05_PCA 9 -  Exhibit D Jan 2010" xfId="7012"/>
    <cellStyle name="_Value Copy 11 30 05 gas 12 09 05 AURORA at 12 14 05_PCA 9 -  Exhibit D Jan 2010 2" xfId="7013"/>
    <cellStyle name="_Value Copy 11 30 05 gas 12 09 05 AURORA at 12 14 05_PCA 9 -  Exhibit D March 2010 (2)" xfId="7014"/>
    <cellStyle name="_Value Copy 11 30 05 gas 12 09 05 AURORA at 12 14 05_PCA 9 -  Exhibit D March 2010 (2) 2" xfId="7015"/>
    <cellStyle name="_Value Copy 11 30 05 gas 12 09 05 AURORA at 12 14 05_PCA 9 -  Exhibit D Nov 2010" xfId="7016"/>
    <cellStyle name="_Value Copy 11 30 05 gas 12 09 05 AURORA at 12 14 05_PCA 9 -  Exhibit D Nov 2010 2" xfId="7017"/>
    <cellStyle name="_Value Copy 11 30 05 gas 12 09 05 AURORA at 12 14 05_PCA 9 - Exhibit D at August 2010" xfId="7018"/>
    <cellStyle name="_Value Copy 11 30 05 gas 12 09 05 AURORA at 12 14 05_PCA 9 - Exhibit D at August 2010 2" xfId="7019"/>
    <cellStyle name="_Value Copy 11 30 05 gas 12 09 05 AURORA at 12 14 05_PCA 9 - Exhibit D June 2010 GRC" xfId="7020"/>
    <cellStyle name="_Value Copy 11 30 05 gas 12 09 05 AURORA at 12 14 05_PCA 9 - Exhibit D June 2010 GRC 2" xfId="7021"/>
    <cellStyle name="_Value Copy 11 30 05 gas 12 09 05 AURORA at 12 14 05_Power Costs - Comparison bx Rbtl-Staff-Jt-PC" xfId="7022"/>
    <cellStyle name="_Value Copy 11 30 05 gas 12 09 05 AURORA at 12 14 05_Power Costs - Comparison bx Rbtl-Staff-Jt-PC 2" xfId="7023"/>
    <cellStyle name="_Value Copy 11 30 05 gas 12 09 05 AURORA at 12 14 05_Power Costs - Comparison bx Rbtl-Staff-Jt-PC 2 2" xfId="7024"/>
    <cellStyle name="_Value Copy 11 30 05 gas 12 09 05 AURORA at 12 14 05_Power Costs - Comparison bx Rbtl-Staff-Jt-PC 2 3" xfId="7025"/>
    <cellStyle name="_Value Copy 11 30 05 gas 12 09 05 AURORA at 12 14 05_Power Costs - Comparison bx Rbtl-Staff-Jt-PC 3" xfId="7026"/>
    <cellStyle name="_Value Copy 11 30 05 gas 12 09 05 AURORA at 12 14 05_Power Costs - Comparison bx Rbtl-Staff-Jt-PC 4" xfId="7027"/>
    <cellStyle name="_Value Copy 11 30 05 gas 12 09 05 AURORA at 12 14 05_Power Costs - Comparison bx Rbtl-Staff-Jt-PC_Adj Bench DR 3 for Initial Briefs (Electric)" xfId="7028"/>
    <cellStyle name="_Value Copy 11 30 05 gas 12 09 05 AURORA at 12 14 05_Power Costs - Comparison bx Rbtl-Staff-Jt-PC_Adj Bench DR 3 for Initial Briefs (Electric) 2" xfId="7029"/>
    <cellStyle name="_Value Copy 11 30 05 gas 12 09 05 AURORA at 12 14 05_Power Costs - Comparison bx Rbtl-Staff-Jt-PC_Adj Bench DR 3 for Initial Briefs (Electric) 2 2" xfId="7030"/>
    <cellStyle name="_Value Copy 11 30 05 gas 12 09 05 AURORA at 12 14 05_Power Costs - Comparison bx Rbtl-Staff-Jt-PC_Adj Bench DR 3 for Initial Briefs (Electric) 2 3" xfId="7031"/>
    <cellStyle name="_Value Copy 11 30 05 gas 12 09 05 AURORA at 12 14 05_Power Costs - Comparison bx Rbtl-Staff-Jt-PC_Adj Bench DR 3 for Initial Briefs (Electric) 3" xfId="7032"/>
    <cellStyle name="_Value Copy 11 30 05 gas 12 09 05 AURORA at 12 14 05_Power Costs - Comparison bx Rbtl-Staff-Jt-PC_Adj Bench DR 3 for Initial Briefs (Electric) 4" xfId="7033"/>
    <cellStyle name="_Value Copy 11 30 05 gas 12 09 05 AURORA at 12 14 05_Power Costs - Comparison bx Rbtl-Staff-Jt-PC_Electric Rev Req Model (2009 GRC) Rebuttal" xfId="7034"/>
    <cellStyle name="_Value Copy 11 30 05 gas 12 09 05 AURORA at 12 14 05_Power Costs - Comparison bx Rbtl-Staff-Jt-PC_Electric Rev Req Model (2009 GRC) Rebuttal 2" xfId="7035"/>
    <cellStyle name="_Value Copy 11 30 05 gas 12 09 05 AURORA at 12 14 05_Power Costs - Comparison bx Rbtl-Staff-Jt-PC_Electric Rev Req Model (2009 GRC) Rebuttal 2 2" xfId="7036"/>
    <cellStyle name="_Value Copy 11 30 05 gas 12 09 05 AURORA at 12 14 05_Power Costs - Comparison bx Rbtl-Staff-Jt-PC_Electric Rev Req Model (2009 GRC) Rebuttal 2 3" xfId="7037"/>
    <cellStyle name="_Value Copy 11 30 05 gas 12 09 05 AURORA at 12 14 05_Power Costs - Comparison bx Rbtl-Staff-Jt-PC_Electric Rev Req Model (2009 GRC) Rebuttal 3" xfId="7038"/>
    <cellStyle name="_Value Copy 11 30 05 gas 12 09 05 AURORA at 12 14 05_Power Costs - Comparison bx Rbtl-Staff-Jt-PC_Electric Rev Req Model (2009 GRC) Rebuttal 4" xfId="7039"/>
    <cellStyle name="_Value Copy 11 30 05 gas 12 09 05 AURORA at 12 14 05_Power Costs - Comparison bx Rbtl-Staff-Jt-PC_Electric Rev Req Model (2009 GRC) Rebuttal REmoval of New  WH Solar AdjustMI" xfId="7040"/>
    <cellStyle name="_Value Copy 11 30 05 gas 12 09 05 AURORA at 12 14 05_Power Costs - Comparison bx Rbtl-Staff-Jt-PC_Electric Rev Req Model (2009 GRC) Rebuttal REmoval of New  WH Solar AdjustMI 2" xfId="7041"/>
    <cellStyle name="_Value Copy 11 30 05 gas 12 09 05 AURORA at 12 14 05_Power Costs - Comparison bx Rbtl-Staff-Jt-PC_Electric Rev Req Model (2009 GRC) Rebuttal REmoval of New  WH Solar AdjustMI 2 2" xfId="7042"/>
    <cellStyle name="_Value Copy 11 30 05 gas 12 09 05 AURORA at 12 14 05_Power Costs - Comparison bx Rbtl-Staff-Jt-PC_Electric Rev Req Model (2009 GRC) Rebuttal REmoval of New  WH Solar AdjustMI 2 3" xfId="7043"/>
    <cellStyle name="_Value Copy 11 30 05 gas 12 09 05 AURORA at 12 14 05_Power Costs - Comparison bx Rbtl-Staff-Jt-PC_Electric Rev Req Model (2009 GRC) Rebuttal REmoval of New  WH Solar AdjustMI 3" xfId="7044"/>
    <cellStyle name="_Value Copy 11 30 05 gas 12 09 05 AURORA at 12 14 05_Power Costs - Comparison bx Rbtl-Staff-Jt-PC_Electric Rev Req Model (2009 GRC) Rebuttal REmoval of New  WH Solar AdjustMI 4" xfId="7045"/>
    <cellStyle name="_Value Copy 11 30 05 gas 12 09 05 AURORA at 12 14 05_Power Costs - Comparison bx Rbtl-Staff-Jt-PC_Electric Rev Req Model (2009 GRC) Revised 01-18-2010" xfId="7046"/>
    <cellStyle name="_Value Copy 11 30 05 gas 12 09 05 AURORA at 12 14 05_Power Costs - Comparison bx Rbtl-Staff-Jt-PC_Electric Rev Req Model (2009 GRC) Revised 01-18-2010 2" xfId="7047"/>
    <cellStyle name="_Value Copy 11 30 05 gas 12 09 05 AURORA at 12 14 05_Power Costs - Comparison bx Rbtl-Staff-Jt-PC_Electric Rev Req Model (2009 GRC) Revised 01-18-2010 2 2" xfId="7048"/>
    <cellStyle name="_Value Copy 11 30 05 gas 12 09 05 AURORA at 12 14 05_Power Costs - Comparison bx Rbtl-Staff-Jt-PC_Electric Rev Req Model (2009 GRC) Revised 01-18-2010 2 3" xfId="7049"/>
    <cellStyle name="_Value Copy 11 30 05 gas 12 09 05 AURORA at 12 14 05_Power Costs - Comparison bx Rbtl-Staff-Jt-PC_Electric Rev Req Model (2009 GRC) Revised 01-18-2010 3" xfId="7050"/>
    <cellStyle name="_Value Copy 11 30 05 gas 12 09 05 AURORA at 12 14 05_Power Costs - Comparison bx Rbtl-Staff-Jt-PC_Electric Rev Req Model (2009 GRC) Revised 01-18-2010 4" xfId="7051"/>
    <cellStyle name="_Value Copy 11 30 05 gas 12 09 05 AURORA at 12 14 05_Power Costs - Comparison bx Rbtl-Staff-Jt-PC_Final Order Electric EXHIBIT A-1" xfId="7052"/>
    <cellStyle name="_Value Copy 11 30 05 gas 12 09 05 AURORA at 12 14 05_Power Costs - Comparison bx Rbtl-Staff-Jt-PC_Final Order Electric EXHIBIT A-1 2" xfId="7053"/>
    <cellStyle name="_Value Copy 11 30 05 gas 12 09 05 AURORA at 12 14 05_Power Costs - Comparison bx Rbtl-Staff-Jt-PC_Final Order Electric EXHIBIT A-1 2 2" xfId="7054"/>
    <cellStyle name="_Value Copy 11 30 05 gas 12 09 05 AURORA at 12 14 05_Power Costs - Comparison bx Rbtl-Staff-Jt-PC_Final Order Electric EXHIBIT A-1 2 3" xfId="7055"/>
    <cellStyle name="_Value Copy 11 30 05 gas 12 09 05 AURORA at 12 14 05_Power Costs - Comparison bx Rbtl-Staff-Jt-PC_Final Order Electric EXHIBIT A-1 3" xfId="7056"/>
    <cellStyle name="_Value Copy 11 30 05 gas 12 09 05 AURORA at 12 14 05_Power Costs - Comparison bx Rbtl-Staff-Jt-PC_Final Order Electric EXHIBIT A-1 4" xfId="7057"/>
    <cellStyle name="_Value Copy 11 30 05 gas 12 09 05 AURORA at 12 14 05_Production Adj 4.37" xfId="7058"/>
    <cellStyle name="_Value Copy 11 30 05 gas 12 09 05 AURORA at 12 14 05_Production Adj 4.37 2" xfId="7059"/>
    <cellStyle name="_Value Copy 11 30 05 gas 12 09 05 AURORA at 12 14 05_Production Adj 4.37 2 2" xfId="7060"/>
    <cellStyle name="_Value Copy 11 30 05 gas 12 09 05 AURORA at 12 14 05_Production Adj 4.37 2 3" xfId="7061"/>
    <cellStyle name="_Value Copy 11 30 05 gas 12 09 05 AURORA at 12 14 05_Production Adj 4.37 3" xfId="7062"/>
    <cellStyle name="_Value Copy 11 30 05 gas 12 09 05 AURORA at 12 14 05_Purchased Power Adj 4.03" xfId="7063"/>
    <cellStyle name="_Value Copy 11 30 05 gas 12 09 05 AURORA at 12 14 05_Purchased Power Adj 4.03 2" xfId="7064"/>
    <cellStyle name="_Value Copy 11 30 05 gas 12 09 05 AURORA at 12 14 05_Purchased Power Adj 4.03 2 2" xfId="7065"/>
    <cellStyle name="_Value Copy 11 30 05 gas 12 09 05 AURORA at 12 14 05_Purchased Power Adj 4.03 2 3" xfId="7066"/>
    <cellStyle name="_Value Copy 11 30 05 gas 12 09 05 AURORA at 12 14 05_Purchased Power Adj 4.03 3" xfId="7067"/>
    <cellStyle name="_Value Copy 11 30 05 gas 12 09 05 AURORA at 12 14 05_Rate Design Sch 24" xfId="7068"/>
    <cellStyle name="_Value Copy 11 30 05 gas 12 09 05 AURORA at 12 14 05_Rate Design Sch 24 2" xfId="7069"/>
    <cellStyle name="_Value Copy 11 30 05 gas 12 09 05 AURORA at 12 14 05_Rate Design Sch 24 3" xfId="7070"/>
    <cellStyle name="_Value Copy 11 30 05 gas 12 09 05 AURORA at 12 14 05_Rate Design Sch 25" xfId="7071"/>
    <cellStyle name="_Value Copy 11 30 05 gas 12 09 05 AURORA at 12 14 05_Rate Design Sch 25 2" xfId="7072"/>
    <cellStyle name="_Value Copy 11 30 05 gas 12 09 05 AURORA at 12 14 05_Rate Design Sch 25 2 2" xfId="7073"/>
    <cellStyle name="_Value Copy 11 30 05 gas 12 09 05 AURORA at 12 14 05_Rate Design Sch 25 2 3" xfId="7074"/>
    <cellStyle name="_Value Copy 11 30 05 gas 12 09 05 AURORA at 12 14 05_Rate Design Sch 25 3" xfId="7075"/>
    <cellStyle name="_Value Copy 11 30 05 gas 12 09 05 AURORA at 12 14 05_Rate Design Sch 25 4" xfId="7076"/>
    <cellStyle name="_Value Copy 11 30 05 gas 12 09 05 AURORA at 12 14 05_Rate Design Sch 26" xfId="7077"/>
    <cellStyle name="_Value Copy 11 30 05 gas 12 09 05 AURORA at 12 14 05_Rate Design Sch 26 2" xfId="7078"/>
    <cellStyle name="_Value Copy 11 30 05 gas 12 09 05 AURORA at 12 14 05_Rate Design Sch 26 2 2" xfId="7079"/>
    <cellStyle name="_Value Copy 11 30 05 gas 12 09 05 AURORA at 12 14 05_Rate Design Sch 26 2 3" xfId="7080"/>
    <cellStyle name="_Value Copy 11 30 05 gas 12 09 05 AURORA at 12 14 05_Rate Design Sch 26 3" xfId="7081"/>
    <cellStyle name="_Value Copy 11 30 05 gas 12 09 05 AURORA at 12 14 05_Rate Design Sch 26 4" xfId="7082"/>
    <cellStyle name="_Value Copy 11 30 05 gas 12 09 05 AURORA at 12 14 05_Rate Design Sch 31" xfId="7083"/>
    <cellStyle name="_Value Copy 11 30 05 gas 12 09 05 AURORA at 12 14 05_Rate Design Sch 31 2" xfId="7084"/>
    <cellStyle name="_Value Copy 11 30 05 gas 12 09 05 AURORA at 12 14 05_Rate Design Sch 31 2 2" xfId="7085"/>
    <cellStyle name="_Value Copy 11 30 05 gas 12 09 05 AURORA at 12 14 05_Rate Design Sch 31 2 3" xfId="7086"/>
    <cellStyle name="_Value Copy 11 30 05 gas 12 09 05 AURORA at 12 14 05_Rate Design Sch 31 3" xfId="7087"/>
    <cellStyle name="_Value Copy 11 30 05 gas 12 09 05 AURORA at 12 14 05_Rate Design Sch 31 4" xfId="7088"/>
    <cellStyle name="_Value Copy 11 30 05 gas 12 09 05 AURORA at 12 14 05_Rate Design Sch 43" xfId="7089"/>
    <cellStyle name="_Value Copy 11 30 05 gas 12 09 05 AURORA at 12 14 05_Rate Design Sch 43 2" xfId="7090"/>
    <cellStyle name="_Value Copy 11 30 05 gas 12 09 05 AURORA at 12 14 05_Rate Design Sch 43 2 2" xfId="7091"/>
    <cellStyle name="_Value Copy 11 30 05 gas 12 09 05 AURORA at 12 14 05_Rate Design Sch 43 2 3" xfId="7092"/>
    <cellStyle name="_Value Copy 11 30 05 gas 12 09 05 AURORA at 12 14 05_Rate Design Sch 43 3" xfId="7093"/>
    <cellStyle name="_Value Copy 11 30 05 gas 12 09 05 AURORA at 12 14 05_Rate Design Sch 43 4" xfId="7094"/>
    <cellStyle name="_Value Copy 11 30 05 gas 12 09 05 AURORA at 12 14 05_Rate Design Sch 448-449" xfId="7095"/>
    <cellStyle name="_Value Copy 11 30 05 gas 12 09 05 AURORA at 12 14 05_Rate Design Sch 448-449 2" xfId="7096"/>
    <cellStyle name="_Value Copy 11 30 05 gas 12 09 05 AURORA at 12 14 05_Rate Design Sch 448-449 3" xfId="7097"/>
    <cellStyle name="_Value Copy 11 30 05 gas 12 09 05 AURORA at 12 14 05_Rate Design Sch 46" xfId="7098"/>
    <cellStyle name="_Value Copy 11 30 05 gas 12 09 05 AURORA at 12 14 05_Rate Design Sch 46 2" xfId="7099"/>
    <cellStyle name="_Value Copy 11 30 05 gas 12 09 05 AURORA at 12 14 05_Rate Design Sch 46 2 2" xfId="7100"/>
    <cellStyle name="_Value Copy 11 30 05 gas 12 09 05 AURORA at 12 14 05_Rate Design Sch 46 2 3" xfId="7101"/>
    <cellStyle name="_Value Copy 11 30 05 gas 12 09 05 AURORA at 12 14 05_Rate Design Sch 46 3" xfId="7102"/>
    <cellStyle name="_Value Copy 11 30 05 gas 12 09 05 AURORA at 12 14 05_Rate Design Sch 46 4" xfId="7103"/>
    <cellStyle name="_Value Copy 11 30 05 gas 12 09 05 AURORA at 12 14 05_Rate Spread" xfId="7104"/>
    <cellStyle name="_Value Copy 11 30 05 gas 12 09 05 AURORA at 12 14 05_Rate Spread 2" xfId="7105"/>
    <cellStyle name="_Value Copy 11 30 05 gas 12 09 05 AURORA at 12 14 05_Rate Spread 2 2" xfId="7106"/>
    <cellStyle name="_Value Copy 11 30 05 gas 12 09 05 AURORA at 12 14 05_Rate Spread 2 3" xfId="7107"/>
    <cellStyle name="_Value Copy 11 30 05 gas 12 09 05 AURORA at 12 14 05_Rate Spread 3" xfId="7108"/>
    <cellStyle name="_Value Copy 11 30 05 gas 12 09 05 AURORA at 12 14 05_Rate Spread 4" xfId="7109"/>
    <cellStyle name="_Value Copy 11 30 05 gas 12 09 05 AURORA at 12 14 05_Rebuttal Power Costs" xfId="7110"/>
    <cellStyle name="_Value Copy 11 30 05 gas 12 09 05 AURORA at 12 14 05_Rebuttal Power Costs 2" xfId="7111"/>
    <cellStyle name="_Value Copy 11 30 05 gas 12 09 05 AURORA at 12 14 05_Rebuttal Power Costs 2 2" xfId="7112"/>
    <cellStyle name="_Value Copy 11 30 05 gas 12 09 05 AURORA at 12 14 05_Rebuttal Power Costs 2 3" xfId="7113"/>
    <cellStyle name="_Value Copy 11 30 05 gas 12 09 05 AURORA at 12 14 05_Rebuttal Power Costs 3" xfId="7114"/>
    <cellStyle name="_Value Copy 11 30 05 gas 12 09 05 AURORA at 12 14 05_Rebuttal Power Costs 4" xfId="7115"/>
    <cellStyle name="_Value Copy 11 30 05 gas 12 09 05 AURORA at 12 14 05_Rebuttal Power Costs_Adj Bench DR 3 for Initial Briefs (Electric)" xfId="7116"/>
    <cellStyle name="_Value Copy 11 30 05 gas 12 09 05 AURORA at 12 14 05_Rebuttal Power Costs_Adj Bench DR 3 for Initial Briefs (Electric) 2" xfId="7117"/>
    <cellStyle name="_Value Copy 11 30 05 gas 12 09 05 AURORA at 12 14 05_Rebuttal Power Costs_Adj Bench DR 3 for Initial Briefs (Electric) 2 2" xfId="7118"/>
    <cellStyle name="_Value Copy 11 30 05 gas 12 09 05 AURORA at 12 14 05_Rebuttal Power Costs_Adj Bench DR 3 for Initial Briefs (Electric) 2 3" xfId="7119"/>
    <cellStyle name="_Value Copy 11 30 05 gas 12 09 05 AURORA at 12 14 05_Rebuttal Power Costs_Adj Bench DR 3 for Initial Briefs (Electric) 3" xfId="7120"/>
    <cellStyle name="_Value Copy 11 30 05 gas 12 09 05 AURORA at 12 14 05_Rebuttal Power Costs_Adj Bench DR 3 for Initial Briefs (Electric) 4" xfId="7121"/>
    <cellStyle name="_Value Copy 11 30 05 gas 12 09 05 AURORA at 12 14 05_Rebuttal Power Costs_Electric Rev Req Model (2009 GRC) Rebuttal" xfId="7122"/>
    <cellStyle name="_Value Copy 11 30 05 gas 12 09 05 AURORA at 12 14 05_Rebuttal Power Costs_Electric Rev Req Model (2009 GRC) Rebuttal 2" xfId="7123"/>
    <cellStyle name="_Value Copy 11 30 05 gas 12 09 05 AURORA at 12 14 05_Rebuttal Power Costs_Electric Rev Req Model (2009 GRC) Rebuttal 2 2" xfId="7124"/>
    <cellStyle name="_Value Copy 11 30 05 gas 12 09 05 AURORA at 12 14 05_Rebuttal Power Costs_Electric Rev Req Model (2009 GRC) Rebuttal 2 3" xfId="7125"/>
    <cellStyle name="_Value Copy 11 30 05 gas 12 09 05 AURORA at 12 14 05_Rebuttal Power Costs_Electric Rev Req Model (2009 GRC) Rebuttal 3" xfId="7126"/>
    <cellStyle name="_Value Copy 11 30 05 gas 12 09 05 AURORA at 12 14 05_Rebuttal Power Costs_Electric Rev Req Model (2009 GRC) Rebuttal 4" xfId="7127"/>
    <cellStyle name="_Value Copy 11 30 05 gas 12 09 05 AURORA at 12 14 05_Rebuttal Power Costs_Electric Rev Req Model (2009 GRC) Rebuttal REmoval of New  WH Solar AdjustMI" xfId="7128"/>
    <cellStyle name="_Value Copy 11 30 05 gas 12 09 05 AURORA at 12 14 05_Rebuttal Power Costs_Electric Rev Req Model (2009 GRC) Rebuttal REmoval of New  WH Solar AdjustMI 2" xfId="7129"/>
    <cellStyle name="_Value Copy 11 30 05 gas 12 09 05 AURORA at 12 14 05_Rebuttal Power Costs_Electric Rev Req Model (2009 GRC) Rebuttal REmoval of New  WH Solar AdjustMI 2 2" xfId="7130"/>
    <cellStyle name="_Value Copy 11 30 05 gas 12 09 05 AURORA at 12 14 05_Rebuttal Power Costs_Electric Rev Req Model (2009 GRC) Rebuttal REmoval of New  WH Solar AdjustMI 2 3" xfId="7131"/>
    <cellStyle name="_Value Copy 11 30 05 gas 12 09 05 AURORA at 12 14 05_Rebuttal Power Costs_Electric Rev Req Model (2009 GRC) Rebuttal REmoval of New  WH Solar AdjustMI 3" xfId="7132"/>
    <cellStyle name="_Value Copy 11 30 05 gas 12 09 05 AURORA at 12 14 05_Rebuttal Power Costs_Electric Rev Req Model (2009 GRC) Rebuttal REmoval of New  WH Solar AdjustMI 4" xfId="7133"/>
    <cellStyle name="_Value Copy 11 30 05 gas 12 09 05 AURORA at 12 14 05_Rebuttal Power Costs_Electric Rev Req Model (2009 GRC) Revised 01-18-2010" xfId="7134"/>
    <cellStyle name="_Value Copy 11 30 05 gas 12 09 05 AURORA at 12 14 05_Rebuttal Power Costs_Electric Rev Req Model (2009 GRC) Revised 01-18-2010 2" xfId="7135"/>
    <cellStyle name="_Value Copy 11 30 05 gas 12 09 05 AURORA at 12 14 05_Rebuttal Power Costs_Electric Rev Req Model (2009 GRC) Revised 01-18-2010 2 2" xfId="7136"/>
    <cellStyle name="_Value Copy 11 30 05 gas 12 09 05 AURORA at 12 14 05_Rebuttal Power Costs_Electric Rev Req Model (2009 GRC) Revised 01-18-2010 2 3" xfId="7137"/>
    <cellStyle name="_Value Copy 11 30 05 gas 12 09 05 AURORA at 12 14 05_Rebuttal Power Costs_Electric Rev Req Model (2009 GRC) Revised 01-18-2010 3" xfId="7138"/>
    <cellStyle name="_Value Copy 11 30 05 gas 12 09 05 AURORA at 12 14 05_Rebuttal Power Costs_Electric Rev Req Model (2009 GRC) Revised 01-18-2010 4" xfId="7139"/>
    <cellStyle name="_Value Copy 11 30 05 gas 12 09 05 AURORA at 12 14 05_Rebuttal Power Costs_Final Order Electric EXHIBIT A-1" xfId="7140"/>
    <cellStyle name="_Value Copy 11 30 05 gas 12 09 05 AURORA at 12 14 05_Rebuttal Power Costs_Final Order Electric EXHIBIT A-1 2" xfId="7141"/>
    <cellStyle name="_Value Copy 11 30 05 gas 12 09 05 AURORA at 12 14 05_Rebuttal Power Costs_Final Order Electric EXHIBIT A-1 2 2" xfId="7142"/>
    <cellStyle name="_Value Copy 11 30 05 gas 12 09 05 AURORA at 12 14 05_Rebuttal Power Costs_Final Order Electric EXHIBIT A-1 2 3" xfId="7143"/>
    <cellStyle name="_Value Copy 11 30 05 gas 12 09 05 AURORA at 12 14 05_Rebuttal Power Costs_Final Order Electric EXHIBIT A-1 3" xfId="7144"/>
    <cellStyle name="_Value Copy 11 30 05 gas 12 09 05 AURORA at 12 14 05_Rebuttal Power Costs_Final Order Electric EXHIBIT A-1 4" xfId="7145"/>
    <cellStyle name="_Value Copy 11 30 05 gas 12 09 05 AURORA at 12 14 05_RECS vs PTC's w Interest 6-28-10" xfId="7146"/>
    <cellStyle name="_Value Copy 11 30 05 gas 12 09 05 AURORA at 12 14 05_ROR 5.02" xfId="7147"/>
    <cellStyle name="_Value Copy 11 30 05 gas 12 09 05 AURORA at 12 14 05_ROR 5.02 2" xfId="7148"/>
    <cellStyle name="_Value Copy 11 30 05 gas 12 09 05 AURORA at 12 14 05_ROR 5.02 2 2" xfId="7149"/>
    <cellStyle name="_Value Copy 11 30 05 gas 12 09 05 AURORA at 12 14 05_ROR 5.02 2 3" xfId="7150"/>
    <cellStyle name="_Value Copy 11 30 05 gas 12 09 05 AURORA at 12 14 05_ROR 5.02 3" xfId="7151"/>
    <cellStyle name="_Value Copy 11 30 05 gas 12 09 05 AURORA at 12 14 05_Sch 40 Feeder OH 2008" xfId="7152"/>
    <cellStyle name="_Value Copy 11 30 05 gas 12 09 05 AURORA at 12 14 05_Sch 40 Feeder OH 2008 2" xfId="7153"/>
    <cellStyle name="_Value Copy 11 30 05 gas 12 09 05 AURORA at 12 14 05_Sch 40 Feeder OH 2008 2 2" xfId="7154"/>
    <cellStyle name="_Value Copy 11 30 05 gas 12 09 05 AURORA at 12 14 05_Sch 40 Feeder OH 2008 2 3" xfId="7155"/>
    <cellStyle name="_Value Copy 11 30 05 gas 12 09 05 AURORA at 12 14 05_Sch 40 Feeder OH 2008 3" xfId="7156"/>
    <cellStyle name="_Value Copy 11 30 05 gas 12 09 05 AURORA at 12 14 05_Sch 40 Feeder OH 2008 4" xfId="7157"/>
    <cellStyle name="_Value Copy 11 30 05 gas 12 09 05 AURORA at 12 14 05_Sch 40 Interim Energy Rates " xfId="7158"/>
    <cellStyle name="_Value Copy 11 30 05 gas 12 09 05 AURORA at 12 14 05_Sch 40 Interim Energy Rates  2" xfId="7159"/>
    <cellStyle name="_Value Copy 11 30 05 gas 12 09 05 AURORA at 12 14 05_Sch 40 Interim Energy Rates  2 2" xfId="7160"/>
    <cellStyle name="_Value Copy 11 30 05 gas 12 09 05 AURORA at 12 14 05_Sch 40 Interim Energy Rates  2 3" xfId="7161"/>
    <cellStyle name="_Value Copy 11 30 05 gas 12 09 05 AURORA at 12 14 05_Sch 40 Interim Energy Rates  3" xfId="7162"/>
    <cellStyle name="_Value Copy 11 30 05 gas 12 09 05 AURORA at 12 14 05_Sch 40 Substation A&amp;G 2008" xfId="7163"/>
    <cellStyle name="_Value Copy 11 30 05 gas 12 09 05 AURORA at 12 14 05_Sch 40 Substation A&amp;G 2008 2" xfId="7164"/>
    <cellStyle name="_Value Copy 11 30 05 gas 12 09 05 AURORA at 12 14 05_Sch 40 Substation A&amp;G 2008 2 2" xfId="7165"/>
    <cellStyle name="_Value Copy 11 30 05 gas 12 09 05 AURORA at 12 14 05_Sch 40 Substation A&amp;G 2008 2 3" xfId="7166"/>
    <cellStyle name="_Value Copy 11 30 05 gas 12 09 05 AURORA at 12 14 05_Sch 40 Substation A&amp;G 2008 3" xfId="7167"/>
    <cellStyle name="_Value Copy 11 30 05 gas 12 09 05 AURORA at 12 14 05_Sch 40 Substation A&amp;G 2008 4" xfId="7168"/>
    <cellStyle name="_Value Copy 11 30 05 gas 12 09 05 AURORA at 12 14 05_Sch 40 Substation O&amp;M 2008" xfId="7169"/>
    <cellStyle name="_Value Copy 11 30 05 gas 12 09 05 AURORA at 12 14 05_Sch 40 Substation O&amp;M 2008 2" xfId="7170"/>
    <cellStyle name="_Value Copy 11 30 05 gas 12 09 05 AURORA at 12 14 05_Sch 40 Substation O&amp;M 2008 2 2" xfId="7171"/>
    <cellStyle name="_Value Copy 11 30 05 gas 12 09 05 AURORA at 12 14 05_Sch 40 Substation O&amp;M 2008 2 3" xfId="7172"/>
    <cellStyle name="_Value Copy 11 30 05 gas 12 09 05 AURORA at 12 14 05_Sch 40 Substation O&amp;M 2008 3" xfId="7173"/>
    <cellStyle name="_Value Copy 11 30 05 gas 12 09 05 AURORA at 12 14 05_Sch 40 Substation O&amp;M 2008 4" xfId="7174"/>
    <cellStyle name="_Value Copy 11 30 05 gas 12 09 05 AURORA at 12 14 05_Subs 2008" xfId="7175"/>
    <cellStyle name="_Value Copy 11 30 05 gas 12 09 05 AURORA at 12 14 05_Subs 2008 2" xfId="7176"/>
    <cellStyle name="_Value Copy 11 30 05 gas 12 09 05 AURORA at 12 14 05_Subs 2008 2 2" xfId="7177"/>
    <cellStyle name="_Value Copy 11 30 05 gas 12 09 05 AURORA at 12 14 05_Subs 2008 2 3" xfId="7178"/>
    <cellStyle name="_Value Copy 11 30 05 gas 12 09 05 AURORA at 12 14 05_Subs 2008 3" xfId="7179"/>
    <cellStyle name="_Value Copy 11 30 05 gas 12 09 05 AURORA at 12 14 05_Subs 2008 4" xfId="7180"/>
    <cellStyle name="_Value Copy 11 30 05 gas 12 09 05 AURORA at 12 14 05_Transmission Workbook for May BOD" xfId="7181"/>
    <cellStyle name="_Value Copy 11 30 05 gas 12 09 05 AURORA at 12 14 05_Transmission Workbook for May BOD 2" xfId="7182"/>
    <cellStyle name="_Value Copy 11 30 05 gas 12 09 05 AURORA at 12 14 05_Typical Residential Impacts 10.27.08" xfId="7183"/>
    <cellStyle name="_Value Copy 11 30 05 gas 12 09 05 AURORA at 12 14 05_Wind Integration 10GRC" xfId="7184"/>
    <cellStyle name="_Value Copy 11 30 05 gas 12 09 05 AURORA at 12 14 05_Wind Integration 10GRC 2" xfId="7185"/>
    <cellStyle name="_VC 2007GRC PC 10312007" xfId="7186"/>
    <cellStyle name="_VC 6.15.06 update on 06GRC power costs.xls Chart 1" xfId="7187"/>
    <cellStyle name="_VC 6.15.06 update on 06GRC power costs.xls Chart 1 2" xfId="7188"/>
    <cellStyle name="_VC 6.15.06 update on 06GRC power costs.xls Chart 1 2 2" xfId="7189"/>
    <cellStyle name="_VC 6.15.06 update on 06GRC power costs.xls Chart 1 2 2 2" xfId="7190"/>
    <cellStyle name="_VC 6.15.06 update on 06GRC power costs.xls Chart 1 2 2 3" xfId="7191"/>
    <cellStyle name="_VC 6.15.06 update on 06GRC power costs.xls Chart 1 2 3" xfId="7192"/>
    <cellStyle name="_VC 6.15.06 update on 06GRC power costs.xls Chart 1 2 4" xfId="7193"/>
    <cellStyle name="_VC 6.15.06 update on 06GRC power costs.xls Chart 1 3" xfId="7194"/>
    <cellStyle name="_VC 6.15.06 update on 06GRC power costs.xls Chart 1 3 2" xfId="7195"/>
    <cellStyle name="_VC 6.15.06 update on 06GRC power costs.xls Chart 1 3 2 2" xfId="7196"/>
    <cellStyle name="_VC 6.15.06 update on 06GRC power costs.xls Chart 1 3 2 3" xfId="7197"/>
    <cellStyle name="_VC 6.15.06 update on 06GRC power costs.xls Chart 1 3 3" xfId="7198"/>
    <cellStyle name="_VC 6.15.06 update on 06GRC power costs.xls Chart 1 3 3 2" xfId="7199"/>
    <cellStyle name="_VC 6.15.06 update on 06GRC power costs.xls Chart 1 3 3 3" xfId="7200"/>
    <cellStyle name="_VC 6.15.06 update on 06GRC power costs.xls Chart 1 3 4" xfId="7201"/>
    <cellStyle name="_VC 6.15.06 update on 06GRC power costs.xls Chart 1 3 4 2" xfId="7202"/>
    <cellStyle name="_VC 6.15.06 update on 06GRC power costs.xls Chart 1 3 4 3" xfId="7203"/>
    <cellStyle name="_VC 6.15.06 update on 06GRC power costs.xls Chart 1 4" xfId="7204"/>
    <cellStyle name="_VC 6.15.06 update on 06GRC power costs.xls Chart 1 4 2" xfId="7205"/>
    <cellStyle name="_VC 6.15.06 update on 06GRC power costs.xls Chart 1 4 3" xfId="7206"/>
    <cellStyle name="_VC 6.15.06 update on 06GRC power costs.xls Chart 1 5" xfId="7207"/>
    <cellStyle name="_VC 6.15.06 update on 06GRC power costs.xls Chart 1 6" xfId="7208"/>
    <cellStyle name="_VC 6.15.06 update on 06GRC power costs.xls Chart 1 7" xfId="7209"/>
    <cellStyle name="_VC 6.15.06 update on 06GRC power costs.xls Chart 1_04 07E Wild Horse Wind Expansion (C) (2)" xfId="7210"/>
    <cellStyle name="_VC 6.15.06 update on 06GRC power costs.xls Chart 1_04 07E Wild Horse Wind Expansion (C) (2) 2" xfId="7211"/>
    <cellStyle name="_VC 6.15.06 update on 06GRC power costs.xls Chart 1_04 07E Wild Horse Wind Expansion (C) (2) 2 2" xfId="7212"/>
    <cellStyle name="_VC 6.15.06 update on 06GRC power costs.xls Chart 1_04 07E Wild Horse Wind Expansion (C) (2) 2 3" xfId="7213"/>
    <cellStyle name="_VC 6.15.06 update on 06GRC power costs.xls Chart 1_04 07E Wild Horse Wind Expansion (C) (2) 3" xfId="7214"/>
    <cellStyle name="_VC 6.15.06 update on 06GRC power costs.xls Chart 1_04 07E Wild Horse Wind Expansion (C) (2) 4" xfId="7215"/>
    <cellStyle name="_VC 6.15.06 update on 06GRC power costs.xls Chart 1_04 07E Wild Horse Wind Expansion (C) (2)_Adj Bench DR 3 for Initial Briefs (Electric)" xfId="7216"/>
    <cellStyle name="_VC 6.15.06 update on 06GRC power costs.xls Chart 1_04 07E Wild Horse Wind Expansion (C) (2)_Adj Bench DR 3 for Initial Briefs (Electric) 2" xfId="7217"/>
    <cellStyle name="_VC 6.15.06 update on 06GRC power costs.xls Chart 1_04 07E Wild Horse Wind Expansion (C) (2)_Adj Bench DR 3 for Initial Briefs (Electric) 2 2" xfId="7218"/>
    <cellStyle name="_VC 6.15.06 update on 06GRC power costs.xls Chart 1_04 07E Wild Horse Wind Expansion (C) (2)_Adj Bench DR 3 for Initial Briefs (Electric) 2 3" xfId="7219"/>
    <cellStyle name="_VC 6.15.06 update on 06GRC power costs.xls Chart 1_04 07E Wild Horse Wind Expansion (C) (2)_Adj Bench DR 3 for Initial Briefs (Electric) 3" xfId="7220"/>
    <cellStyle name="_VC 6.15.06 update on 06GRC power costs.xls Chart 1_04 07E Wild Horse Wind Expansion (C) (2)_Adj Bench DR 3 for Initial Briefs (Electric) 4" xfId="7221"/>
    <cellStyle name="_VC 6.15.06 update on 06GRC power costs.xls Chart 1_04 07E Wild Horse Wind Expansion (C) (2)_Book1" xfId="7222"/>
    <cellStyle name="_VC 6.15.06 update on 06GRC power costs.xls Chart 1_04 07E Wild Horse Wind Expansion (C) (2)_Electric Rev Req Model (2009 GRC) " xfId="7223"/>
    <cellStyle name="_VC 6.15.06 update on 06GRC power costs.xls Chart 1_04 07E Wild Horse Wind Expansion (C) (2)_Electric Rev Req Model (2009 GRC)  2" xfId="7224"/>
    <cellStyle name="_VC 6.15.06 update on 06GRC power costs.xls Chart 1_04 07E Wild Horse Wind Expansion (C) (2)_Electric Rev Req Model (2009 GRC)  2 2" xfId="7225"/>
    <cellStyle name="_VC 6.15.06 update on 06GRC power costs.xls Chart 1_04 07E Wild Horse Wind Expansion (C) (2)_Electric Rev Req Model (2009 GRC)  2 3" xfId="7226"/>
    <cellStyle name="_VC 6.15.06 update on 06GRC power costs.xls Chart 1_04 07E Wild Horse Wind Expansion (C) (2)_Electric Rev Req Model (2009 GRC)  3" xfId="7227"/>
    <cellStyle name="_VC 6.15.06 update on 06GRC power costs.xls Chart 1_04 07E Wild Horse Wind Expansion (C) (2)_Electric Rev Req Model (2009 GRC)  4" xfId="7228"/>
    <cellStyle name="_VC 6.15.06 update on 06GRC power costs.xls Chart 1_04 07E Wild Horse Wind Expansion (C) (2)_Electric Rev Req Model (2009 GRC) Rebuttal" xfId="7229"/>
    <cellStyle name="_VC 6.15.06 update on 06GRC power costs.xls Chart 1_04 07E Wild Horse Wind Expansion (C) (2)_Electric Rev Req Model (2009 GRC) Rebuttal 2" xfId="7230"/>
    <cellStyle name="_VC 6.15.06 update on 06GRC power costs.xls Chart 1_04 07E Wild Horse Wind Expansion (C) (2)_Electric Rev Req Model (2009 GRC) Rebuttal 2 2" xfId="7231"/>
    <cellStyle name="_VC 6.15.06 update on 06GRC power costs.xls Chart 1_04 07E Wild Horse Wind Expansion (C) (2)_Electric Rev Req Model (2009 GRC) Rebuttal 2 3" xfId="7232"/>
    <cellStyle name="_VC 6.15.06 update on 06GRC power costs.xls Chart 1_04 07E Wild Horse Wind Expansion (C) (2)_Electric Rev Req Model (2009 GRC) Rebuttal 3" xfId="7233"/>
    <cellStyle name="_VC 6.15.06 update on 06GRC power costs.xls Chart 1_04 07E Wild Horse Wind Expansion (C) (2)_Electric Rev Req Model (2009 GRC) Rebuttal 4" xfId="7234"/>
    <cellStyle name="_VC 6.15.06 update on 06GRC power costs.xls Chart 1_04 07E Wild Horse Wind Expansion (C) (2)_Electric Rev Req Model (2009 GRC) Rebuttal REmoval of New  WH Solar AdjustMI" xfId="7235"/>
    <cellStyle name="_VC 6.15.06 update on 06GRC power costs.xls Chart 1_04 07E Wild Horse Wind Expansion (C) (2)_Electric Rev Req Model (2009 GRC) Rebuttal REmoval of New  WH Solar AdjustMI 2" xfId="7236"/>
    <cellStyle name="_VC 6.15.06 update on 06GRC power costs.xls Chart 1_04 07E Wild Horse Wind Expansion (C) (2)_Electric Rev Req Model (2009 GRC) Rebuttal REmoval of New  WH Solar AdjustMI 2 2" xfId="7237"/>
    <cellStyle name="_VC 6.15.06 update on 06GRC power costs.xls Chart 1_04 07E Wild Horse Wind Expansion (C) (2)_Electric Rev Req Model (2009 GRC) Rebuttal REmoval of New  WH Solar AdjustMI 2 3" xfId="7238"/>
    <cellStyle name="_VC 6.15.06 update on 06GRC power costs.xls Chart 1_04 07E Wild Horse Wind Expansion (C) (2)_Electric Rev Req Model (2009 GRC) Rebuttal REmoval of New  WH Solar AdjustMI 3" xfId="7239"/>
    <cellStyle name="_VC 6.15.06 update on 06GRC power costs.xls Chart 1_04 07E Wild Horse Wind Expansion (C) (2)_Electric Rev Req Model (2009 GRC) Rebuttal REmoval of New  WH Solar AdjustMI 4" xfId="7240"/>
    <cellStyle name="_VC 6.15.06 update on 06GRC power costs.xls Chart 1_04 07E Wild Horse Wind Expansion (C) (2)_Electric Rev Req Model (2009 GRC) Revised 01-18-2010" xfId="7241"/>
    <cellStyle name="_VC 6.15.06 update on 06GRC power costs.xls Chart 1_04 07E Wild Horse Wind Expansion (C) (2)_Electric Rev Req Model (2009 GRC) Revised 01-18-2010 2" xfId="7242"/>
    <cellStyle name="_VC 6.15.06 update on 06GRC power costs.xls Chart 1_04 07E Wild Horse Wind Expansion (C) (2)_Electric Rev Req Model (2009 GRC) Revised 01-18-2010 2 2" xfId="7243"/>
    <cellStyle name="_VC 6.15.06 update on 06GRC power costs.xls Chart 1_04 07E Wild Horse Wind Expansion (C) (2)_Electric Rev Req Model (2009 GRC) Revised 01-18-2010 2 3" xfId="7244"/>
    <cellStyle name="_VC 6.15.06 update on 06GRC power costs.xls Chart 1_04 07E Wild Horse Wind Expansion (C) (2)_Electric Rev Req Model (2009 GRC) Revised 01-18-2010 3" xfId="7245"/>
    <cellStyle name="_VC 6.15.06 update on 06GRC power costs.xls Chart 1_04 07E Wild Horse Wind Expansion (C) (2)_Electric Rev Req Model (2009 GRC) Revised 01-18-2010 4" xfId="7246"/>
    <cellStyle name="_VC 6.15.06 update on 06GRC power costs.xls Chart 1_04 07E Wild Horse Wind Expansion (C) (2)_Electric Rev Req Model (2010 GRC)" xfId="7247"/>
    <cellStyle name="_VC 6.15.06 update on 06GRC power costs.xls Chart 1_04 07E Wild Horse Wind Expansion (C) (2)_Electric Rev Req Model (2010 GRC) SF" xfId="7248"/>
    <cellStyle name="_VC 6.15.06 update on 06GRC power costs.xls Chart 1_04 07E Wild Horse Wind Expansion (C) (2)_Final Order Electric EXHIBIT A-1" xfId="7249"/>
    <cellStyle name="_VC 6.15.06 update on 06GRC power costs.xls Chart 1_04 07E Wild Horse Wind Expansion (C) (2)_Final Order Electric EXHIBIT A-1 2" xfId="7250"/>
    <cellStyle name="_VC 6.15.06 update on 06GRC power costs.xls Chart 1_04 07E Wild Horse Wind Expansion (C) (2)_Final Order Electric EXHIBIT A-1 2 2" xfId="7251"/>
    <cellStyle name="_VC 6.15.06 update on 06GRC power costs.xls Chart 1_04 07E Wild Horse Wind Expansion (C) (2)_Final Order Electric EXHIBIT A-1 2 3" xfId="7252"/>
    <cellStyle name="_VC 6.15.06 update on 06GRC power costs.xls Chart 1_04 07E Wild Horse Wind Expansion (C) (2)_Final Order Electric EXHIBIT A-1 3" xfId="7253"/>
    <cellStyle name="_VC 6.15.06 update on 06GRC power costs.xls Chart 1_04 07E Wild Horse Wind Expansion (C) (2)_Final Order Electric EXHIBIT A-1 4" xfId="7254"/>
    <cellStyle name="_VC 6.15.06 update on 06GRC power costs.xls Chart 1_04 07E Wild Horse Wind Expansion (C) (2)_TENASKA REGULATORY ASSET" xfId="7255"/>
    <cellStyle name="_VC 6.15.06 update on 06GRC power costs.xls Chart 1_04 07E Wild Horse Wind Expansion (C) (2)_TENASKA REGULATORY ASSET 2" xfId="7256"/>
    <cellStyle name="_VC 6.15.06 update on 06GRC power costs.xls Chart 1_04 07E Wild Horse Wind Expansion (C) (2)_TENASKA REGULATORY ASSET 2 2" xfId="7257"/>
    <cellStyle name="_VC 6.15.06 update on 06GRC power costs.xls Chart 1_04 07E Wild Horse Wind Expansion (C) (2)_TENASKA REGULATORY ASSET 2 3" xfId="7258"/>
    <cellStyle name="_VC 6.15.06 update on 06GRC power costs.xls Chart 1_04 07E Wild Horse Wind Expansion (C) (2)_TENASKA REGULATORY ASSET 3" xfId="7259"/>
    <cellStyle name="_VC 6.15.06 update on 06GRC power costs.xls Chart 1_04 07E Wild Horse Wind Expansion (C) (2)_TENASKA REGULATORY ASSET 4" xfId="7260"/>
    <cellStyle name="_VC 6.15.06 update on 06GRC power costs.xls Chart 1_16.37E Wild Horse Expansion DeferralRevwrkingfile SF" xfId="7261"/>
    <cellStyle name="_VC 6.15.06 update on 06GRC power costs.xls Chart 1_16.37E Wild Horse Expansion DeferralRevwrkingfile SF 2" xfId="7262"/>
    <cellStyle name="_VC 6.15.06 update on 06GRC power costs.xls Chart 1_16.37E Wild Horse Expansion DeferralRevwrkingfile SF 2 2" xfId="7263"/>
    <cellStyle name="_VC 6.15.06 update on 06GRC power costs.xls Chart 1_16.37E Wild Horse Expansion DeferralRevwrkingfile SF 2 3" xfId="7264"/>
    <cellStyle name="_VC 6.15.06 update on 06GRC power costs.xls Chart 1_16.37E Wild Horse Expansion DeferralRevwrkingfile SF 3" xfId="7265"/>
    <cellStyle name="_VC 6.15.06 update on 06GRC power costs.xls Chart 1_16.37E Wild Horse Expansion DeferralRevwrkingfile SF 4" xfId="7266"/>
    <cellStyle name="_VC 6.15.06 update on 06GRC power costs.xls Chart 1_2009 Compliance Filing PCA Exhibits for GRC" xfId="7267"/>
    <cellStyle name="_VC 6.15.06 update on 06GRC power costs.xls Chart 1_2009 Compliance Filing PCA Exhibits for GRC 2" xfId="7268"/>
    <cellStyle name="_VC 6.15.06 update on 06GRC power costs.xls Chart 1_2009 GRC Compl Filing - Exhibit D" xfId="7269"/>
    <cellStyle name="_VC 6.15.06 update on 06GRC power costs.xls Chart 1_2009 GRC Compl Filing - Exhibit D 2" xfId="7270"/>
    <cellStyle name="_VC 6.15.06 update on 06GRC power costs.xls Chart 1_2009 GRC Compl Filing - Exhibit D 3" xfId="7271"/>
    <cellStyle name="_VC 6.15.06 update on 06GRC power costs.xls Chart 1_2010 PTC's July1_Dec31 2010 " xfId="7272"/>
    <cellStyle name="_VC 6.15.06 update on 06GRC power costs.xls Chart 1_2010 PTC's Sept10_Aug11 (Version 4)" xfId="7273"/>
    <cellStyle name="_VC 6.15.06 update on 06GRC power costs.xls Chart 1_3.01 Income Statement" xfId="7274"/>
    <cellStyle name="_VC 6.15.06 update on 06GRC power costs.xls Chart 1_4 31 Regulatory Assets and Liabilities  7 06- Exhibit D" xfId="7275"/>
    <cellStyle name="_VC 6.15.06 update on 06GRC power costs.xls Chart 1_4 31 Regulatory Assets and Liabilities  7 06- Exhibit D 2" xfId="7276"/>
    <cellStyle name="_VC 6.15.06 update on 06GRC power costs.xls Chart 1_4 31 Regulatory Assets and Liabilities  7 06- Exhibit D 2 2" xfId="7277"/>
    <cellStyle name="_VC 6.15.06 update on 06GRC power costs.xls Chart 1_4 31 Regulatory Assets and Liabilities  7 06- Exhibit D 2 3" xfId="7278"/>
    <cellStyle name="_VC 6.15.06 update on 06GRC power costs.xls Chart 1_4 31 Regulatory Assets and Liabilities  7 06- Exhibit D 3" xfId="7279"/>
    <cellStyle name="_VC 6.15.06 update on 06GRC power costs.xls Chart 1_4 31 Regulatory Assets and Liabilities  7 06- Exhibit D 4" xfId="7280"/>
    <cellStyle name="_VC 6.15.06 update on 06GRC power costs.xls Chart 1_4 31 Regulatory Assets and Liabilities  7 06- Exhibit D_NIM Summary" xfId="7281"/>
    <cellStyle name="_VC 6.15.06 update on 06GRC power costs.xls Chart 1_4 31 Regulatory Assets and Liabilities  7 06- Exhibit D_NIM Summary 2" xfId="7282"/>
    <cellStyle name="_VC 6.15.06 update on 06GRC power costs.xls Chart 1_4 32 Regulatory Assets and Liabilities  7 06- Exhibit D" xfId="7283"/>
    <cellStyle name="_VC 6.15.06 update on 06GRC power costs.xls Chart 1_4 32 Regulatory Assets and Liabilities  7 06- Exhibit D 2" xfId="7284"/>
    <cellStyle name="_VC 6.15.06 update on 06GRC power costs.xls Chart 1_4 32 Regulatory Assets and Liabilities  7 06- Exhibit D 2 2" xfId="7285"/>
    <cellStyle name="_VC 6.15.06 update on 06GRC power costs.xls Chart 1_4 32 Regulatory Assets and Liabilities  7 06- Exhibit D 2 3" xfId="7286"/>
    <cellStyle name="_VC 6.15.06 update on 06GRC power costs.xls Chart 1_4 32 Regulatory Assets and Liabilities  7 06- Exhibit D 3" xfId="7287"/>
    <cellStyle name="_VC 6.15.06 update on 06GRC power costs.xls Chart 1_4 32 Regulatory Assets and Liabilities  7 06- Exhibit D 4" xfId="7288"/>
    <cellStyle name="_VC 6.15.06 update on 06GRC power costs.xls Chart 1_4 32 Regulatory Assets and Liabilities  7 06- Exhibit D_NIM Summary" xfId="7289"/>
    <cellStyle name="_VC 6.15.06 update on 06GRC power costs.xls Chart 1_4 32 Regulatory Assets and Liabilities  7 06- Exhibit D_NIM Summary 2" xfId="7290"/>
    <cellStyle name="_VC 6.15.06 update on 06GRC power costs.xls Chart 1_ACCOUNTS" xfId="7291"/>
    <cellStyle name="_VC 6.15.06 update on 06GRC power costs.xls Chart 1_Att B to RECs proceeds proposal" xfId="7292"/>
    <cellStyle name="_VC 6.15.06 update on 06GRC power costs.xls Chart 1_AURORA Total New" xfId="7293"/>
    <cellStyle name="_VC 6.15.06 update on 06GRC power costs.xls Chart 1_AURORA Total New 2" xfId="7294"/>
    <cellStyle name="_VC 6.15.06 update on 06GRC power costs.xls Chart 1_Backup for Attachment B 2010-09-09" xfId="7295"/>
    <cellStyle name="_VC 6.15.06 update on 06GRC power costs.xls Chart 1_Bench Request - Attachment B" xfId="7296"/>
    <cellStyle name="_VC 6.15.06 update on 06GRC power costs.xls Chart 1_Book2" xfId="7297"/>
    <cellStyle name="_VC 6.15.06 update on 06GRC power costs.xls Chart 1_Book2 2" xfId="7298"/>
    <cellStyle name="_VC 6.15.06 update on 06GRC power costs.xls Chart 1_Book2 2 2" xfId="7299"/>
    <cellStyle name="_VC 6.15.06 update on 06GRC power costs.xls Chart 1_Book2 2 3" xfId="7300"/>
    <cellStyle name="_VC 6.15.06 update on 06GRC power costs.xls Chart 1_Book2 3" xfId="7301"/>
    <cellStyle name="_VC 6.15.06 update on 06GRC power costs.xls Chart 1_Book2 4" xfId="7302"/>
    <cellStyle name="_VC 6.15.06 update on 06GRC power costs.xls Chart 1_Book2_Adj Bench DR 3 for Initial Briefs (Electric)" xfId="7303"/>
    <cellStyle name="_VC 6.15.06 update on 06GRC power costs.xls Chart 1_Book2_Adj Bench DR 3 for Initial Briefs (Electric) 2" xfId="7304"/>
    <cellStyle name="_VC 6.15.06 update on 06GRC power costs.xls Chart 1_Book2_Adj Bench DR 3 for Initial Briefs (Electric) 2 2" xfId="7305"/>
    <cellStyle name="_VC 6.15.06 update on 06GRC power costs.xls Chart 1_Book2_Adj Bench DR 3 for Initial Briefs (Electric) 2 3" xfId="7306"/>
    <cellStyle name="_VC 6.15.06 update on 06GRC power costs.xls Chart 1_Book2_Adj Bench DR 3 for Initial Briefs (Electric) 3" xfId="7307"/>
    <cellStyle name="_VC 6.15.06 update on 06GRC power costs.xls Chart 1_Book2_Adj Bench DR 3 for Initial Briefs (Electric) 4" xfId="7308"/>
    <cellStyle name="_VC 6.15.06 update on 06GRC power costs.xls Chart 1_Book2_Electric Rev Req Model (2009 GRC) Rebuttal" xfId="7309"/>
    <cellStyle name="_VC 6.15.06 update on 06GRC power costs.xls Chart 1_Book2_Electric Rev Req Model (2009 GRC) Rebuttal 2" xfId="7310"/>
    <cellStyle name="_VC 6.15.06 update on 06GRC power costs.xls Chart 1_Book2_Electric Rev Req Model (2009 GRC) Rebuttal 2 2" xfId="7311"/>
    <cellStyle name="_VC 6.15.06 update on 06GRC power costs.xls Chart 1_Book2_Electric Rev Req Model (2009 GRC) Rebuttal 2 3" xfId="7312"/>
    <cellStyle name="_VC 6.15.06 update on 06GRC power costs.xls Chart 1_Book2_Electric Rev Req Model (2009 GRC) Rebuttal 3" xfId="7313"/>
    <cellStyle name="_VC 6.15.06 update on 06GRC power costs.xls Chart 1_Book2_Electric Rev Req Model (2009 GRC) Rebuttal 4" xfId="7314"/>
    <cellStyle name="_VC 6.15.06 update on 06GRC power costs.xls Chart 1_Book2_Electric Rev Req Model (2009 GRC) Rebuttal REmoval of New  WH Solar AdjustMI" xfId="7315"/>
    <cellStyle name="_VC 6.15.06 update on 06GRC power costs.xls Chart 1_Book2_Electric Rev Req Model (2009 GRC) Rebuttal REmoval of New  WH Solar AdjustMI 2" xfId="7316"/>
    <cellStyle name="_VC 6.15.06 update on 06GRC power costs.xls Chart 1_Book2_Electric Rev Req Model (2009 GRC) Rebuttal REmoval of New  WH Solar AdjustMI 2 2" xfId="7317"/>
    <cellStyle name="_VC 6.15.06 update on 06GRC power costs.xls Chart 1_Book2_Electric Rev Req Model (2009 GRC) Rebuttal REmoval of New  WH Solar AdjustMI 2 3" xfId="7318"/>
    <cellStyle name="_VC 6.15.06 update on 06GRC power costs.xls Chart 1_Book2_Electric Rev Req Model (2009 GRC) Rebuttal REmoval of New  WH Solar AdjustMI 3" xfId="7319"/>
    <cellStyle name="_VC 6.15.06 update on 06GRC power costs.xls Chart 1_Book2_Electric Rev Req Model (2009 GRC) Rebuttal REmoval of New  WH Solar AdjustMI 4" xfId="7320"/>
    <cellStyle name="_VC 6.15.06 update on 06GRC power costs.xls Chart 1_Book2_Electric Rev Req Model (2009 GRC) Revised 01-18-2010" xfId="7321"/>
    <cellStyle name="_VC 6.15.06 update on 06GRC power costs.xls Chart 1_Book2_Electric Rev Req Model (2009 GRC) Revised 01-18-2010 2" xfId="7322"/>
    <cellStyle name="_VC 6.15.06 update on 06GRC power costs.xls Chart 1_Book2_Electric Rev Req Model (2009 GRC) Revised 01-18-2010 2 2" xfId="7323"/>
    <cellStyle name="_VC 6.15.06 update on 06GRC power costs.xls Chart 1_Book2_Electric Rev Req Model (2009 GRC) Revised 01-18-2010 2 3" xfId="7324"/>
    <cellStyle name="_VC 6.15.06 update on 06GRC power costs.xls Chart 1_Book2_Electric Rev Req Model (2009 GRC) Revised 01-18-2010 3" xfId="7325"/>
    <cellStyle name="_VC 6.15.06 update on 06GRC power costs.xls Chart 1_Book2_Electric Rev Req Model (2009 GRC) Revised 01-18-2010 4" xfId="7326"/>
    <cellStyle name="_VC 6.15.06 update on 06GRC power costs.xls Chart 1_Book2_Final Order Electric EXHIBIT A-1" xfId="7327"/>
    <cellStyle name="_VC 6.15.06 update on 06GRC power costs.xls Chart 1_Book2_Final Order Electric EXHIBIT A-1 2" xfId="7328"/>
    <cellStyle name="_VC 6.15.06 update on 06GRC power costs.xls Chart 1_Book2_Final Order Electric EXHIBIT A-1 2 2" xfId="7329"/>
    <cellStyle name="_VC 6.15.06 update on 06GRC power costs.xls Chart 1_Book2_Final Order Electric EXHIBIT A-1 2 3" xfId="7330"/>
    <cellStyle name="_VC 6.15.06 update on 06GRC power costs.xls Chart 1_Book2_Final Order Electric EXHIBIT A-1 3" xfId="7331"/>
    <cellStyle name="_VC 6.15.06 update on 06GRC power costs.xls Chart 1_Book2_Final Order Electric EXHIBIT A-1 4" xfId="7332"/>
    <cellStyle name="_VC 6.15.06 update on 06GRC power costs.xls Chart 1_Book4" xfId="7333"/>
    <cellStyle name="_VC 6.15.06 update on 06GRC power costs.xls Chart 1_Book4 2" xfId="7334"/>
    <cellStyle name="_VC 6.15.06 update on 06GRC power costs.xls Chart 1_Book4 2 2" xfId="7335"/>
    <cellStyle name="_VC 6.15.06 update on 06GRC power costs.xls Chart 1_Book4 2 3" xfId="7336"/>
    <cellStyle name="_VC 6.15.06 update on 06GRC power costs.xls Chart 1_Book4 3" xfId="7337"/>
    <cellStyle name="_VC 6.15.06 update on 06GRC power costs.xls Chart 1_Book4 4" xfId="7338"/>
    <cellStyle name="_VC 6.15.06 update on 06GRC power costs.xls Chart 1_Book9" xfId="7339"/>
    <cellStyle name="_VC 6.15.06 update on 06GRC power costs.xls Chart 1_Book9 2" xfId="7340"/>
    <cellStyle name="_VC 6.15.06 update on 06GRC power costs.xls Chart 1_Book9 2 2" xfId="7341"/>
    <cellStyle name="_VC 6.15.06 update on 06GRC power costs.xls Chart 1_Book9 2 3" xfId="7342"/>
    <cellStyle name="_VC 6.15.06 update on 06GRC power costs.xls Chart 1_Book9 3" xfId="7343"/>
    <cellStyle name="_VC 6.15.06 update on 06GRC power costs.xls Chart 1_Book9 4" xfId="7344"/>
    <cellStyle name="_VC 6.15.06 update on 06GRC power costs.xls Chart 1_Chelan PUD Power Costs (8-10)" xfId="7345"/>
    <cellStyle name="_VC 6.15.06 update on 06GRC power costs.xls Chart 1_DWH-08 (Rate Spread &amp; Design Workpapers)" xfId="7346"/>
    <cellStyle name="_VC 6.15.06 update on 06GRC power costs.xls Chart 1_Final 2008 PTC Rate Design Workpapers 10.27.08" xfId="7347"/>
    <cellStyle name="_VC 6.15.06 update on 06GRC power costs.xls Chart 1_Gas Rev Req Model (2010 GRC)" xfId="7348"/>
    <cellStyle name="_VC 6.15.06 update on 06GRC power costs.xls Chart 1_INPUTS" xfId="7349"/>
    <cellStyle name="_VC 6.15.06 update on 06GRC power costs.xls Chart 1_INPUTS 2" xfId="7350"/>
    <cellStyle name="_VC 6.15.06 update on 06GRC power costs.xls Chart 1_INPUTS 2 2" xfId="7351"/>
    <cellStyle name="_VC 6.15.06 update on 06GRC power costs.xls Chart 1_INPUTS 2 3" xfId="7352"/>
    <cellStyle name="_VC 6.15.06 update on 06GRC power costs.xls Chart 1_INPUTS 3" xfId="7353"/>
    <cellStyle name="_VC 6.15.06 update on 06GRC power costs.xls Chart 1_INPUTS 4" xfId="7354"/>
    <cellStyle name="_VC 6.15.06 update on 06GRC power costs.xls Chart 1_NIM Summary" xfId="7355"/>
    <cellStyle name="_VC 6.15.06 update on 06GRC power costs.xls Chart 1_NIM Summary 09GRC" xfId="7356"/>
    <cellStyle name="_VC 6.15.06 update on 06GRC power costs.xls Chart 1_NIM Summary 09GRC 2" xfId="7357"/>
    <cellStyle name="_VC 6.15.06 update on 06GRC power costs.xls Chart 1_NIM Summary 2" xfId="7358"/>
    <cellStyle name="_VC 6.15.06 update on 06GRC power costs.xls Chart 1_NIM Summary 3" xfId="7359"/>
    <cellStyle name="_VC 6.15.06 update on 06GRC power costs.xls Chart 1_NIM Summary 4" xfId="7360"/>
    <cellStyle name="_VC 6.15.06 update on 06GRC power costs.xls Chart 1_NIM Summary 5" xfId="7361"/>
    <cellStyle name="_VC 6.15.06 update on 06GRC power costs.xls Chart 1_NIM Summary 6" xfId="7362"/>
    <cellStyle name="_VC 6.15.06 update on 06GRC power costs.xls Chart 1_NIM Summary 7" xfId="7363"/>
    <cellStyle name="_VC 6.15.06 update on 06GRC power costs.xls Chart 1_NIM Summary 8" xfId="7364"/>
    <cellStyle name="_VC 6.15.06 update on 06GRC power costs.xls Chart 1_NIM Summary 9" xfId="7365"/>
    <cellStyle name="_VC 6.15.06 update on 06GRC power costs.xls Chart 1_PCA 10 -  Exhibit D from A Kellogg Jan 2011" xfId="7366"/>
    <cellStyle name="_VC 6.15.06 update on 06GRC power costs.xls Chart 1_PCA 10 -  Exhibit D from A Kellogg July 2011" xfId="7367"/>
    <cellStyle name="_VC 6.15.06 update on 06GRC power costs.xls Chart 1_PCA 10 -  Exhibit D from S Free Rcv'd 12-11" xfId="7368"/>
    <cellStyle name="_VC 6.15.06 update on 06GRC power costs.xls Chart 1_PCA 9 -  Exhibit D April 2010" xfId="7369"/>
    <cellStyle name="_VC 6.15.06 update on 06GRC power costs.xls Chart 1_PCA 9 -  Exhibit D April 2010 (3)" xfId="7370"/>
    <cellStyle name="_VC 6.15.06 update on 06GRC power costs.xls Chart 1_PCA 9 -  Exhibit D April 2010 (3) 2" xfId="7371"/>
    <cellStyle name="_VC 6.15.06 update on 06GRC power costs.xls Chart 1_PCA 9 -  Exhibit D April 2010 2" xfId="7372"/>
    <cellStyle name="_VC 6.15.06 update on 06GRC power costs.xls Chart 1_PCA 9 -  Exhibit D April 2010 3" xfId="7373"/>
    <cellStyle name="_VC 6.15.06 update on 06GRC power costs.xls Chart 1_PCA 9 -  Exhibit D Nov 2010" xfId="7374"/>
    <cellStyle name="_VC 6.15.06 update on 06GRC power costs.xls Chart 1_PCA 9 -  Exhibit D Nov 2010 2" xfId="7375"/>
    <cellStyle name="_VC 6.15.06 update on 06GRC power costs.xls Chart 1_PCA 9 - Exhibit D at August 2010" xfId="7376"/>
    <cellStyle name="_VC 6.15.06 update on 06GRC power costs.xls Chart 1_PCA 9 - Exhibit D at August 2010 2" xfId="7377"/>
    <cellStyle name="_VC 6.15.06 update on 06GRC power costs.xls Chart 1_PCA 9 - Exhibit D June 2010 GRC" xfId="7378"/>
    <cellStyle name="_VC 6.15.06 update on 06GRC power costs.xls Chart 1_PCA 9 - Exhibit D June 2010 GRC 2" xfId="7379"/>
    <cellStyle name="_VC 6.15.06 update on 06GRC power costs.xls Chart 1_Power Costs - Comparison bx Rbtl-Staff-Jt-PC" xfId="7380"/>
    <cellStyle name="_VC 6.15.06 update on 06GRC power costs.xls Chart 1_Power Costs - Comparison bx Rbtl-Staff-Jt-PC 2" xfId="7381"/>
    <cellStyle name="_VC 6.15.06 update on 06GRC power costs.xls Chart 1_Power Costs - Comparison bx Rbtl-Staff-Jt-PC 2 2" xfId="7382"/>
    <cellStyle name="_VC 6.15.06 update on 06GRC power costs.xls Chart 1_Power Costs - Comparison bx Rbtl-Staff-Jt-PC 2 3" xfId="7383"/>
    <cellStyle name="_VC 6.15.06 update on 06GRC power costs.xls Chart 1_Power Costs - Comparison bx Rbtl-Staff-Jt-PC 3" xfId="7384"/>
    <cellStyle name="_VC 6.15.06 update on 06GRC power costs.xls Chart 1_Power Costs - Comparison bx Rbtl-Staff-Jt-PC 4" xfId="7385"/>
    <cellStyle name="_VC 6.15.06 update on 06GRC power costs.xls Chart 1_Power Costs - Comparison bx Rbtl-Staff-Jt-PC_Adj Bench DR 3 for Initial Briefs (Electric)" xfId="7386"/>
    <cellStyle name="_VC 6.15.06 update on 06GRC power costs.xls Chart 1_Power Costs - Comparison bx Rbtl-Staff-Jt-PC_Adj Bench DR 3 for Initial Briefs (Electric) 2" xfId="7387"/>
    <cellStyle name="_VC 6.15.06 update on 06GRC power costs.xls Chart 1_Power Costs - Comparison bx Rbtl-Staff-Jt-PC_Adj Bench DR 3 for Initial Briefs (Electric) 2 2" xfId="7388"/>
    <cellStyle name="_VC 6.15.06 update on 06GRC power costs.xls Chart 1_Power Costs - Comparison bx Rbtl-Staff-Jt-PC_Adj Bench DR 3 for Initial Briefs (Electric) 2 3" xfId="7389"/>
    <cellStyle name="_VC 6.15.06 update on 06GRC power costs.xls Chart 1_Power Costs - Comparison bx Rbtl-Staff-Jt-PC_Adj Bench DR 3 for Initial Briefs (Electric) 3" xfId="7390"/>
    <cellStyle name="_VC 6.15.06 update on 06GRC power costs.xls Chart 1_Power Costs - Comparison bx Rbtl-Staff-Jt-PC_Adj Bench DR 3 for Initial Briefs (Electric) 4" xfId="7391"/>
    <cellStyle name="_VC 6.15.06 update on 06GRC power costs.xls Chart 1_Power Costs - Comparison bx Rbtl-Staff-Jt-PC_Electric Rev Req Model (2009 GRC) Rebuttal" xfId="7392"/>
    <cellStyle name="_VC 6.15.06 update on 06GRC power costs.xls Chart 1_Power Costs - Comparison bx Rbtl-Staff-Jt-PC_Electric Rev Req Model (2009 GRC) Rebuttal 2" xfId="7393"/>
    <cellStyle name="_VC 6.15.06 update on 06GRC power costs.xls Chart 1_Power Costs - Comparison bx Rbtl-Staff-Jt-PC_Electric Rev Req Model (2009 GRC) Rebuttal 2 2" xfId="7394"/>
    <cellStyle name="_VC 6.15.06 update on 06GRC power costs.xls Chart 1_Power Costs - Comparison bx Rbtl-Staff-Jt-PC_Electric Rev Req Model (2009 GRC) Rebuttal 2 3" xfId="7395"/>
    <cellStyle name="_VC 6.15.06 update on 06GRC power costs.xls Chart 1_Power Costs - Comparison bx Rbtl-Staff-Jt-PC_Electric Rev Req Model (2009 GRC) Rebuttal 3" xfId="7396"/>
    <cellStyle name="_VC 6.15.06 update on 06GRC power costs.xls Chart 1_Power Costs - Comparison bx Rbtl-Staff-Jt-PC_Electric Rev Req Model (2009 GRC) Rebuttal 4" xfId="7397"/>
    <cellStyle name="_VC 6.15.06 update on 06GRC power costs.xls Chart 1_Power Costs - Comparison bx Rbtl-Staff-Jt-PC_Electric Rev Req Model (2009 GRC) Rebuttal REmoval of New  WH Solar AdjustMI" xfId="7398"/>
    <cellStyle name="_VC 6.15.06 update on 06GRC power costs.xls Chart 1_Power Costs - Comparison bx Rbtl-Staff-Jt-PC_Electric Rev Req Model (2009 GRC) Rebuttal REmoval of New  WH Solar AdjustMI 2" xfId="7399"/>
    <cellStyle name="_VC 6.15.06 update on 06GRC power costs.xls Chart 1_Power Costs - Comparison bx Rbtl-Staff-Jt-PC_Electric Rev Req Model (2009 GRC) Rebuttal REmoval of New  WH Solar AdjustMI 2 2" xfId="7400"/>
    <cellStyle name="_VC 6.15.06 update on 06GRC power costs.xls Chart 1_Power Costs - Comparison bx Rbtl-Staff-Jt-PC_Electric Rev Req Model (2009 GRC) Rebuttal REmoval of New  WH Solar AdjustMI 2 3" xfId="7401"/>
    <cellStyle name="_VC 6.15.06 update on 06GRC power costs.xls Chart 1_Power Costs - Comparison bx Rbtl-Staff-Jt-PC_Electric Rev Req Model (2009 GRC) Rebuttal REmoval of New  WH Solar AdjustMI 3" xfId="7402"/>
    <cellStyle name="_VC 6.15.06 update on 06GRC power costs.xls Chart 1_Power Costs - Comparison bx Rbtl-Staff-Jt-PC_Electric Rev Req Model (2009 GRC) Rebuttal REmoval of New  WH Solar AdjustMI 4" xfId="7403"/>
    <cellStyle name="_VC 6.15.06 update on 06GRC power costs.xls Chart 1_Power Costs - Comparison bx Rbtl-Staff-Jt-PC_Electric Rev Req Model (2009 GRC) Revised 01-18-2010" xfId="7404"/>
    <cellStyle name="_VC 6.15.06 update on 06GRC power costs.xls Chart 1_Power Costs - Comparison bx Rbtl-Staff-Jt-PC_Electric Rev Req Model (2009 GRC) Revised 01-18-2010 2" xfId="7405"/>
    <cellStyle name="_VC 6.15.06 update on 06GRC power costs.xls Chart 1_Power Costs - Comparison bx Rbtl-Staff-Jt-PC_Electric Rev Req Model (2009 GRC) Revised 01-18-2010 2 2" xfId="7406"/>
    <cellStyle name="_VC 6.15.06 update on 06GRC power costs.xls Chart 1_Power Costs - Comparison bx Rbtl-Staff-Jt-PC_Electric Rev Req Model (2009 GRC) Revised 01-18-2010 2 3" xfId="7407"/>
    <cellStyle name="_VC 6.15.06 update on 06GRC power costs.xls Chart 1_Power Costs - Comparison bx Rbtl-Staff-Jt-PC_Electric Rev Req Model (2009 GRC) Revised 01-18-2010 3" xfId="7408"/>
    <cellStyle name="_VC 6.15.06 update on 06GRC power costs.xls Chart 1_Power Costs - Comparison bx Rbtl-Staff-Jt-PC_Electric Rev Req Model (2009 GRC) Revised 01-18-2010 4" xfId="7409"/>
    <cellStyle name="_VC 6.15.06 update on 06GRC power costs.xls Chart 1_Power Costs - Comparison bx Rbtl-Staff-Jt-PC_Final Order Electric EXHIBIT A-1" xfId="7410"/>
    <cellStyle name="_VC 6.15.06 update on 06GRC power costs.xls Chart 1_Power Costs - Comparison bx Rbtl-Staff-Jt-PC_Final Order Electric EXHIBIT A-1 2" xfId="7411"/>
    <cellStyle name="_VC 6.15.06 update on 06GRC power costs.xls Chart 1_Power Costs - Comparison bx Rbtl-Staff-Jt-PC_Final Order Electric EXHIBIT A-1 2 2" xfId="7412"/>
    <cellStyle name="_VC 6.15.06 update on 06GRC power costs.xls Chart 1_Power Costs - Comparison bx Rbtl-Staff-Jt-PC_Final Order Electric EXHIBIT A-1 2 3" xfId="7413"/>
    <cellStyle name="_VC 6.15.06 update on 06GRC power costs.xls Chart 1_Power Costs - Comparison bx Rbtl-Staff-Jt-PC_Final Order Electric EXHIBIT A-1 3" xfId="7414"/>
    <cellStyle name="_VC 6.15.06 update on 06GRC power costs.xls Chart 1_Power Costs - Comparison bx Rbtl-Staff-Jt-PC_Final Order Electric EXHIBIT A-1 4" xfId="7415"/>
    <cellStyle name="_VC 6.15.06 update on 06GRC power costs.xls Chart 1_Production Adj 4.37" xfId="7416"/>
    <cellStyle name="_VC 6.15.06 update on 06GRC power costs.xls Chart 1_Production Adj 4.37 2" xfId="7417"/>
    <cellStyle name="_VC 6.15.06 update on 06GRC power costs.xls Chart 1_Production Adj 4.37 2 2" xfId="7418"/>
    <cellStyle name="_VC 6.15.06 update on 06GRC power costs.xls Chart 1_Production Adj 4.37 2 3" xfId="7419"/>
    <cellStyle name="_VC 6.15.06 update on 06GRC power costs.xls Chart 1_Production Adj 4.37 3" xfId="7420"/>
    <cellStyle name="_VC 6.15.06 update on 06GRC power costs.xls Chart 1_Purchased Power Adj 4.03" xfId="7421"/>
    <cellStyle name="_VC 6.15.06 update on 06GRC power costs.xls Chart 1_Purchased Power Adj 4.03 2" xfId="7422"/>
    <cellStyle name="_VC 6.15.06 update on 06GRC power costs.xls Chart 1_Purchased Power Adj 4.03 2 2" xfId="7423"/>
    <cellStyle name="_VC 6.15.06 update on 06GRC power costs.xls Chart 1_Purchased Power Adj 4.03 2 3" xfId="7424"/>
    <cellStyle name="_VC 6.15.06 update on 06GRC power costs.xls Chart 1_Purchased Power Adj 4.03 3" xfId="7425"/>
    <cellStyle name="_VC 6.15.06 update on 06GRC power costs.xls Chart 1_Rebuttal Power Costs" xfId="7426"/>
    <cellStyle name="_VC 6.15.06 update on 06GRC power costs.xls Chart 1_Rebuttal Power Costs 2" xfId="7427"/>
    <cellStyle name="_VC 6.15.06 update on 06GRC power costs.xls Chart 1_Rebuttal Power Costs 2 2" xfId="7428"/>
    <cellStyle name="_VC 6.15.06 update on 06GRC power costs.xls Chart 1_Rebuttal Power Costs 2 3" xfId="7429"/>
    <cellStyle name="_VC 6.15.06 update on 06GRC power costs.xls Chart 1_Rebuttal Power Costs 3" xfId="7430"/>
    <cellStyle name="_VC 6.15.06 update on 06GRC power costs.xls Chart 1_Rebuttal Power Costs 4" xfId="7431"/>
    <cellStyle name="_VC 6.15.06 update on 06GRC power costs.xls Chart 1_Rebuttal Power Costs_Adj Bench DR 3 for Initial Briefs (Electric)" xfId="7432"/>
    <cellStyle name="_VC 6.15.06 update on 06GRC power costs.xls Chart 1_Rebuttal Power Costs_Adj Bench DR 3 for Initial Briefs (Electric) 2" xfId="7433"/>
    <cellStyle name="_VC 6.15.06 update on 06GRC power costs.xls Chart 1_Rebuttal Power Costs_Adj Bench DR 3 for Initial Briefs (Electric) 2 2" xfId="7434"/>
    <cellStyle name="_VC 6.15.06 update on 06GRC power costs.xls Chart 1_Rebuttal Power Costs_Adj Bench DR 3 for Initial Briefs (Electric) 2 3" xfId="7435"/>
    <cellStyle name="_VC 6.15.06 update on 06GRC power costs.xls Chart 1_Rebuttal Power Costs_Adj Bench DR 3 for Initial Briefs (Electric) 3" xfId="7436"/>
    <cellStyle name="_VC 6.15.06 update on 06GRC power costs.xls Chart 1_Rebuttal Power Costs_Adj Bench DR 3 for Initial Briefs (Electric) 4" xfId="7437"/>
    <cellStyle name="_VC 6.15.06 update on 06GRC power costs.xls Chart 1_Rebuttal Power Costs_Electric Rev Req Model (2009 GRC) Rebuttal" xfId="7438"/>
    <cellStyle name="_VC 6.15.06 update on 06GRC power costs.xls Chart 1_Rebuttal Power Costs_Electric Rev Req Model (2009 GRC) Rebuttal 2" xfId="7439"/>
    <cellStyle name="_VC 6.15.06 update on 06GRC power costs.xls Chart 1_Rebuttal Power Costs_Electric Rev Req Model (2009 GRC) Rebuttal 2 2" xfId="7440"/>
    <cellStyle name="_VC 6.15.06 update on 06GRC power costs.xls Chart 1_Rebuttal Power Costs_Electric Rev Req Model (2009 GRC) Rebuttal 2 3" xfId="7441"/>
    <cellStyle name="_VC 6.15.06 update on 06GRC power costs.xls Chart 1_Rebuttal Power Costs_Electric Rev Req Model (2009 GRC) Rebuttal 3" xfId="7442"/>
    <cellStyle name="_VC 6.15.06 update on 06GRC power costs.xls Chart 1_Rebuttal Power Costs_Electric Rev Req Model (2009 GRC) Rebuttal 4" xfId="7443"/>
    <cellStyle name="_VC 6.15.06 update on 06GRC power costs.xls Chart 1_Rebuttal Power Costs_Electric Rev Req Model (2009 GRC) Rebuttal REmoval of New  WH Solar AdjustMI" xfId="7444"/>
    <cellStyle name="_VC 6.15.06 update on 06GRC power costs.xls Chart 1_Rebuttal Power Costs_Electric Rev Req Model (2009 GRC) Rebuttal REmoval of New  WH Solar AdjustMI 2" xfId="7445"/>
    <cellStyle name="_VC 6.15.06 update on 06GRC power costs.xls Chart 1_Rebuttal Power Costs_Electric Rev Req Model (2009 GRC) Rebuttal REmoval of New  WH Solar AdjustMI 2 2" xfId="7446"/>
    <cellStyle name="_VC 6.15.06 update on 06GRC power costs.xls Chart 1_Rebuttal Power Costs_Electric Rev Req Model (2009 GRC) Rebuttal REmoval of New  WH Solar AdjustMI 2 3" xfId="7447"/>
    <cellStyle name="_VC 6.15.06 update on 06GRC power costs.xls Chart 1_Rebuttal Power Costs_Electric Rev Req Model (2009 GRC) Rebuttal REmoval of New  WH Solar AdjustMI 3" xfId="7448"/>
    <cellStyle name="_VC 6.15.06 update on 06GRC power costs.xls Chart 1_Rebuttal Power Costs_Electric Rev Req Model (2009 GRC) Rebuttal REmoval of New  WH Solar AdjustMI 4" xfId="7449"/>
    <cellStyle name="_VC 6.15.06 update on 06GRC power costs.xls Chart 1_Rebuttal Power Costs_Electric Rev Req Model (2009 GRC) Revised 01-18-2010" xfId="7450"/>
    <cellStyle name="_VC 6.15.06 update on 06GRC power costs.xls Chart 1_Rebuttal Power Costs_Electric Rev Req Model (2009 GRC) Revised 01-18-2010 2" xfId="7451"/>
    <cellStyle name="_VC 6.15.06 update on 06GRC power costs.xls Chart 1_Rebuttal Power Costs_Electric Rev Req Model (2009 GRC) Revised 01-18-2010 2 2" xfId="7452"/>
    <cellStyle name="_VC 6.15.06 update on 06GRC power costs.xls Chart 1_Rebuttal Power Costs_Electric Rev Req Model (2009 GRC) Revised 01-18-2010 2 3" xfId="7453"/>
    <cellStyle name="_VC 6.15.06 update on 06GRC power costs.xls Chart 1_Rebuttal Power Costs_Electric Rev Req Model (2009 GRC) Revised 01-18-2010 3" xfId="7454"/>
    <cellStyle name="_VC 6.15.06 update on 06GRC power costs.xls Chart 1_Rebuttal Power Costs_Electric Rev Req Model (2009 GRC) Revised 01-18-2010 4" xfId="7455"/>
    <cellStyle name="_VC 6.15.06 update on 06GRC power costs.xls Chart 1_Rebuttal Power Costs_Final Order Electric EXHIBIT A-1" xfId="7456"/>
    <cellStyle name="_VC 6.15.06 update on 06GRC power costs.xls Chart 1_Rebuttal Power Costs_Final Order Electric EXHIBIT A-1 2" xfId="7457"/>
    <cellStyle name="_VC 6.15.06 update on 06GRC power costs.xls Chart 1_Rebuttal Power Costs_Final Order Electric EXHIBIT A-1 2 2" xfId="7458"/>
    <cellStyle name="_VC 6.15.06 update on 06GRC power costs.xls Chart 1_Rebuttal Power Costs_Final Order Electric EXHIBIT A-1 2 3" xfId="7459"/>
    <cellStyle name="_VC 6.15.06 update on 06GRC power costs.xls Chart 1_Rebuttal Power Costs_Final Order Electric EXHIBIT A-1 3" xfId="7460"/>
    <cellStyle name="_VC 6.15.06 update on 06GRC power costs.xls Chart 1_Rebuttal Power Costs_Final Order Electric EXHIBIT A-1 4" xfId="7461"/>
    <cellStyle name="_VC 6.15.06 update on 06GRC power costs.xls Chart 1_RECS vs PTC's w Interest 6-28-10" xfId="7462"/>
    <cellStyle name="_VC 6.15.06 update on 06GRC power costs.xls Chart 1_ROR &amp; CONV FACTOR" xfId="7463"/>
    <cellStyle name="_VC 6.15.06 update on 06GRC power costs.xls Chart 1_ROR &amp; CONV FACTOR 2" xfId="7464"/>
    <cellStyle name="_VC 6.15.06 update on 06GRC power costs.xls Chart 1_ROR &amp; CONV FACTOR 2 2" xfId="7465"/>
    <cellStyle name="_VC 6.15.06 update on 06GRC power costs.xls Chart 1_ROR &amp; CONV FACTOR 2 3" xfId="7466"/>
    <cellStyle name="_VC 6.15.06 update on 06GRC power costs.xls Chart 1_ROR &amp; CONV FACTOR 3" xfId="7467"/>
    <cellStyle name="_VC 6.15.06 update on 06GRC power costs.xls Chart 1_ROR &amp; CONV FACTOR 4" xfId="7468"/>
    <cellStyle name="_VC 6.15.06 update on 06GRC power costs.xls Chart 1_ROR 5.02" xfId="7469"/>
    <cellStyle name="_VC 6.15.06 update on 06GRC power costs.xls Chart 1_ROR 5.02 2" xfId="7470"/>
    <cellStyle name="_VC 6.15.06 update on 06GRC power costs.xls Chart 1_ROR 5.02 2 2" xfId="7471"/>
    <cellStyle name="_VC 6.15.06 update on 06GRC power costs.xls Chart 1_ROR 5.02 2 3" xfId="7472"/>
    <cellStyle name="_VC 6.15.06 update on 06GRC power costs.xls Chart 1_ROR 5.02 3" xfId="7473"/>
    <cellStyle name="_VC 6.15.06 update on 06GRC power costs.xls Chart 1_Wind Integration 10GRC" xfId="7474"/>
    <cellStyle name="_VC 6.15.06 update on 06GRC power costs.xls Chart 1_Wind Integration 10GRC 2" xfId="7475"/>
    <cellStyle name="_VC 6.15.06 update on 06GRC power costs.xls Chart 2" xfId="7476"/>
    <cellStyle name="_VC 6.15.06 update on 06GRC power costs.xls Chart 2 2" xfId="7477"/>
    <cellStyle name="_VC 6.15.06 update on 06GRC power costs.xls Chart 2 2 2" xfId="7478"/>
    <cellStyle name="_VC 6.15.06 update on 06GRC power costs.xls Chart 2 2 2 2" xfId="7479"/>
    <cellStyle name="_VC 6.15.06 update on 06GRC power costs.xls Chart 2 2 2 3" xfId="7480"/>
    <cellStyle name="_VC 6.15.06 update on 06GRC power costs.xls Chart 2 2 3" xfId="7481"/>
    <cellStyle name="_VC 6.15.06 update on 06GRC power costs.xls Chart 2 2 4" xfId="7482"/>
    <cellStyle name="_VC 6.15.06 update on 06GRC power costs.xls Chart 2 3" xfId="7483"/>
    <cellStyle name="_VC 6.15.06 update on 06GRC power costs.xls Chart 2 3 2" xfId="7484"/>
    <cellStyle name="_VC 6.15.06 update on 06GRC power costs.xls Chart 2 3 2 2" xfId="7485"/>
    <cellStyle name="_VC 6.15.06 update on 06GRC power costs.xls Chart 2 3 2 3" xfId="7486"/>
    <cellStyle name="_VC 6.15.06 update on 06GRC power costs.xls Chart 2 3 3" xfId="7487"/>
    <cellStyle name="_VC 6.15.06 update on 06GRC power costs.xls Chart 2 3 3 2" xfId="7488"/>
    <cellStyle name="_VC 6.15.06 update on 06GRC power costs.xls Chart 2 3 3 3" xfId="7489"/>
    <cellStyle name="_VC 6.15.06 update on 06GRC power costs.xls Chart 2 3 4" xfId="7490"/>
    <cellStyle name="_VC 6.15.06 update on 06GRC power costs.xls Chart 2 3 4 2" xfId="7491"/>
    <cellStyle name="_VC 6.15.06 update on 06GRC power costs.xls Chart 2 3 4 3" xfId="7492"/>
    <cellStyle name="_VC 6.15.06 update on 06GRC power costs.xls Chart 2 4" xfId="7493"/>
    <cellStyle name="_VC 6.15.06 update on 06GRC power costs.xls Chart 2 4 2" xfId="7494"/>
    <cellStyle name="_VC 6.15.06 update on 06GRC power costs.xls Chart 2 4 3" xfId="7495"/>
    <cellStyle name="_VC 6.15.06 update on 06GRC power costs.xls Chart 2 5" xfId="7496"/>
    <cellStyle name="_VC 6.15.06 update on 06GRC power costs.xls Chart 2 6" xfId="7497"/>
    <cellStyle name="_VC 6.15.06 update on 06GRC power costs.xls Chart 2 7" xfId="7498"/>
    <cellStyle name="_VC 6.15.06 update on 06GRC power costs.xls Chart 2_04 07E Wild Horse Wind Expansion (C) (2)" xfId="7499"/>
    <cellStyle name="_VC 6.15.06 update on 06GRC power costs.xls Chart 2_04 07E Wild Horse Wind Expansion (C) (2) 2" xfId="7500"/>
    <cellStyle name="_VC 6.15.06 update on 06GRC power costs.xls Chart 2_04 07E Wild Horse Wind Expansion (C) (2) 2 2" xfId="7501"/>
    <cellStyle name="_VC 6.15.06 update on 06GRC power costs.xls Chart 2_04 07E Wild Horse Wind Expansion (C) (2) 2 3" xfId="7502"/>
    <cellStyle name="_VC 6.15.06 update on 06GRC power costs.xls Chart 2_04 07E Wild Horse Wind Expansion (C) (2) 3" xfId="7503"/>
    <cellStyle name="_VC 6.15.06 update on 06GRC power costs.xls Chart 2_04 07E Wild Horse Wind Expansion (C) (2) 4" xfId="7504"/>
    <cellStyle name="_VC 6.15.06 update on 06GRC power costs.xls Chart 2_04 07E Wild Horse Wind Expansion (C) (2)_Adj Bench DR 3 for Initial Briefs (Electric)" xfId="7505"/>
    <cellStyle name="_VC 6.15.06 update on 06GRC power costs.xls Chart 2_04 07E Wild Horse Wind Expansion (C) (2)_Adj Bench DR 3 for Initial Briefs (Electric) 2" xfId="7506"/>
    <cellStyle name="_VC 6.15.06 update on 06GRC power costs.xls Chart 2_04 07E Wild Horse Wind Expansion (C) (2)_Adj Bench DR 3 for Initial Briefs (Electric) 2 2" xfId="7507"/>
    <cellStyle name="_VC 6.15.06 update on 06GRC power costs.xls Chart 2_04 07E Wild Horse Wind Expansion (C) (2)_Adj Bench DR 3 for Initial Briefs (Electric) 2 3" xfId="7508"/>
    <cellStyle name="_VC 6.15.06 update on 06GRC power costs.xls Chart 2_04 07E Wild Horse Wind Expansion (C) (2)_Adj Bench DR 3 for Initial Briefs (Electric) 3" xfId="7509"/>
    <cellStyle name="_VC 6.15.06 update on 06GRC power costs.xls Chart 2_04 07E Wild Horse Wind Expansion (C) (2)_Adj Bench DR 3 for Initial Briefs (Electric) 4" xfId="7510"/>
    <cellStyle name="_VC 6.15.06 update on 06GRC power costs.xls Chart 2_04 07E Wild Horse Wind Expansion (C) (2)_Book1" xfId="7511"/>
    <cellStyle name="_VC 6.15.06 update on 06GRC power costs.xls Chart 2_04 07E Wild Horse Wind Expansion (C) (2)_Electric Rev Req Model (2009 GRC) " xfId="7512"/>
    <cellStyle name="_VC 6.15.06 update on 06GRC power costs.xls Chart 2_04 07E Wild Horse Wind Expansion (C) (2)_Electric Rev Req Model (2009 GRC)  2" xfId="7513"/>
    <cellStyle name="_VC 6.15.06 update on 06GRC power costs.xls Chart 2_04 07E Wild Horse Wind Expansion (C) (2)_Electric Rev Req Model (2009 GRC)  2 2" xfId="7514"/>
    <cellStyle name="_VC 6.15.06 update on 06GRC power costs.xls Chart 2_04 07E Wild Horse Wind Expansion (C) (2)_Electric Rev Req Model (2009 GRC)  2 3" xfId="7515"/>
    <cellStyle name="_VC 6.15.06 update on 06GRC power costs.xls Chart 2_04 07E Wild Horse Wind Expansion (C) (2)_Electric Rev Req Model (2009 GRC)  3" xfId="7516"/>
    <cellStyle name="_VC 6.15.06 update on 06GRC power costs.xls Chart 2_04 07E Wild Horse Wind Expansion (C) (2)_Electric Rev Req Model (2009 GRC)  4" xfId="7517"/>
    <cellStyle name="_VC 6.15.06 update on 06GRC power costs.xls Chart 2_04 07E Wild Horse Wind Expansion (C) (2)_Electric Rev Req Model (2009 GRC) Rebuttal" xfId="7518"/>
    <cellStyle name="_VC 6.15.06 update on 06GRC power costs.xls Chart 2_04 07E Wild Horse Wind Expansion (C) (2)_Electric Rev Req Model (2009 GRC) Rebuttal 2" xfId="7519"/>
    <cellStyle name="_VC 6.15.06 update on 06GRC power costs.xls Chart 2_04 07E Wild Horse Wind Expansion (C) (2)_Electric Rev Req Model (2009 GRC) Rebuttal 2 2" xfId="7520"/>
    <cellStyle name="_VC 6.15.06 update on 06GRC power costs.xls Chart 2_04 07E Wild Horse Wind Expansion (C) (2)_Electric Rev Req Model (2009 GRC) Rebuttal 2 3" xfId="7521"/>
    <cellStyle name="_VC 6.15.06 update on 06GRC power costs.xls Chart 2_04 07E Wild Horse Wind Expansion (C) (2)_Electric Rev Req Model (2009 GRC) Rebuttal 3" xfId="7522"/>
    <cellStyle name="_VC 6.15.06 update on 06GRC power costs.xls Chart 2_04 07E Wild Horse Wind Expansion (C) (2)_Electric Rev Req Model (2009 GRC) Rebuttal 4" xfId="7523"/>
    <cellStyle name="_VC 6.15.06 update on 06GRC power costs.xls Chart 2_04 07E Wild Horse Wind Expansion (C) (2)_Electric Rev Req Model (2009 GRC) Rebuttal REmoval of New  WH Solar AdjustMI" xfId="7524"/>
    <cellStyle name="_VC 6.15.06 update on 06GRC power costs.xls Chart 2_04 07E Wild Horse Wind Expansion (C) (2)_Electric Rev Req Model (2009 GRC) Rebuttal REmoval of New  WH Solar AdjustMI 2" xfId="7525"/>
    <cellStyle name="_VC 6.15.06 update on 06GRC power costs.xls Chart 2_04 07E Wild Horse Wind Expansion (C) (2)_Electric Rev Req Model (2009 GRC) Rebuttal REmoval of New  WH Solar AdjustMI 2 2" xfId="7526"/>
    <cellStyle name="_VC 6.15.06 update on 06GRC power costs.xls Chart 2_04 07E Wild Horse Wind Expansion (C) (2)_Electric Rev Req Model (2009 GRC) Rebuttal REmoval of New  WH Solar AdjustMI 2 3" xfId="7527"/>
    <cellStyle name="_VC 6.15.06 update on 06GRC power costs.xls Chart 2_04 07E Wild Horse Wind Expansion (C) (2)_Electric Rev Req Model (2009 GRC) Rebuttal REmoval of New  WH Solar AdjustMI 3" xfId="7528"/>
    <cellStyle name="_VC 6.15.06 update on 06GRC power costs.xls Chart 2_04 07E Wild Horse Wind Expansion (C) (2)_Electric Rev Req Model (2009 GRC) Rebuttal REmoval of New  WH Solar AdjustMI 4" xfId="7529"/>
    <cellStyle name="_VC 6.15.06 update on 06GRC power costs.xls Chart 2_04 07E Wild Horse Wind Expansion (C) (2)_Electric Rev Req Model (2009 GRC) Revised 01-18-2010" xfId="7530"/>
    <cellStyle name="_VC 6.15.06 update on 06GRC power costs.xls Chart 2_04 07E Wild Horse Wind Expansion (C) (2)_Electric Rev Req Model (2009 GRC) Revised 01-18-2010 2" xfId="7531"/>
    <cellStyle name="_VC 6.15.06 update on 06GRC power costs.xls Chart 2_04 07E Wild Horse Wind Expansion (C) (2)_Electric Rev Req Model (2009 GRC) Revised 01-18-2010 2 2" xfId="7532"/>
    <cellStyle name="_VC 6.15.06 update on 06GRC power costs.xls Chart 2_04 07E Wild Horse Wind Expansion (C) (2)_Electric Rev Req Model (2009 GRC) Revised 01-18-2010 2 3" xfId="7533"/>
    <cellStyle name="_VC 6.15.06 update on 06GRC power costs.xls Chart 2_04 07E Wild Horse Wind Expansion (C) (2)_Electric Rev Req Model (2009 GRC) Revised 01-18-2010 3" xfId="7534"/>
    <cellStyle name="_VC 6.15.06 update on 06GRC power costs.xls Chart 2_04 07E Wild Horse Wind Expansion (C) (2)_Electric Rev Req Model (2009 GRC) Revised 01-18-2010 4" xfId="7535"/>
    <cellStyle name="_VC 6.15.06 update on 06GRC power costs.xls Chart 2_04 07E Wild Horse Wind Expansion (C) (2)_Electric Rev Req Model (2010 GRC)" xfId="7536"/>
    <cellStyle name="_VC 6.15.06 update on 06GRC power costs.xls Chart 2_04 07E Wild Horse Wind Expansion (C) (2)_Electric Rev Req Model (2010 GRC) SF" xfId="7537"/>
    <cellStyle name="_VC 6.15.06 update on 06GRC power costs.xls Chart 2_04 07E Wild Horse Wind Expansion (C) (2)_Final Order Electric EXHIBIT A-1" xfId="7538"/>
    <cellStyle name="_VC 6.15.06 update on 06GRC power costs.xls Chart 2_04 07E Wild Horse Wind Expansion (C) (2)_Final Order Electric EXHIBIT A-1 2" xfId="7539"/>
    <cellStyle name="_VC 6.15.06 update on 06GRC power costs.xls Chart 2_04 07E Wild Horse Wind Expansion (C) (2)_Final Order Electric EXHIBIT A-1 2 2" xfId="7540"/>
    <cellStyle name="_VC 6.15.06 update on 06GRC power costs.xls Chart 2_04 07E Wild Horse Wind Expansion (C) (2)_Final Order Electric EXHIBIT A-1 2 3" xfId="7541"/>
    <cellStyle name="_VC 6.15.06 update on 06GRC power costs.xls Chart 2_04 07E Wild Horse Wind Expansion (C) (2)_Final Order Electric EXHIBIT A-1 3" xfId="7542"/>
    <cellStyle name="_VC 6.15.06 update on 06GRC power costs.xls Chart 2_04 07E Wild Horse Wind Expansion (C) (2)_Final Order Electric EXHIBIT A-1 4" xfId="7543"/>
    <cellStyle name="_VC 6.15.06 update on 06GRC power costs.xls Chart 2_04 07E Wild Horse Wind Expansion (C) (2)_TENASKA REGULATORY ASSET" xfId="7544"/>
    <cellStyle name="_VC 6.15.06 update on 06GRC power costs.xls Chart 2_04 07E Wild Horse Wind Expansion (C) (2)_TENASKA REGULATORY ASSET 2" xfId="7545"/>
    <cellStyle name="_VC 6.15.06 update on 06GRC power costs.xls Chart 2_04 07E Wild Horse Wind Expansion (C) (2)_TENASKA REGULATORY ASSET 2 2" xfId="7546"/>
    <cellStyle name="_VC 6.15.06 update on 06GRC power costs.xls Chart 2_04 07E Wild Horse Wind Expansion (C) (2)_TENASKA REGULATORY ASSET 2 3" xfId="7547"/>
    <cellStyle name="_VC 6.15.06 update on 06GRC power costs.xls Chart 2_04 07E Wild Horse Wind Expansion (C) (2)_TENASKA REGULATORY ASSET 3" xfId="7548"/>
    <cellStyle name="_VC 6.15.06 update on 06GRC power costs.xls Chart 2_04 07E Wild Horse Wind Expansion (C) (2)_TENASKA REGULATORY ASSET 4" xfId="7549"/>
    <cellStyle name="_VC 6.15.06 update on 06GRC power costs.xls Chart 2_16.37E Wild Horse Expansion DeferralRevwrkingfile SF" xfId="7550"/>
    <cellStyle name="_VC 6.15.06 update on 06GRC power costs.xls Chart 2_16.37E Wild Horse Expansion DeferralRevwrkingfile SF 2" xfId="7551"/>
    <cellStyle name="_VC 6.15.06 update on 06GRC power costs.xls Chart 2_16.37E Wild Horse Expansion DeferralRevwrkingfile SF 2 2" xfId="7552"/>
    <cellStyle name="_VC 6.15.06 update on 06GRC power costs.xls Chart 2_16.37E Wild Horse Expansion DeferralRevwrkingfile SF 2 3" xfId="7553"/>
    <cellStyle name="_VC 6.15.06 update on 06GRC power costs.xls Chart 2_16.37E Wild Horse Expansion DeferralRevwrkingfile SF 3" xfId="7554"/>
    <cellStyle name="_VC 6.15.06 update on 06GRC power costs.xls Chart 2_16.37E Wild Horse Expansion DeferralRevwrkingfile SF 4" xfId="7555"/>
    <cellStyle name="_VC 6.15.06 update on 06GRC power costs.xls Chart 2_2009 Compliance Filing PCA Exhibits for GRC" xfId="7556"/>
    <cellStyle name="_VC 6.15.06 update on 06GRC power costs.xls Chart 2_2009 Compliance Filing PCA Exhibits for GRC 2" xfId="7557"/>
    <cellStyle name="_VC 6.15.06 update on 06GRC power costs.xls Chart 2_2009 GRC Compl Filing - Exhibit D" xfId="7558"/>
    <cellStyle name="_VC 6.15.06 update on 06GRC power costs.xls Chart 2_2009 GRC Compl Filing - Exhibit D 2" xfId="7559"/>
    <cellStyle name="_VC 6.15.06 update on 06GRC power costs.xls Chart 2_2009 GRC Compl Filing - Exhibit D 3" xfId="7560"/>
    <cellStyle name="_VC 6.15.06 update on 06GRC power costs.xls Chart 2_2010 PTC's July1_Dec31 2010 " xfId="7561"/>
    <cellStyle name="_VC 6.15.06 update on 06GRC power costs.xls Chart 2_2010 PTC's Sept10_Aug11 (Version 4)" xfId="7562"/>
    <cellStyle name="_VC 6.15.06 update on 06GRC power costs.xls Chart 2_3.01 Income Statement" xfId="7563"/>
    <cellStyle name="_VC 6.15.06 update on 06GRC power costs.xls Chart 2_4 31 Regulatory Assets and Liabilities  7 06- Exhibit D" xfId="7564"/>
    <cellStyle name="_VC 6.15.06 update on 06GRC power costs.xls Chart 2_4 31 Regulatory Assets and Liabilities  7 06- Exhibit D 2" xfId="7565"/>
    <cellStyle name="_VC 6.15.06 update on 06GRC power costs.xls Chart 2_4 31 Regulatory Assets and Liabilities  7 06- Exhibit D 2 2" xfId="7566"/>
    <cellStyle name="_VC 6.15.06 update on 06GRC power costs.xls Chart 2_4 31 Regulatory Assets and Liabilities  7 06- Exhibit D 2 3" xfId="7567"/>
    <cellStyle name="_VC 6.15.06 update on 06GRC power costs.xls Chart 2_4 31 Regulatory Assets and Liabilities  7 06- Exhibit D 3" xfId="7568"/>
    <cellStyle name="_VC 6.15.06 update on 06GRC power costs.xls Chart 2_4 31 Regulatory Assets and Liabilities  7 06- Exhibit D 4" xfId="7569"/>
    <cellStyle name="_VC 6.15.06 update on 06GRC power costs.xls Chart 2_4 31 Regulatory Assets and Liabilities  7 06- Exhibit D_NIM Summary" xfId="7570"/>
    <cellStyle name="_VC 6.15.06 update on 06GRC power costs.xls Chart 2_4 31 Regulatory Assets and Liabilities  7 06- Exhibit D_NIM Summary 2" xfId="7571"/>
    <cellStyle name="_VC 6.15.06 update on 06GRC power costs.xls Chart 2_4 32 Regulatory Assets and Liabilities  7 06- Exhibit D" xfId="7572"/>
    <cellStyle name="_VC 6.15.06 update on 06GRC power costs.xls Chart 2_4 32 Regulatory Assets and Liabilities  7 06- Exhibit D 2" xfId="7573"/>
    <cellStyle name="_VC 6.15.06 update on 06GRC power costs.xls Chart 2_4 32 Regulatory Assets and Liabilities  7 06- Exhibit D 2 2" xfId="7574"/>
    <cellStyle name="_VC 6.15.06 update on 06GRC power costs.xls Chart 2_4 32 Regulatory Assets and Liabilities  7 06- Exhibit D 2 3" xfId="7575"/>
    <cellStyle name="_VC 6.15.06 update on 06GRC power costs.xls Chart 2_4 32 Regulatory Assets and Liabilities  7 06- Exhibit D 3" xfId="7576"/>
    <cellStyle name="_VC 6.15.06 update on 06GRC power costs.xls Chart 2_4 32 Regulatory Assets and Liabilities  7 06- Exhibit D 4" xfId="7577"/>
    <cellStyle name="_VC 6.15.06 update on 06GRC power costs.xls Chart 2_4 32 Regulatory Assets and Liabilities  7 06- Exhibit D_NIM Summary" xfId="7578"/>
    <cellStyle name="_VC 6.15.06 update on 06GRC power costs.xls Chart 2_4 32 Regulatory Assets and Liabilities  7 06- Exhibit D_NIM Summary 2" xfId="7579"/>
    <cellStyle name="_VC 6.15.06 update on 06GRC power costs.xls Chart 2_ACCOUNTS" xfId="7580"/>
    <cellStyle name="_VC 6.15.06 update on 06GRC power costs.xls Chart 2_Att B to RECs proceeds proposal" xfId="7581"/>
    <cellStyle name="_VC 6.15.06 update on 06GRC power costs.xls Chart 2_AURORA Total New" xfId="7582"/>
    <cellStyle name="_VC 6.15.06 update on 06GRC power costs.xls Chart 2_AURORA Total New 2" xfId="7583"/>
    <cellStyle name="_VC 6.15.06 update on 06GRC power costs.xls Chart 2_Backup for Attachment B 2010-09-09" xfId="7584"/>
    <cellStyle name="_VC 6.15.06 update on 06GRC power costs.xls Chart 2_Bench Request - Attachment B" xfId="7585"/>
    <cellStyle name="_VC 6.15.06 update on 06GRC power costs.xls Chart 2_Book2" xfId="7586"/>
    <cellStyle name="_VC 6.15.06 update on 06GRC power costs.xls Chart 2_Book2 2" xfId="7587"/>
    <cellStyle name="_VC 6.15.06 update on 06GRC power costs.xls Chart 2_Book2 2 2" xfId="7588"/>
    <cellStyle name="_VC 6.15.06 update on 06GRC power costs.xls Chart 2_Book2 2 3" xfId="7589"/>
    <cellStyle name="_VC 6.15.06 update on 06GRC power costs.xls Chart 2_Book2 3" xfId="7590"/>
    <cellStyle name="_VC 6.15.06 update on 06GRC power costs.xls Chart 2_Book2 4" xfId="7591"/>
    <cellStyle name="_VC 6.15.06 update on 06GRC power costs.xls Chart 2_Book2_Adj Bench DR 3 for Initial Briefs (Electric)" xfId="7592"/>
    <cellStyle name="_VC 6.15.06 update on 06GRC power costs.xls Chart 2_Book2_Adj Bench DR 3 for Initial Briefs (Electric) 2" xfId="7593"/>
    <cellStyle name="_VC 6.15.06 update on 06GRC power costs.xls Chart 2_Book2_Adj Bench DR 3 for Initial Briefs (Electric) 2 2" xfId="7594"/>
    <cellStyle name="_VC 6.15.06 update on 06GRC power costs.xls Chart 2_Book2_Adj Bench DR 3 for Initial Briefs (Electric) 2 3" xfId="7595"/>
    <cellStyle name="_VC 6.15.06 update on 06GRC power costs.xls Chart 2_Book2_Adj Bench DR 3 for Initial Briefs (Electric) 3" xfId="7596"/>
    <cellStyle name="_VC 6.15.06 update on 06GRC power costs.xls Chart 2_Book2_Adj Bench DR 3 for Initial Briefs (Electric) 4" xfId="7597"/>
    <cellStyle name="_VC 6.15.06 update on 06GRC power costs.xls Chart 2_Book2_Electric Rev Req Model (2009 GRC) Rebuttal" xfId="7598"/>
    <cellStyle name="_VC 6.15.06 update on 06GRC power costs.xls Chart 2_Book2_Electric Rev Req Model (2009 GRC) Rebuttal 2" xfId="7599"/>
    <cellStyle name="_VC 6.15.06 update on 06GRC power costs.xls Chart 2_Book2_Electric Rev Req Model (2009 GRC) Rebuttal 2 2" xfId="7600"/>
    <cellStyle name="_VC 6.15.06 update on 06GRC power costs.xls Chart 2_Book2_Electric Rev Req Model (2009 GRC) Rebuttal 2 3" xfId="7601"/>
    <cellStyle name="_VC 6.15.06 update on 06GRC power costs.xls Chart 2_Book2_Electric Rev Req Model (2009 GRC) Rebuttal 3" xfId="7602"/>
    <cellStyle name="_VC 6.15.06 update on 06GRC power costs.xls Chart 2_Book2_Electric Rev Req Model (2009 GRC) Rebuttal 4" xfId="7603"/>
    <cellStyle name="_VC 6.15.06 update on 06GRC power costs.xls Chart 2_Book2_Electric Rev Req Model (2009 GRC) Rebuttal REmoval of New  WH Solar AdjustMI" xfId="7604"/>
    <cellStyle name="_VC 6.15.06 update on 06GRC power costs.xls Chart 2_Book2_Electric Rev Req Model (2009 GRC) Rebuttal REmoval of New  WH Solar AdjustMI 2" xfId="7605"/>
    <cellStyle name="_VC 6.15.06 update on 06GRC power costs.xls Chart 2_Book2_Electric Rev Req Model (2009 GRC) Rebuttal REmoval of New  WH Solar AdjustMI 2 2" xfId="7606"/>
    <cellStyle name="_VC 6.15.06 update on 06GRC power costs.xls Chart 2_Book2_Electric Rev Req Model (2009 GRC) Rebuttal REmoval of New  WH Solar AdjustMI 2 3" xfId="7607"/>
    <cellStyle name="_VC 6.15.06 update on 06GRC power costs.xls Chart 2_Book2_Electric Rev Req Model (2009 GRC) Rebuttal REmoval of New  WH Solar AdjustMI 3" xfId="7608"/>
    <cellStyle name="_VC 6.15.06 update on 06GRC power costs.xls Chart 2_Book2_Electric Rev Req Model (2009 GRC) Rebuttal REmoval of New  WH Solar AdjustMI 4" xfId="7609"/>
    <cellStyle name="_VC 6.15.06 update on 06GRC power costs.xls Chart 2_Book2_Electric Rev Req Model (2009 GRC) Revised 01-18-2010" xfId="7610"/>
    <cellStyle name="_VC 6.15.06 update on 06GRC power costs.xls Chart 2_Book2_Electric Rev Req Model (2009 GRC) Revised 01-18-2010 2" xfId="7611"/>
    <cellStyle name="_VC 6.15.06 update on 06GRC power costs.xls Chart 2_Book2_Electric Rev Req Model (2009 GRC) Revised 01-18-2010 2 2" xfId="7612"/>
    <cellStyle name="_VC 6.15.06 update on 06GRC power costs.xls Chart 2_Book2_Electric Rev Req Model (2009 GRC) Revised 01-18-2010 2 3" xfId="7613"/>
    <cellStyle name="_VC 6.15.06 update on 06GRC power costs.xls Chart 2_Book2_Electric Rev Req Model (2009 GRC) Revised 01-18-2010 3" xfId="7614"/>
    <cellStyle name="_VC 6.15.06 update on 06GRC power costs.xls Chart 2_Book2_Electric Rev Req Model (2009 GRC) Revised 01-18-2010 4" xfId="7615"/>
    <cellStyle name="_VC 6.15.06 update on 06GRC power costs.xls Chart 2_Book2_Final Order Electric EXHIBIT A-1" xfId="7616"/>
    <cellStyle name="_VC 6.15.06 update on 06GRC power costs.xls Chart 2_Book2_Final Order Electric EXHIBIT A-1 2" xfId="7617"/>
    <cellStyle name="_VC 6.15.06 update on 06GRC power costs.xls Chart 2_Book2_Final Order Electric EXHIBIT A-1 2 2" xfId="7618"/>
    <cellStyle name="_VC 6.15.06 update on 06GRC power costs.xls Chart 2_Book2_Final Order Electric EXHIBIT A-1 2 3" xfId="7619"/>
    <cellStyle name="_VC 6.15.06 update on 06GRC power costs.xls Chart 2_Book2_Final Order Electric EXHIBIT A-1 3" xfId="7620"/>
    <cellStyle name="_VC 6.15.06 update on 06GRC power costs.xls Chart 2_Book2_Final Order Electric EXHIBIT A-1 4" xfId="7621"/>
    <cellStyle name="_VC 6.15.06 update on 06GRC power costs.xls Chart 2_Book4" xfId="7622"/>
    <cellStyle name="_VC 6.15.06 update on 06GRC power costs.xls Chart 2_Book4 2" xfId="7623"/>
    <cellStyle name="_VC 6.15.06 update on 06GRC power costs.xls Chart 2_Book4 2 2" xfId="7624"/>
    <cellStyle name="_VC 6.15.06 update on 06GRC power costs.xls Chart 2_Book4 2 3" xfId="7625"/>
    <cellStyle name="_VC 6.15.06 update on 06GRC power costs.xls Chart 2_Book4 3" xfId="7626"/>
    <cellStyle name="_VC 6.15.06 update on 06GRC power costs.xls Chart 2_Book4 4" xfId="7627"/>
    <cellStyle name="_VC 6.15.06 update on 06GRC power costs.xls Chart 2_Book9" xfId="7628"/>
    <cellStyle name="_VC 6.15.06 update on 06GRC power costs.xls Chart 2_Book9 2" xfId="7629"/>
    <cellStyle name="_VC 6.15.06 update on 06GRC power costs.xls Chart 2_Book9 2 2" xfId="7630"/>
    <cellStyle name="_VC 6.15.06 update on 06GRC power costs.xls Chart 2_Book9 2 3" xfId="7631"/>
    <cellStyle name="_VC 6.15.06 update on 06GRC power costs.xls Chart 2_Book9 3" xfId="7632"/>
    <cellStyle name="_VC 6.15.06 update on 06GRC power costs.xls Chart 2_Book9 4" xfId="7633"/>
    <cellStyle name="_VC 6.15.06 update on 06GRC power costs.xls Chart 2_Chelan PUD Power Costs (8-10)" xfId="7634"/>
    <cellStyle name="_VC 6.15.06 update on 06GRC power costs.xls Chart 2_DWH-08 (Rate Spread &amp; Design Workpapers)" xfId="7635"/>
    <cellStyle name="_VC 6.15.06 update on 06GRC power costs.xls Chart 2_Final 2008 PTC Rate Design Workpapers 10.27.08" xfId="7636"/>
    <cellStyle name="_VC 6.15.06 update on 06GRC power costs.xls Chart 2_Gas Rev Req Model (2010 GRC)" xfId="7637"/>
    <cellStyle name="_VC 6.15.06 update on 06GRC power costs.xls Chart 2_INPUTS" xfId="7638"/>
    <cellStyle name="_VC 6.15.06 update on 06GRC power costs.xls Chart 2_INPUTS 2" xfId="7639"/>
    <cellStyle name="_VC 6.15.06 update on 06GRC power costs.xls Chart 2_INPUTS 2 2" xfId="7640"/>
    <cellStyle name="_VC 6.15.06 update on 06GRC power costs.xls Chart 2_INPUTS 2 3" xfId="7641"/>
    <cellStyle name="_VC 6.15.06 update on 06GRC power costs.xls Chart 2_INPUTS 3" xfId="7642"/>
    <cellStyle name="_VC 6.15.06 update on 06GRC power costs.xls Chart 2_INPUTS 4" xfId="7643"/>
    <cellStyle name="_VC 6.15.06 update on 06GRC power costs.xls Chart 2_NIM Summary" xfId="7644"/>
    <cellStyle name="_VC 6.15.06 update on 06GRC power costs.xls Chart 2_NIM Summary 09GRC" xfId="7645"/>
    <cellStyle name="_VC 6.15.06 update on 06GRC power costs.xls Chart 2_NIM Summary 09GRC 2" xfId="7646"/>
    <cellStyle name="_VC 6.15.06 update on 06GRC power costs.xls Chart 2_NIM Summary 2" xfId="7647"/>
    <cellStyle name="_VC 6.15.06 update on 06GRC power costs.xls Chart 2_NIM Summary 3" xfId="7648"/>
    <cellStyle name="_VC 6.15.06 update on 06GRC power costs.xls Chart 2_NIM Summary 4" xfId="7649"/>
    <cellStyle name="_VC 6.15.06 update on 06GRC power costs.xls Chart 2_NIM Summary 5" xfId="7650"/>
    <cellStyle name="_VC 6.15.06 update on 06GRC power costs.xls Chart 2_NIM Summary 6" xfId="7651"/>
    <cellStyle name="_VC 6.15.06 update on 06GRC power costs.xls Chart 2_NIM Summary 7" xfId="7652"/>
    <cellStyle name="_VC 6.15.06 update on 06GRC power costs.xls Chart 2_NIM Summary 8" xfId="7653"/>
    <cellStyle name="_VC 6.15.06 update on 06GRC power costs.xls Chart 2_NIM Summary 9" xfId="7654"/>
    <cellStyle name="_VC 6.15.06 update on 06GRC power costs.xls Chart 2_PCA 10 -  Exhibit D from A Kellogg Jan 2011" xfId="7655"/>
    <cellStyle name="_VC 6.15.06 update on 06GRC power costs.xls Chart 2_PCA 10 -  Exhibit D from A Kellogg July 2011" xfId="7656"/>
    <cellStyle name="_VC 6.15.06 update on 06GRC power costs.xls Chart 2_PCA 10 -  Exhibit D from S Free Rcv'd 12-11" xfId="7657"/>
    <cellStyle name="_VC 6.15.06 update on 06GRC power costs.xls Chart 2_PCA 9 -  Exhibit D April 2010" xfId="7658"/>
    <cellStyle name="_VC 6.15.06 update on 06GRC power costs.xls Chart 2_PCA 9 -  Exhibit D April 2010 (3)" xfId="7659"/>
    <cellStyle name="_VC 6.15.06 update on 06GRC power costs.xls Chart 2_PCA 9 -  Exhibit D April 2010 (3) 2" xfId="7660"/>
    <cellStyle name="_VC 6.15.06 update on 06GRC power costs.xls Chart 2_PCA 9 -  Exhibit D April 2010 2" xfId="7661"/>
    <cellStyle name="_VC 6.15.06 update on 06GRC power costs.xls Chart 2_PCA 9 -  Exhibit D April 2010 3" xfId="7662"/>
    <cellStyle name="_VC 6.15.06 update on 06GRC power costs.xls Chart 2_PCA 9 -  Exhibit D Nov 2010" xfId="7663"/>
    <cellStyle name="_VC 6.15.06 update on 06GRC power costs.xls Chart 2_PCA 9 -  Exhibit D Nov 2010 2" xfId="7664"/>
    <cellStyle name="_VC 6.15.06 update on 06GRC power costs.xls Chart 2_PCA 9 - Exhibit D at August 2010" xfId="7665"/>
    <cellStyle name="_VC 6.15.06 update on 06GRC power costs.xls Chart 2_PCA 9 - Exhibit D at August 2010 2" xfId="7666"/>
    <cellStyle name="_VC 6.15.06 update on 06GRC power costs.xls Chart 2_PCA 9 - Exhibit D June 2010 GRC" xfId="7667"/>
    <cellStyle name="_VC 6.15.06 update on 06GRC power costs.xls Chart 2_PCA 9 - Exhibit D June 2010 GRC 2" xfId="7668"/>
    <cellStyle name="_VC 6.15.06 update on 06GRC power costs.xls Chart 2_Power Costs - Comparison bx Rbtl-Staff-Jt-PC" xfId="7669"/>
    <cellStyle name="_VC 6.15.06 update on 06GRC power costs.xls Chart 2_Power Costs - Comparison bx Rbtl-Staff-Jt-PC 2" xfId="7670"/>
    <cellStyle name="_VC 6.15.06 update on 06GRC power costs.xls Chart 2_Power Costs - Comparison bx Rbtl-Staff-Jt-PC 2 2" xfId="7671"/>
    <cellStyle name="_VC 6.15.06 update on 06GRC power costs.xls Chart 2_Power Costs - Comparison bx Rbtl-Staff-Jt-PC 2 3" xfId="7672"/>
    <cellStyle name="_VC 6.15.06 update on 06GRC power costs.xls Chart 2_Power Costs - Comparison bx Rbtl-Staff-Jt-PC 3" xfId="7673"/>
    <cellStyle name="_VC 6.15.06 update on 06GRC power costs.xls Chart 2_Power Costs - Comparison bx Rbtl-Staff-Jt-PC 4" xfId="7674"/>
    <cellStyle name="_VC 6.15.06 update on 06GRC power costs.xls Chart 2_Power Costs - Comparison bx Rbtl-Staff-Jt-PC_Adj Bench DR 3 for Initial Briefs (Electric)" xfId="7675"/>
    <cellStyle name="_VC 6.15.06 update on 06GRC power costs.xls Chart 2_Power Costs - Comparison bx Rbtl-Staff-Jt-PC_Adj Bench DR 3 for Initial Briefs (Electric) 2" xfId="7676"/>
    <cellStyle name="_VC 6.15.06 update on 06GRC power costs.xls Chart 2_Power Costs - Comparison bx Rbtl-Staff-Jt-PC_Adj Bench DR 3 for Initial Briefs (Electric) 2 2" xfId="7677"/>
    <cellStyle name="_VC 6.15.06 update on 06GRC power costs.xls Chart 2_Power Costs - Comparison bx Rbtl-Staff-Jt-PC_Adj Bench DR 3 for Initial Briefs (Electric) 2 3" xfId="7678"/>
    <cellStyle name="_VC 6.15.06 update on 06GRC power costs.xls Chart 2_Power Costs - Comparison bx Rbtl-Staff-Jt-PC_Adj Bench DR 3 for Initial Briefs (Electric) 3" xfId="7679"/>
    <cellStyle name="_VC 6.15.06 update on 06GRC power costs.xls Chart 2_Power Costs - Comparison bx Rbtl-Staff-Jt-PC_Adj Bench DR 3 for Initial Briefs (Electric) 4" xfId="7680"/>
    <cellStyle name="_VC 6.15.06 update on 06GRC power costs.xls Chart 2_Power Costs - Comparison bx Rbtl-Staff-Jt-PC_Electric Rev Req Model (2009 GRC) Rebuttal" xfId="7681"/>
    <cellStyle name="_VC 6.15.06 update on 06GRC power costs.xls Chart 2_Power Costs - Comparison bx Rbtl-Staff-Jt-PC_Electric Rev Req Model (2009 GRC) Rebuttal 2" xfId="7682"/>
    <cellStyle name="_VC 6.15.06 update on 06GRC power costs.xls Chart 2_Power Costs - Comparison bx Rbtl-Staff-Jt-PC_Electric Rev Req Model (2009 GRC) Rebuttal 2 2" xfId="7683"/>
    <cellStyle name="_VC 6.15.06 update on 06GRC power costs.xls Chart 2_Power Costs - Comparison bx Rbtl-Staff-Jt-PC_Electric Rev Req Model (2009 GRC) Rebuttal 2 3" xfId="7684"/>
    <cellStyle name="_VC 6.15.06 update on 06GRC power costs.xls Chart 2_Power Costs - Comparison bx Rbtl-Staff-Jt-PC_Electric Rev Req Model (2009 GRC) Rebuttal 3" xfId="7685"/>
    <cellStyle name="_VC 6.15.06 update on 06GRC power costs.xls Chart 2_Power Costs - Comparison bx Rbtl-Staff-Jt-PC_Electric Rev Req Model (2009 GRC) Rebuttal 4" xfId="7686"/>
    <cellStyle name="_VC 6.15.06 update on 06GRC power costs.xls Chart 2_Power Costs - Comparison bx Rbtl-Staff-Jt-PC_Electric Rev Req Model (2009 GRC) Rebuttal REmoval of New  WH Solar AdjustMI" xfId="7687"/>
    <cellStyle name="_VC 6.15.06 update on 06GRC power costs.xls Chart 2_Power Costs - Comparison bx Rbtl-Staff-Jt-PC_Electric Rev Req Model (2009 GRC) Rebuttal REmoval of New  WH Solar AdjustMI 2" xfId="7688"/>
    <cellStyle name="_VC 6.15.06 update on 06GRC power costs.xls Chart 2_Power Costs - Comparison bx Rbtl-Staff-Jt-PC_Electric Rev Req Model (2009 GRC) Rebuttal REmoval of New  WH Solar AdjustMI 2 2" xfId="7689"/>
    <cellStyle name="_VC 6.15.06 update on 06GRC power costs.xls Chart 2_Power Costs - Comparison bx Rbtl-Staff-Jt-PC_Electric Rev Req Model (2009 GRC) Rebuttal REmoval of New  WH Solar AdjustMI 2 3" xfId="7690"/>
    <cellStyle name="_VC 6.15.06 update on 06GRC power costs.xls Chart 2_Power Costs - Comparison bx Rbtl-Staff-Jt-PC_Electric Rev Req Model (2009 GRC) Rebuttal REmoval of New  WH Solar AdjustMI 3" xfId="7691"/>
    <cellStyle name="_VC 6.15.06 update on 06GRC power costs.xls Chart 2_Power Costs - Comparison bx Rbtl-Staff-Jt-PC_Electric Rev Req Model (2009 GRC) Rebuttal REmoval of New  WH Solar AdjustMI 4" xfId="7692"/>
    <cellStyle name="_VC 6.15.06 update on 06GRC power costs.xls Chart 2_Power Costs - Comparison bx Rbtl-Staff-Jt-PC_Electric Rev Req Model (2009 GRC) Revised 01-18-2010" xfId="7693"/>
    <cellStyle name="_VC 6.15.06 update on 06GRC power costs.xls Chart 2_Power Costs - Comparison bx Rbtl-Staff-Jt-PC_Electric Rev Req Model (2009 GRC) Revised 01-18-2010 2" xfId="7694"/>
    <cellStyle name="_VC 6.15.06 update on 06GRC power costs.xls Chart 2_Power Costs - Comparison bx Rbtl-Staff-Jt-PC_Electric Rev Req Model (2009 GRC) Revised 01-18-2010 2 2" xfId="7695"/>
    <cellStyle name="_VC 6.15.06 update on 06GRC power costs.xls Chart 2_Power Costs - Comparison bx Rbtl-Staff-Jt-PC_Electric Rev Req Model (2009 GRC) Revised 01-18-2010 2 3" xfId="7696"/>
    <cellStyle name="_VC 6.15.06 update on 06GRC power costs.xls Chart 2_Power Costs - Comparison bx Rbtl-Staff-Jt-PC_Electric Rev Req Model (2009 GRC) Revised 01-18-2010 3" xfId="7697"/>
    <cellStyle name="_VC 6.15.06 update on 06GRC power costs.xls Chart 2_Power Costs - Comparison bx Rbtl-Staff-Jt-PC_Electric Rev Req Model (2009 GRC) Revised 01-18-2010 4" xfId="7698"/>
    <cellStyle name="_VC 6.15.06 update on 06GRC power costs.xls Chart 2_Power Costs - Comparison bx Rbtl-Staff-Jt-PC_Final Order Electric EXHIBIT A-1" xfId="7699"/>
    <cellStyle name="_VC 6.15.06 update on 06GRC power costs.xls Chart 2_Power Costs - Comparison bx Rbtl-Staff-Jt-PC_Final Order Electric EXHIBIT A-1 2" xfId="7700"/>
    <cellStyle name="_VC 6.15.06 update on 06GRC power costs.xls Chart 2_Power Costs - Comparison bx Rbtl-Staff-Jt-PC_Final Order Electric EXHIBIT A-1 2 2" xfId="7701"/>
    <cellStyle name="_VC 6.15.06 update on 06GRC power costs.xls Chart 2_Power Costs - Comparison bx Rbtl-Staff-Jt-PC_Final Order Electric EXHIBIT A-1 2 3" xfId="7702"/>
    <cellStyle name="_VC 6.15.06 update on 06GRC power costs.xls Chart 2_Power Costs - Comparison bx Rbtl-Staff-Jt-PC_Final Order Electric EXHIBIT A-1 3" xfId="7703"/>
    <cellStyle name="_VC 6.15.06 update on 06GRC power costs.xls Chart 2_Power Costs - Comparison bx Rbtl-Staff-Jt-PC_Final Order Electric EXHIBIT A-1 4" xfId="7704"/>
    <cellStyle name="_VC 6.15.06 update on 06GRC power costs.xls Chart 2_Production Adj 4.37" xfId="7705"/>
    <cellStyle name="_VC 6.15.06 update on 06GRC power costs.xls Chart 2_Production Adj 4.37 2" xfId="7706"/>
    <cellStyle name="_VC 6.15.06 update on 06GRC power costs.xls Chart 2_Production Adj 4.37 2 2" xfId="7707"/>
    <cellStyle name="_VC 6.15.06 update on 06GRC power costs.xls Chart 2_Production Adj 4.37 2 3" xfId="7708"/>
    <cellStyle name="_VC 6.15.06 update on 06GRC power costs.xls Chart 2_Production Adj 4.37 3" xfId="7709"/>
    <cellStyle name="_VC 6.15.06 update on 06GRC power costs.xls Chart 2_Purchased Power Adj 4.03" xfId="7710"/>
    <cellStyle name="_VC 6.15.06 update on 06GRC power costs.xls Chart 2_Purchased Power Adj 4.03 2" xfId="7711"/>
    <cellStyle name="_VC 6.15.06 update on 06GRC power costs.xls Chart 2_Purchased Power Adj 4.03 2 2" xfId="7712"/>
    <cellStyle name="_VC 6.15.06 update on 06GRC power costs.xls Chart 2_Purchased Power Adj 4.03 2 3" xfId="7713"/>
    <cellStyle name="_VC 6.15.06 update on 06GRC power costs.xls Chart 2_Purchased Power Adj 4.03 3" xfId="7714"/>
    <cellStyle name="_VC 6.15.06 update on 06GRC power costs.xls Chart 2_Rebuttal Power Costs" xfId="7715"/>
    <cellStyle name="_VC 6.15.06 update on 06GRC power costs.xls Chart 2_Rebuttal Power Costs 2" xfId="7716"/>
    <cellStyle name="_VC 6.15.06 update on 06GRC power costs.xls Chart 2_Rebuttal Power Costs 2 2" xfId="7717"/>
    <cellStyle name="_VC 6.15.06 update on 06GRC power costs.xls Chart 2_Rebuttal Power Costs 2 3" xfId="7718"/>
    <cellStyle name="_VC 6.15.06 update on 06GRC power costs.xls Chart 2_Rebuttal Power Costs 3" xfId="7719"/>
    <cellStyle name="_VC 6.15.06 update on 06GRC power costs.xls Chart 2_Rebuttal Power Costs 4" xfId="7720"/>
    <cellStyle name="_VC 6.15.06 update on 06GRC power costs.xls Chart 2_Rebuttal Power Costs_Adj Bench DR 3 for Initial Briefs (Electric)" xfId="7721"/>
    <cellStyle name="_VC 6.15.06 update on 06GRC power costs.xls Chart 2_Rebuttal Power Costs_Adj Bench DR 3 for Initial Briefs (Electric) 2" xfId="7722"/>
    <cellStyle name="_VC 6.15.06 update on 06GRC power costs.xls Chart 2_Rebuttal Power Costs_Adj Bench DR 3 for Initial Briefs (Electric) 2 2" xfId="7723"/>
    <cellStyle name="_VC 6.15.06 update on 06GRC power costs.xls Chart 2_Rebuttal Power Costs_Adj Bench DR 3 for Initial Briefs (Electric) 2 3" xfId="7724"/>
    <cellStyle name="_VC 6.15.06 update on 06GRC power costs.xls Chart 2_Rebuttal Power Costs_Adj Bench DR 3 for Initial Briefs (Electric) 3" xfId="7725"/>
    <cellStyle name="_VC 6.15.06 update on 06GRC power costs.xls Chart 2_Rebuttal Power Costs_Adj Bench DR 3 for Initial Briefs (Electric) 4" xfId="7726"/>
    <cellStyle name="_VC 6.15.06 update on 06GRC power costs.xls Chart 2_Rebuttal Power Costs_Electric Rev Req Model (2009 GRC) Rebuttal" xfId="7727"/>
    <cellStyle name="_VC 6.15.06 update on 06GRC power costs.xls Chart 2_Rebuttal Power Costs_Electric Rev Req Model (2009 GRC) Rebuttal 2" xfId="7728"/>
    <cellStyle name="_VC 6.15.06 update on 06GRC power costs.xls Chart 2_Rebuttal Power Costs_Electric Rev Req Model (2009 GRC) Rebuttal 2 2" xfId="7729"/>
    <cellStyle name="_VC 6.15.06 update on 06GRC power costs.xls Chart 2_Rebuttal Power Costs_Electric Rev Req Model (2009 GRC) Rebuttal 2 3" xfId="7730"/>
    <cellStyle name="_VC 6.15.06 update on 06GRC power costs.xls Chart 2_Rebuttal Power Costs_Electric Rev Req Model (2009 GRC) Rebuttal 3" xfId="7731"/>
    <cellStyle name="_VC 6.15.06 update on 06GRC power costs.xls Chart 2_Rebuttal Power Costs_Electric Rev Req Model (2009 GRC) Rebuttal 4" xfId="7732"/>
    <cellStyle name="_VC 6.15.06 update on 06GRC power costs.xls Chart 2_Rebuttal Power Costs_Electric Rev Req Model (2009 GRC) Rebuttal REmoval of New  WH Solar AdjustMI" xfId="7733"/>
    <cellStyle name="_VC 6.15.06 update on 06GRC power costs.xls Chart 2_Rebuttal Power Costs_Electric Rev Req Model (2009 GRC) Rebuttal REmoval of New  WH Solar AdjustMI 2" xfId="7734"/>
    <cellStyle name="_VC 6.15.06 update on 06GRC power costs.xls Chart 2_Rebuttal Power Costs_Electric Rev Req Model (2009 GRC) Rebuttal REmoval of New  WH Solar AdjustMI 2 2" xfId="7735"/>
    <cellStyle name="_VC 6.15.06 update on 06GRC power costs.xls Chart 2_Rebuttal Power Costs_Electric Rev Req Model (2009 GRC) Rebuttal REmoval of New  WH Solar AdjustMI 2 3" xfId="7736"/>
    <cellStyle name="_VC 6.15.06 update on 06GRC power costs.xls Chart 2_Rebuttal Power Costs_Electric Rev Req Model (2009 GRC) Rebuttal REmoval of New  WH Solar AdjustMI 3" xfId="7737"/>
    <cellStyle name="_VC 6.15.06 update on 06GRC power costs.xls Chart 2_Rebuttal Power Costs_Electric Rev Req Model (2009 GRC) Rebuttal REmoval of New  WH Solar AdjustMI 4" xfId="7738"/>
    <cellStyle name="_VC 6.15.06 update on 06GRC power costs.xls Chart 2_Rebuttal Power Costs_Electric Rev Req Model (2009 GRC) Revised 01-18-2010" xfId="7739"/>
    <cellStyle name="_VC 6.15.06 update on 06GRC power costs.xls Chart 2_Rebuttal Power Costs_Electric Rev Req Model (2009 GRC) Revised 01-18-2010 2" xfId="7740"/>
    <cellStyle name="_VC 6.15.06 update on 06GRC power costs.xls Chart 2_Rebuttal Power Costs_Electric Rev Req Model (2009 GRC) Revised 01-18-2010 2 2" xfId="7741"/>
    <cellStyle name="_VC 6.15.06 update on 06GRC power costs.xls Chart 2_Rebuttal Power Costs_Electric Rev Req Model (2009 GRC) Revised 01-18-2010 2 3" xfId="7742"/>
    <cellStyle name="_VC 6.15.06 update on 06GRC power costs.xls Chart 2_Rebuttal Power Costs_Electric Rev Req Model (2009 GRC) Revised 01-18-2010 3" xfId="7743"/>
    <cellStyle name="_VC 6.15.06 update on 06GRC power costs.xls Chart 2_Rebuttal Power Costs_Electric Rev Req Model (2009 GRC) Revised 01-18-2010 4" xfId="7744"/>
    <cellStyle name="_VC 6.15.06 update on 06GRC power costs.xls Chart 2_Rebuttal Power Costs_Final Order Electric EXHIBIT A-1" xfId="7745"/>
    <cellStyle name="_VC 6.15.06 update on 06GRC power costs.xls Chart 2_Rebuttal Power Costs_Final Order Electric EXHIBIT A-1 2" xfId="7746"/>
    <cellStyle name="_VC 6.15.06 update on 06GRC power costs.xls Chart 2_Rebuttal Power Costs_Final Order Electric EXHIBIT A-1 2 2" xfId="7747"/>
    <cellStyle name="_VC 6.15.06 update on 06GRC power costs.xls Chart 2_Rebuttal Power Costs_Final Order Electric EXHIBIT A-1 2 3" xfId="7748"/>
    <cellStyle name="_VC 6.15.06 update on 06GRC power costs.xls Chart 2_Rebuttal Power Costs_Final Order Electric EXHIBIT A-1 3" xfId="7749"/>
    <cellStyle name="_VC 6.15.06 update on 06GRC power costs.xls Chart 2_Rebuttal Power Costs_Final Order Electric EXHIBIT A-1 4" xfId="7750"/>
    <cellStyle name="_VC 6.15.06 update on 06GRC power costs.xls Chart 2_RECS vs PTC's w Interest 6-28-10" xfId="7751"/>
    <cellStyle name="_VC 6.15.06 update on 06GRC power costs.xls Chart 2_ROR &amp; CONV FACTOR" xfId="7752"/>
    <cellStyle name="_VC 6.15.06 update on 06GRC power costs.xls Chart 2_ROR &amp; CONV FACTOR 2" xfId="7753"/>
    <cellStyle name="_VC 6.15.06 update on 06GRC power costs.xls Chart 2_ROR &amp; CONV FACTOR 2 2" xfId="7754"/>
    <cellStyle name="_VC 6.15.06 update on 06GRC power costs.xls Chart 2_ROR &amp; CONV FACTOR 2 3" xfId="7755"/>
    <cellStyle name="_VC 6.15.06 update on 06GRC power costs.xls Chart 2_ROR &amp; CONV FACTOR 3" xfId="7756"/>
    <cellStyle name="_VC 6.15.06 update on 06GRC power costs.xls Chart 2_ROR &amp; CONV FACTOR 4" xfId="7757"/>
    <cellStyle name="_VC 6.15.06 update on 06GRC power costs.xls Chart 2_ROR 5.02" xfId="7758"/>
    <cellStyle name="_VC 6.15.06 update on 06GRC power costs.xls Chart 2_ROR 5.02 2" xfId="7759"/>
    <cellStyle name="_VC 6.15.06 update on 06GRC power costs.xls Chart 2_ROR 5.02 2 2" xfId="7760"/>
    <cellStyle name="_VC 6.15.06 update on 06GRC power costs.xls Chart 2_ROR 5.02 2 3" xfId="7761"/>
    <cellStyle name="_VC 6.15.06 update on 06GRC power costs.xls Chart 2_ROR 5.02 3" xfId="7762"/>
    <cellStyle name="_VC 6.15.06 update on 06GRC power costs.xls Chart 2_Wind Integration 10GRC" xfId="7763"/>
    <cellStyle name="_VC 6.15.06 update on 06GRC power costs.xls Chart 2_Wind Integration 10GRC 2" xfId="7764"/>
    <cellStyle name="_VC 6.15.06 update on 06GRC power costs.xls Chart 3" xfId="7765"/>
    <cellStyle name="_VC 6.15.06 update on 06GRC power costs.xls Chart 3 2" xfId="7766"/>
    <cellStyle name="_VC 6.15.06 update on 06GRC power costs.xls Chart 3 2 2" xfId="7767"/>
    <cellStyle name="_VC 6.15.06 update on 06GRC power costs.xls Chart 3 2 2 2" xfId="7768"/>
    <cellStyle name="_VC 6.15.06 update on 06GRC power costs.xls Chart 3 2 2 3" xfId="7769"/>
    <cellStyle name="_VC 6.15.06 update on 06GRC power costs.xls Chart 3 2 3" xfId="7770"/>
    <cellStyle name="_VC 6.15.06 update on 06GRC power costs.xls Chart 3 2 4" xfId="7771"/>
    <cellStyle name="_VC 6.15.06 update on 06GRC power costs.xls Chart 3 3" xfId="7772"/>
    <cellStyle name="_VC 6.15.06 update on 06GRC power costs.xls Chart 3 3 2" xfId="7773"/>
    <cellStyle name="_VC 6.15.06 update on 06GRC power costs.xls Chart 3 3 2 2" xfId="7774"/>
    <cellStyle name="_VC 6.15.06 update on 06GRC power costs.xls Chart 3 3 2 3" xfId="7775"/>
    <cellStyle name="_VC 6.15.06 update on 06GRC power costs.xls Chart 3 3 3" xfId="7776"/>
    <cellStyle name="_VC 6.15.06 update on 06GRC power costs.xls Chart 3 3 3 2" xfId="7777"/>
    <cellStyle name="_VC 6.15.06 update on 06GRC power costs.xls Chart 3 3 3 3" xfId="7778"/>
    <cellStyle name="_VC 6.15.06 update on 06GRC power costs.xls Chart 3 3 4" xfId="7779"/>
    <cellStyle name="_VC 6.15.06 update on 06GRC power costs.xls Chart 3 3 4 2" xfId="7780"/>
    <cellStyle name="_VC 6.15.06 update on 06GRC power costs.xls Chart 3 3 4 3" xfId="7781"/>
    <cellStyle name="_VC 6.15.06 update on 06GRC power costs.xls Chart 3 4" xfId="7782"/>
    <cellStyle name="_VC 6.15.06 update on 06GRC power costs.xls Chart 3 4 2" xfId="7783"/>
    <cellStyle name="_VC 6.15.06 update on 06GRC power costs.xls Chart 3 4 3" xfId="7784"/>
    <cellStyle name="_VC 6.15.06 update on 06GRC power costs.xls Chart 3 5" xfId="7785"/>
    <cellStyle name="_VC 6.15.06 update on 06GRC power costs.xls Chart 3 6" xfId="7786"/>
    <cellStyle name="_VC 6.15.06 update on 06GRC power costs.xls Chart 3 7" xfId="7787"/>
    <cellStyle name="_VC 6.15.06 update on 06GRC power costs.xls Chart 3_04 07E Wild Horse Wind Expansion (C) (2)" xfId="7788"/>
    <cellStyle name="_VC 6.15.06 update on 06GRC power costs.xls Chart 3_04 07E Wild Horse Wind Expansion (C) (2) 2" xfId="7789"/>
    <cellStyle name="_VC 6.15.06 update on 06GRC power costs.xls Chart 3_04 07E Wild Horse Wind Expansion (C) (2) 2 2" xfId="7790"/>
    <cellStyle name="_VC 6.15.06 update on 06GRC power costs.xls Chart 3_04 07E Wild Horse Wind Expansion (C) (2) 2 3" xfId="7791"/>
    <cellStyle name="_VC 6.15.06 update on 06GRC power costs.xls Chart 3_04 07E Wild Horse Wind Expansion (C) (2) 3" xfId="7792"/>
    <cellStyle name="_VC 6.15.06 update on 06GRC power costs.xls Chart 3_04 07E Wild Horse Wind Expansion (C) (2) 4" xfId="7793"/>
    <cellStyle name="_VC 6.15.06 update on 06GRC power costs.xls Chart 3_04 07E Wild Horse Wind Expansion (C) (2)_Adj Bench DR 3 for Initial Briefs (Electric)" xfId="7794"/>
    <cellStyle name="_VC 6.15.06 update on 06GRC power costs.xls Chart 3_04 07E Wild Horse Wind Expansion (C) (2)_Adj Bench DR 3 for Initial Briefs (Electric) 2" xfId="7795"/>
    <cellStyle name="_VC 6.15.06 update on 06GRC power costs.xls Chart 3_04 07E Wild Horse Wind Expansion (C) (2)_Adj Bench DR 3 for Initial Briefs (Electric) 2 2" xfId="7796"/>
    <cellStyle name="_VC 6.15.06 update on 06GRC power costs.xls Chart 3_04 07E Wild Horse Wind Expansion (C) (2)_Adj Bench DR 3 for Initial Briefs (Electric) 2 3" xfId="7797"/>
    <cellStyle name="_VC 6.15.06 update on 06GRC power costs.xls Chart 3_04 07E Wild Horse Wind Expansion (C) (2)_Adj Bench DR 3 for Initial Briefs (Electric) 3" xfId="7798"/>
    <cellStyle name="_VC 6.15.06 update on 06GRC power costs.xls Chart 3_04 07E Wild Horse Wind Expansion (C) (2)_Adj Bench DR 3 for Initial Briefs (Electric) 4" xfId="7799"/>
    <cellStyle name="_VC 6.15.06 update on 06GRC power costs.xls Chart 3_04 07E Wild Horse Wind Expansion (C) (2)_Book1" xfId="7800"/>
    <cellStyle name="_VC 6.15.06 update on 06GRC power costs.xls Chart 3_04 07E Wild Horse Wind Expansion (C) (2)_Electric Rev Req Model (2009 GRC) " xfId="7801"/>
    <cellStyle name="_VC 6.15.06 update on 06GRC power costs.xls Chart 3_04 07E Wild Horse Wind Expansion (C) (2)_Electric Rev Req Model (2009 GRC)  2" xfId="7802"/>
    <cellStyle name="_VC 6.15.06 update on 06GRC power costs.xls Chart 3_04 07E Wild Horse Wind Expansion (C) (2)_Electric Rev Req Model (2009 GRC)  2 2" xfId="7803"/>
    <cellStyle name="_VC 6.15.06 update on 06GRC power costs.xls Chart 3_04 07E Wild Horse Wind Expansion (C) (2)_Electric Rev Req Model (2009 GRC)  2 3" xfId="7804"/>
    <cellStyle name="_VC 6.15.06 update on 06GRC power costs.xls Chart 3_04 07E Wild Horse Wind Expansion (C) (2)_Electric Rev Req Model (2009 GRC)  3" xfId="7805"/>
    <cellStyle name="_VC 6.15.06 update on 06GRC power costs.xls Chart 3_04 07E Wild Horse Wind Expansion (C) (2)_Electric Rev Req Model (2009 GRC)  4" xfId="7806"/>
    <cellStyle name="_VC 6.15.06 update on 06GRC power costs.xls Chart 3_04 07E Wild Horse Wind Expansion (C) (2)_Electric Rev Req Model (2009 GRC) Rebuttal" xfId="7807"/>
    <cellStyle name="_VC 6.15.06 update on 06GRC power costs.xls Chart 3_04 07E Wild Horse Wind Expansion (C) (2)_Electric Rev Req Model (2009 GRC) Rebuttal 2" xfId="7808"/>
    <cellStyle name="_VC 6.15.06 update on 06GRC power costs.xls Chart 3_04 07E Wild Horse Wind Expansion (C) (2)_Electric Rev Req Model (2009 GRC) Rebuttal 2 2" xfId="7809"/>
    <cellStyle name="_VC 6.15.06 update on 06GRC power costs.xls Chart 3_04 07E Wild Horse Wind Expansion (C) (2)_Electric Rev Req Model (2009 GRC) Rebuttal 2 3" xfId="7810"/>
    <cellStyle name="_VC 6.15.06 update on 06GRC power costs.xls Chart 3_04 07E Wild Horse Wind Expansion (C) (2)_Electric Rev Req Model (2009 GRC) Rebuttal 3" xfId="7811"/>
    <cellStyle name="_VC 6.15.06 update on 06GRC power costs.xls Chart 3_04 07E Wild Horse Wind Expansion (C) (2)_Electric Rev Req Model (2009 GRC) Rebuttal 4" xfId="7812"/>
    <cellStyle name="_VC 6.15.06 update on 06GRC power costs.xls Chart 3_04 07E Wild Horse Wind Expansion (C) (2)_Electric Rev Req Model (2009 GRC) Rebuttal REmoval of New  WH Solar AdjustMI" xfId="7813"/>
    <cellStyle name="_VC 6.15.06 update on 06GRC power costs.xls Chart 3_04 07E Wild Horse Wind Expansion (C) (2)_Electric Rev Req Model (2009 GRC) Rebuttal REmoval of New  WH Solar AdjustMI 2" xfId="7814"/>
    <cellStyle name="_VC 6.15.06 update on 06GRC power costs.xls Chart 3_04 07E Wild Horse Wind Expansion (C) (2)_Electric Rev Req Model (2009 GRC) Rebuttal REmoval of New  WH Solar AdjustMI 2 2" xfId="7815"/>
    <cellStyle name="_VC 6.15.06 update on 06GRC power costs.xls Chart 3_04 07E Wild Horse Wind Expansion (C) (2)_Electric Rev Req Model (2009 GRC) Rebuttal REmoval of New  WH Solar AdjustMI 2 3" xfId="7816"/>
    <cellStyle name="_VC 6.15.06 update on 06GRC power costs.xls Chart 3_04 07E Wild Horse Wind Expansion (C) (2)_Electric Rev Req Model (2009 GRC) Rebuttal REmoval of New  WH Solar AdjustMI 3" xfId="7817"/>
    <cellStyle name="_VC 6.15.06 update on 06GRC power costs.xls Chart 3_04 07E Wild Horse Wind Expansion (C) (2)_Electric Rev Req Model (2009 GRC) Rebuttal REmoval of New  WH Solar AdjustMI 4" xfId="7818"/>
    <cellStyle name="_VC 6.15.06 update on 06GRC power costs.xls Chart 3_04 07E Wild Horse Wind Expansion (C) (2)_Electric Rev Req Model (2009 GRC) Revised 01-18-2010" xfId="7819"/>
    <cellStyle name="_VC 6.15.06 update on 06GRC power costs.xls Chart 3_04 07E Wild Horse Wind Expansion (C) (2)_Electric Rev Req Model (2009 GRC) Revised 01-18-2010 2" xfId="7820"/>
    <cellStyle name="_VC 6.15.06 update on 06GRC power costs.xls Chart 3_04 07E Wild Horse Wind Expansion (C) (2)_Electric Rev Req Model (2009 GRC) Revised 01-18-2010 2 2" xfId="7821"/>
    <cellStyle name="_VC 6.15.06 update on 06GRC power costs.xls Chart 3_04 07E Wild Horse Wind Expansion (C) (2)_Electric Rev Req Model (2009 GRC) Revised 01-18-2010 2 3" xfId="7822"/>
    <cellStyle name="_VC 6.15.06 update on 06GRC power costs.xls Chart 3_04 07E Wild Horse Wind Expansion (C) (2)_Electric Rev Req Model (2009 GRC) Revised 01-18-2010 3" xfId="7823"/>
    <cellStyle name="_VC 6.15.06 update on 06GRC power costs.xls Chart 3_04 07E Wild Horse Wind Expansion (C) (2)_Electric Rev Req Model (2009 GRC) Revised 01-18-2010 4" xfId="7824"/>
    <cellStyle name="_VC 6.15.06 update on 06GRC power costs.xls Chart 3_04 07E Wild Horse Wind Expansion (C) (2)_Electric Rev Req Model (2010 GRC)" xfId="7825"/>
    <cellStyle name="_VC 6.15.06 update on 06GRC power costs.xls Chart 3_04 07E Wild Horse Wind Expansion (C) (2)_Electric Rev Req Model (2010 GRC) SF" xfId="7826"/>
    <cellStyle name="_VC 6.15.06 update on 06GRC power costs.xls Chart 3_04 07E Wild Horse Wind Expansion (C) (2)_Final Order Electric EXHIBIT A-1" xfId="7827"/>
    <cellStyle name="_VC 6.15.06 update on 06GRC power costs.xls Chart 3_04 07E Wild Horse Wind Expansion (C) (2)_Final Order Electric EXHIBIT A-1 2" xfId="7828"/>
    <cellStyle name="_VC 6.15.06 update on 06GRC power costs.xls Chart 3_04 07E Wild Horse Wind Expansion (C) (2)_Final Order Electric EXHIBIT A-1 2 2" xfId="7829"/>
    <cellStyle name="_VC 6.15.06 update on 06GRC power costs.xls Chart 3_04 07E Wild Horse Wind Expansion (C) (2)_Final Order Electric EXHIBIT A-1 2 3" xfId="7830"/>
    <cellStyle name="_VC 6.15.06 update on 06GRC power costs.xls Chart 3_04 07E Wild Horse Wind Expansion (C) (2)_Final Order Electric EXHIBIT A-1 3" xfId="7831"/>
    <cellStyle name="_VC 6.15.06 update on 06GRC power costs.xls Chart 3_04 07E Wild Horse Wind Expansion (C) (2)_Final Order Electric EXHIBIT A-1 4" xfId="7832"/>
    <cellStyle name="_VC 6.15.06 update on 06GRC power costs.xls Chart 3_04 07E Wild Horse Wind Expansion (C) (2)_TENASKA REGULATORY ASSET" xfId="7833"/>
    <cellStyle name="_VC 6.15.06 update on 06GRC power costs.xls Chart 3_04 07E Wild Horse Wind Expansion (C) (2)_TENASKA REGULATORY ASSET 2" xfId="7834"/>
    <cellStyle name="_VC 6.15.06 update on 06GRC power costs.xls Chart 3_04 07E Wild Horse Wind Expansion (C) (2)_TENASKA REGULATORY ASSET 2 2" xfId="7835"/>
    <cellStyle name="_VC 6.15.06 update on 06GRC power costs.xls Chart 3_04 07E Wild Horse Wind Expansion (C) (2)_TENASKA REGULATORY ASSET 2 3" xfId="7836"/>
    <cellStyle name="_VC 6.15.06 update on 06GRC power costs.xls Chart 3_04 07E Wild Horse Wind Expansion (C) (2)_TENASKA REGULATORY ASSET 3" xfId="7837"/>
    <cellStyle name="_VC 6.15.06 update on 06GRC power costs.xls Chart 3_04 07E Wild Horse Wind Expansion (C) (2)_TENASKA REGULATORY ASSET 4" xfId="7838"/>
    <cellStyle name="_VC 6.15.06 update on 06GRC power costs.xls Chart 3_16.37E Wild Horse Expansion DeferralRevwrkingfile SF" xfId="7839"/>
    <cellStyle name="_VC 6.15.06 update on 06GRC power costs.xls Chart 3_16.37E Wild Horse Expansion DeferralRevwrkingfile SF 2" xfId="7840"/>
    <cellStyle name="_VC 6.15.06 update on 06GRC power costs.xls Chart 3_16.37E Wild Horse Expansion DeferralRevwrkingfile SF 2 2" xfId="7841"/>
    <cellStyle name="_VC 6.15.06 update on 06GRC power costs.xls Chart 3_16.37E Wild Horse Expansion DeferralRevwrkingfile SF 2 3" xfId="7842"/>
    <cellStyle name="_VC 6.15.06 update on 06GRC power costs.xls Chart 3_16.37E Wild Horse Expansion DeferralRevwrkingfile SF 3" xfId="7843"/>
    <cellStyle name="_VC 6.15.06 update on 06GRC power costs.xls Chart 3_16.37E Wild Horse Expansion DeferralRevwrkingfile SF 4" xfId="7844"/>
    <cellStyle name="_VC 6.15.06 update on 06GRC power costs.xls Chart 3_2009 Compliance Filing PCA Exhibits for GRC" xfId="7845"/>
    <cellStyle name="_VC 6.15.06 update on 06GRC power costs.xls Chart 3_2009 Compliance Filing PCA Exhibits for GRC 2" xfId="7846"/>
    <cellStyle name="_VC 6.15.06 update on 06GRC power costs.xls Chart 3_2009 GRC Compl Filing - Exhibit D" xfId="7847"/>
    <cellStyle name="_VC 6.15.06 update on 06GRC power costs.xls Chart 3_2009 GRC Compl Filing - Exhibit D 2" xfId="7848"/>
    <cellStyle name="_VC 6.15.06 update on 06GRC power costs.xls Chart 3_2009 GRC Compl Filing - Exhibit D 3" xfId="7849"/>
    <cellStyle name="_VC 6.15.06 update on 06GRC power costs.xls Chart 3_2010 PTC's July1_Dec31 2010 " xfId="7850"/>
    <cellStyle name="_VC 6.15.06 update on 06GRC power costs.xls Chart 3_2010 PTC's Sept10_Aug11 (Version 4)" xfId="7851"/>
    <cellStyle name="_VC 6.15.06 update on 06GRC power costs.xls Chart 3_3.01 Income Statement" xfId="7852"/>
    <cellStyle name="_VC 6.15.06 update on 06GRC power costs.xls Chart 3_4 31 Regulatory Assets and Liabilities  7 06- Exhibit D" xfId="7853"/>
    <cellStyle name="_VC 6.15.06 update on 06GRC power costs.xls Chart 3_4 31 Regulatory Assets and Liabilities  7 06- Exhibit D 2" xfId="7854"/>
    <cellStyle name="_VC 6.15.06 update on 06GRC power costs.xls Chart 3_4 31 Regulatory Assets and Liabilities  7 06- Exhibit D 2 2" xfId="7855"/>
    <cellStyle name="_VC 6.15.06 update on 06GRC power costs.xls Chart 3_4 31 Regulatory Assets and Liabilities  7 06- Exhibit D 2 3" xfId="7856"/>
    <cellStyle name="_VC 6.15.06 update on 06GRC power costs.xls Chart 3_4 31 Regulatory Assets and Liabilities  7 06- Exhibit D 3" xfId="7857"/>
    <cellStyle name="_VC 6.15.06 update on 06GRC power costs.xls Chart 3_4 31 Regulatory Assets and Liabilities  7 06- Exhibit D 4" xfId="7858"/>
    <cellStyle name="_VC 6.15.06 update on 06GRC power costs.xls Chart 3_4 31 Regulatory Assets and Liabilities  7 06- Exhibit D_NIM Summary" xfId="7859"/>
    <cellStyle name="_VC 6.15.06 update on 06GRC power costs.xls Chart 3_4 31 Regulatory Assets and Liabilities  7 06- Exhibit D_NIM Summary 2" xfId="7860"/>
    <cellStyle name="_VC 6.15.06 update on 06GRC power costs.xls Chart 3_4 32 Regulatory Assets and Liabilities  7 06- Exhibit D" xfId="7861"/>
    <cellStyle name="_VC 6.15.06 update on 06GRC power costs.xls Chart 3_4 32 Regulatory Assets and Liabilities  7 06- Exhibit D 2" xfId="7862"/>
    <cellStyle name="_VC 6.15.06 update on 06GRC power costs.xls Chart 3_4 32 Regulatory Assets and Liabilities  7 06- Exhibit D 2 2" xfId="7863"/>
    <cellStyle name="_VC 6.15.06 update on 06GRC power costs.xls Chart 3_4 32 Regulatory Assets and Liabilities  7 06- Exhibit D 2 3" xfId="7864"/>
    <cellStyle name="_VC 6.15.06 update on 06GRC power costs.xls Chart 3_4 32 Regulatory Assets and Liabilities  7 06- Exhibit D 3" xfId="7865"/>
    <cellStyle name="_VC 6.15.06 update on 06GRC power costs.xls Chart 3_4 32 Regulatory Assets and Liabilities  7 06- Exhibit D 4" xfId="7866"/>
    <cellStyle name="_VC 6.15.06 update on 06GRC power costs.xls Chart 3_4 32 Regulatory Assets and Liabilities  7 06- Exhibit D_NIM Summary" xfId="7867"/>
    <cellStyle name="_VC 6.15.06 update on 06GRC power costs.xls Chart 3_4 32 Regulatory Assets and Liabilities  7 06- Exhibit D_NIM Summary 2" xfId="7868"/>
    <cellStyle name="_VC 6.15.06 update on 06GRC power costs.xls Chart 3_ACCOUNTS" xfId="7869"/>
    <cellStyle name="_VC 6.15.06 update on 06GRC power costs.xls Chart 3_Att B to RECs proceeds proposal" xfId="7870"/>
    <cellStyle name="_VC 6.15.06 update on 06GRC power costs.xls Chart 3_AURORA Total New" xfId="7871"/>
    <cellStyle name="_VC 6.15.06 update on 06GRC power costs.xls Chart 3_AURORA Total New 2" xfId="7872"/>
    <cellStyle name="_VC 6.15.06 update on 06GRC power costs.xls Chart 3_Backup for Attachment B 2010-09-09" xfId="7873"/>
    <cellStyle name="_VC 6.15.06 update on 06GRC power costs.xls Chart 3_Bench Request - Attachment B" xfId="7874"/>
    <cellStyle name="_VC 6.15.06 update on 06GRC power costs.xls Chart 3_Book2" xfId="7875"/>
    <cellStyle name="_VC 6.15.06 update on 06GRC power costs.xls Chart 3_Book2 2" xfId="7876"/>
    <cellStyle name="_VC 6.15.06 update on 06GRC power costs.xls Chart 3_Book2 2 2" xfId="7877"/>
    <cellStyle name="_VC 6.15.06 update on 06GRC power costs.xls Chart 3_Book2 2 3" xfId="7878"/>
    <cellStyle name="_VC 6.15.06 update on 06GRC power costs.xls Chart 3_Book2 3" xfId="7879"/>
    <cellStyle name="_VC 6.15.06 update on 06GRC power costs.xls Chart 3_Book2 4" xfId="7880"/>
    <cellStyle name="_VC 6.15.06 update on 06GRC power costs.xls Chart 3_Book2_Adj Bench DR 3 for Initial Briefs (Electric)" xfId="7881"/>
    <cellStyle name="_VC 6.15.06 update on 06GRC power costs.xls Chart 3_Book2_Adj Bench DR 3 for Initial Briefs (Electric) 2" xfId="7882"/>
    <cellStyle name="_VC 6.15.06 update on 06GRC power costs.xls Chart 3_Book2_Adj Bench DR 3 for Initial Briefs (Electric) 2 2" xfId="7883"/>
    <cellStyle name="_VC 6.15.06 update on 06GRC power costs.xls Chart 3_Book2_Adj Bench DR 3 for Initial Briefs (Electric) 2 3" xfId="7884"/>
    <cellStyle name="_VC 6.15.06 update on 06GRC power costs.xls Chart 3_Book2_Adj Bench DR 3 for Initial Briefs (Electric) 3" xfId="7885"/>
    <cellStyle name="_VC 6.15.06 update on 06GRC power costs.xls Chart 3_Book2_Adj Bench DR 3 for Initial Briefs (Electric) 4" xfId="7886"/>
    <cellStyle name="_VC 6.15.06 update on 06GRC power costs.xls Chart 3_Book2_Electric Rev Req Model (2009 GRC) Rebuttal" xfId="7887"/>
    <cellStyle name="_VC 6.15.06 update on 06GRC power costs.xls Chart 3_Book2_Electric Rev Req Model (2009 GRC) Rebuttal 2" xfId="7888"/>
    <cellStyle name="_VC 6.15.06 update on 06GRC power costs.xls Chart 3_Book2_Electric Rev Req Model (2009 GRC) Rebuttal 2 2" xfId="7889"/>
    <cellStyle name="_VC 6.15.06 update on 06GRC power costs.xls Chart 3_Book2_Electric Rev Req Model (2009 GRC) Rebuttal 2 3" xfId="7890"/>
    <cellStyle name="_VC 6.15.06 update on 06GRC power costs.xls Chart 3_Book2_Electric Rev Req Model (2009 GRC) Rebuttal 3" xfId="7891"/>
    <cellStyle name="_VC 6.15.06 update on 06GRC power costs.xls Chart 3_Book2_Electric Rev Req Model (2009 GRC) Rebuttal 4" xfId="7892"/>
    <cellStyle name="_VC 6.15.06 update on 06GRC power costs.xls Chart 3_Book2_Electric Rev Req Model (2009 GRC) Rebuttal REmoval of New  WH Solar AdjustMI" xfId="7893"/>
    <cellStyle name="_VC 6.15.06 update on 06GRC power costs.xls Chart 3_Book2_Electric Rev Req Model (2009 GRC) Rebuttal REmoval of New  WH Solar AdjustMI 2" xfId="7894"/>
    <cellStyle name="_VC 6.15.06 update on 06GRC power costs.xls Chart 3_Book2_Electric Rev Req Model (2009 GRC) Rebuttal REmoval of New  WH Solar AdjustMI 2 2" xfId="7895"/>
    <cellStyle name="_VC 6.15.06 update on 06GRC power costs.xls Chart 3_Book2_Electric Rev Req Model (2009 GRC) Rebuttal REmoval of New  WH Solar AdjustMI 2 3" xfId="7896"/>
    <cellStyle name="_VC 6.15.06 update on 06GRC power costs.xls Chart 3_Book2_Electric Rev Req Model (2009 GRC) Rebuttal REmoval of New  WH Solar AdjustMI 3" xfId="7897"/>
    <cellStyle name="_VC 6.15.06 update on 06GRC power costs.xls Chart 3_Book2_Electric Rev Req Model (2009 GRC) Rebuttal REmoval of New  WH Solar AdjustMI 4" xfId="7898"/>
    <cellStyle name="_VC 6.15.06 update on 06GRC power costs.xls Chart 3_Book2_Electric Rev Req Model (2009 GRC) Revised 01-18-2010" xfId="7899"/>
    <cellStyle name="_VC 6.15.06 update on 06GRC power costs.xls Chart 3_Book2_Electric Rev Req Model (2009 GRC) Revised 01-18-2010 2" xfId="7900"/>
    <cellStyle name="_VC 6.15.06 update on 06GRC power costs.xls Chart 3_Book2_Electric Rev Req Model (2009 GRC) Revised 01-18-2010 2 2" xfId="7901"/>
    <cellStyle name="_VC 6.15.06 update on 06GRC power costs.xls Chart 3_Book2_Electric Rev Req Model (2009 GRC) Revised 01-18-2010 2 3" xfId="7902"/>
    <cellStyle name="_VC 6.15.06 update on 06GRC power costs.xls Chart 3_Book2_Electric Rev Req Model (2009 GRC) Revised 01-18-2010 3" xfId="7903"/>
    <cellStyle name="_VC 6.15.06 update on 06GRC power costs.xls Chart 3_Book2_Electric Rev Req Model (2009 GRC) Revised 01-18-2010 4" xfId="7904"/>
    <cellStyle name="_VC 6.15.06 update on 06GRC power costs.xls Chart 3_Book2_Final Order Electric EXHIBIT A-1" xfId="7905"/>
    <cellStyle name="_VC 6.15.06 update on 06GRC power costs.xls Chart 3_Book2_Final Order Electric EXHIBIT A-1 2" xfId="7906"/>
    <cellStyle name="_VC 6.15.06 update on 06GRC power costs.xls Chart 3_Book2_Final Order Electric EXHIBIT A-1 2 2" xfId="7907"/>
    <cellStyle name="_VC 6.15.06 update on 06GRC power costs.xls Chart 3_Book2_Final Order Electric EXHIBIT A-1 2 3" xfId="7908"/>
    <cellStyle name="_VC 6.15.06 update on 06GRC power costs.xls Chart 3_Book2_Final Order Electric EXHIBIT A-1 3" xfId="7909"/>
    <cellStyle name="_VC 6.15.06 update on 06GRC power costs.xls Chart 3_Book2_Final Order Electric EXHIBIT A-1 4" xfId="7910"/>
    <cellStyle name="_VC 6.15.06 update on 06GRC power costs.xls Chart 3_Book4" xfId="7911"/>
    <cellStyle name="_VC 6.15.06 update on 06GRC power costs.xls Chart 3_Book4 2" xfId="7912"/>
    <cellStyle name="_VC 6.15.06 update on 06GRC power costs.xls Chart 3_Book4 2 2" xfId="7913"/>
    <cellStyle name="_VC 6.15.06 update on 06GRC power costs.xls Chart 3_Book4 2 3" xfId="7914"/>
    <cellStyle name="_VC 6.15.06 update on 06GRC power costs.xls Chart 3_Book4 3" xfId="7915"/>
    <cellStyle name="_VC 6.15.06 update on 06GRC power costs.xls Chart 3_Book4 4" xfId="7916"/>
    <cellStyle name="_VC 6.15.06 update on 06GRC power costs.xls Chart 3_Book9" xfId="7917"/>
    <cellStyle name="_VC 6.15.06 update on 06GRC power costs.xls Chart 3_Book9 2" xfId="7918"/>
    <cellStyle name="_VC 6.15.06 update on 06GRC power costs.xls Chart 3_Book9 2 2" xfId="7919"/>
    <cellStyle name="_VC 6.15.06 update on 06GRC power costs.xls Chart 3_Book9 2 3" xfId="7920"/>
    <cellStyle name="_VC 6.15.06 update on 06GRC power costs.xls Chart 3_Book9 3" xfId="7921"/>
    <cellStyle name="_VC 6.15.06 update on 06GRC power costs.xls Chart 3_Book9 4" xfId="7922"/>
    <cellStyle name="_VC 6.15.06 update on 06GRC power costs.xls Chart 3_Chelan PUD Power Costs (8-10)" xfId="7923"/>
    <cellStyle name="_VC 6.15.06 update on 06GRC power costs.xls Chart 3_DWH-08 (Rate Spread &amp; Design Workpapers)" xfId="7924"/>
    <cellStyle name="_VC 6.15.06 update on 06GRC power costs.xls Chart 3_Final 2008 PTC Rate Design Workpapers 10.27.08" xfId="7925"/>
    <cellStyle name="_VC 6.15.06 update on 06GRC power costs.xls Chart 3_Gas Rev Req Model (2010 GRC)" xfId="7926"/>
    <cellStyle name="_VC 6.15.06 update on 06GRC power costs.xls Chart 3_INPUTS" xfId="7927"/>
    <cellStyle name="_VC 6.15.06 update on 06GRC power costs.xls Chart 3_INPUTS 2" xfId="7928"/>
    <cellStyle name="_VC 6.15.06 update on 06GRC power costs.xls Chart 3_INPUTS 2 2" xfId="7929"/>
    <cellStyle name="_VC 6.15.06 update on 06GRC power costs.xls Chart 3_INPUTS 2 3" xfId="7930"/>
    <cellStyle name="_VC 6.15.06 update on 06GRC power costs.xls Chart 3_INPUTS 3" xfId="7931"/>
    <cellStyle name="_VC 6.15.06 update on 06GRC power costs.xls Chart 3_INPUTS 4" xfId="7932"/>
    <cellStyle name="_VC 6.15.06 update on 06GRC power costs.xls Chart 3_NIM Summary" xfId="7933"/>
    <cellStyle name="_VC 6.15.06 update on 06GRC power costs.xls Chart 3_NIM Summary 09GRC" xfId="7934"/>
    <cellStyle name="_VC 6.15.06 update on 06GRC power costs.xls Chart 3_NIM Summary 09GRC 2" xfId="7935"/>
    <cellStyle name="_VC 6.15.06 update on 06GRC power costs.xls Chart 3_NIM Summary 2" xfId="7936"/>
    <cellStyle name="_VC 6.15.06 update on 06GRC power costs.xls Chart 3_NIM Summary 3" xfId="7937"/>
    <cellStyle name="_VC 6.15.06 update on 06GRC power costs.xls Chart 3_NIM Summary 4" xfId="7938"/>
    <cellStyle name="_VC 6.15.06 update on 06GRC power costs.xls Chart 3_NIM Summary 5" xfId="7939"/>
    <cellStyle name="_VC 6.15.06 update on 06GRC power costs.xls Chart 3_NIM Summary 6" xfId="7940"/>
    <cellStyle name="_VC 6.15.06 update on 06GRC power costs.xls Chart 3_NIM Summary 7" xfId="7941"/>
    <cellStyle name="_VC 6.15.06 update on 06GRC power costs.xls Chart 3_NIM Summary 8" xfId="7942"/>
    <cellStyle name="_VC 6.15.06 update on 06GRC power costs.xls Chart 3_NIM Summary 9" xfId="7943"/>
    <cellStyle name="_VC 6.15.06 update on 06GRC power costs.xls Chart 3_PCA 10 -  Exhibit D from A Kellogg Jan 2011" xfId="7944"/>
    <cellStyle name="_VC 6.15.06 update on 06GRC power costs.xls Chart 3_PCA 10 -  Exhibit D from A Kellogg July 2011" xfId="7945"/>
    <cellStyle name="_VC 6.15.06 update on 06GRC power costs.xls Chart 3_PCA 10 -  Exhibit D from S Free Rcv'd 12-11" xfId="7946"/>
    <cellStyle name="_VC 6.15.06 update on 06GRC power costs.xls Chart 3_PCA 9 -  Exhibit D April 2010" xfId="7947"/>
    <cellStyle name="_VC 6.15.06 update on 06GRC power costs.xls Chart 3_PCA 9 -  Exhibit D April 2010 (3)" xfId="7948"/>
    <cellStyle name="_VC 6.15.06 update on 06GRC power costs.xls Chart 3_PCA 9 -  Exhibit D April 2010 (3) 2" xfId="7949"/>
    <cellStyle name="_VC 6.15.06 update on 06GRC power costs.xls Chart 3_PCA 9 -  Exhibit D April 2010 2" xfId="7950"/>
    <cellStyle name="_VC 6.15.06 update on 06GRC power costs.xls Chart 3_PCA 9 -  Exhibit D April 2010 3" xfId="7951"/>
    <cellStyle name="_VC 6.15.06 update on 06GRC power costs.xls Chart 3_PCA 9 -  Exhibit D Nov 2010" xfId="7952"/>
    <cellStyle name="_VC 6.15.06 update on 06GRC power costs.xls Chart 3_PCA 9 -  Exhibit D Nov 2010 2" xfId="7953"/>
    <cellStyle name="_VC 6.15.06 update on 06GRC power costs.xls Chart 3_PCA 9 - Exhibit D at August 2010" xfId="7954"/>
    <cellStyle name="_VC 6.15.06 update on 06GRC power costs.xls Chart 3_PCA 9 - Exhibit D at August 2010 2" xfId="7955"/>
    <cellStyle name="_VC 6.15.06 update on 06GRC power costs.xls Chart 3_PCA 9 - Exhibit D June 2010 GRC" xfId="7956"/>
    <cellStyle name="_VC 6.15.06 update on 06GRC power costs.xls Chart 3_PCA 9 - Exhibit D June 2010 GRC 2" xfId="7957"/>
    <cellStyle name="_VC 6.15.06 update on 06GRC power costs.xls Chart 3_Power Costs - Comparison bx Rbtl-Staff-Jt-PC" xfId="7958"/>
    <cellStyle name="_VC 6.15.06 update on 06GRC power costs.xls Chart 3_Power Costs - Comparison bx Rbtl-Staff-Jt-PC 2" xfId="7959"/>
    <cellStyle name="_VC 6.15.06 update on 06GRC power costs.xls Chart 3_Power Costs - Comparison bx Rbtl-Staff-Jt-PC 2 2" xfId="7960"/>
    <cellStyle name="_VC 6.15.06 update on 06GRC power costs.xls Chart 3_Power Costs - Comparison bx Rbtl-Staff-Jt-PC 2 3" xfId="7961"/>
    <cellStyle name="_VC 6.15.06 update on 06GRC power costs.xls Chart 3_Power Costs - Comparison bx Rbtl-Staff-Jt-PC 3" xfId="7962"/>
    <cellStyle name="_VC 6.15.06 update on 06GRC power costs.xls Chart 3_Power Costs - Comparison bx Rbtl-Staff-Jt-PC 4" xfId="7963"/>
    <cellStyle name="_VC 6.15.06 update on 06GRC power costs.xls Chart 3_Power Costs - Comparison bx Rbtl-Staff-Jt-PC_Adj Bench DR 3 for Initial Briefs (Electric)" xfId="7964"/>
    <cellStyle name="_VC 6.15.06 update on 06GRC power costs.xls Chart 3_Power Costs - Comparison bx Rbtl-Staff-Jt-PC_Adj Bench DR 3 for Initial Briefs (Electric) 2" xfId="7965"/>
    <cellStyle name="_VC 6.15.06 update on 06GRC power costs.xls Chart 3_Power Costs - Comparison bx Rbtl-Staff-Jt-PC_Adj Bench DR 3 for Initial Briefs (Electric) 2 2" xfId="7966"/>
    <cellStyle name="_VC 6.15.06 update on 06GRC power costs.xls Chart 3_Power Costs - Comparison bx Rbtl-Staff-Jt-PC_Adj Bench DR 3 for Initial Briefs (Electric) 2 3" xfId="7967"/>
    <cellStyle name="_VC 6.15.06 update on 06GRC power costs.xls Chart 3_Power Costs - Comparison bx Rbtl-Staff-Jt-PC_Adj Bench DR 3 for Initial Briefs (Electric) 3" xfId="7968"/>
    <cellStyle name="_VC 6.15.06 update on 06GRC power costs.xls Chart 3_Power Costs - Comparison bx Rbtl-Staff-Jt-PC_Adj Bench DR 3 for Initial Briefs (Electric) 4" xfId="7969"/>
    <cellStyle name="_VC 6.15.06 update on 06GRC power costs.xls Chart 3_Power Costs - Comparison bx Rbtl-Staff-Jt-PC_Electric Rev Req Model (2009 GRC) Rebuttal" xfId="7970"/>
    <cellStyle name="_VC 6.15.06 update on 06GRC power costs.xls Chart 3_Power Costs - Comparison bx Rbtl-Staff-Jt-PC_Electric Rev Req Model (2009 GRC) Rebuttal 2" xfId="7971"/>
    <cellStyle name="_VC 6.15.06 update on 06GRC power costs.xls Chart 3_Power Costs - Comparison bx Rbtl-Staff-Jt-PC_Electric Rev Req Model (2009 GRC) Rebuttal 2 2" xfId="7972"/>
    <cellStyle name="_VC 6.15.06 update on 06GRC power costs.xls Chart 3_Power Costs - Comparison bx Rbtl-Staff-Jt-PC_Electric Rev Req Model (2009 GRC) Rebuttal 2 3" xfId="7973"/>
    <cellStyle name="_VC 6.15.06 update on 06GRC power costs.xls Chart 3_Power Costs - Comparison bx Rbtl-Staff-Jt-PC_Electric Rev Req Model (2009 GRC) Rebuttal 3" xfId="7974"/>
    <cellStyle name="_VC 6.15.06 update on 06GRC power costs.xls Chart 3_Power Costs - Comparison bx Rbtl-Staff-Jt-PC_Electric Rev Req Model (2009 GRC) Rebuttal 4" xfId="7975"/>
    <cellStyle name="_VC 6.15.06 update on 06GRC power costs.xls Chart 3_Power Costs - Comparison bx Rbtl-Staff-Jt-PC_Electric Rev Req Model (2009 GRC) Rebuttal REmoval of New  WH Solar AdjustMI" xfId="7976"/>
    <cellStyle name="_VC 6.15.06 update on 06GRC power costs.xls Chart 3_Power Costs - Comparison bx Rbtl-Staff-Jt-PC_Electric Rev Req Model (2009 GRC) Rebuttal REmoval of New  WH Solar AdjustMI 2" xfId="7977"/>
    <cellStyle name="_VC 6.15.06 update on 06GRC power costs.xls Chart 3_Power Costs - Comparison bx Rbtl-Staff-Jt-PC_Electric Rev Req Model (2009 GRC) Rebuttal REmoval of New  WH Solar AdjustMI 2 2" xfId="7978"/>
    <cellStyle name="_VC 6.15.06 update on 06GRC power costs.xls Chart 3_Power Costs - Comparison bx Rbtl-Staff-Jt-PC_Electric Rev Req Model (2009 GRC) Rebuttal REmoval of New  WH Solar AdjustMI 2 3" xfId="7979"/>
    <cellStyle name="_VC 6.15.06 update on 06GRC power costs.xls Chart 3_Power Costs - Comparison bx Rbtl-Staff-Jt-PC_Electric Rev Req Model (2009 GRC) Rebuttal REmoval of New  WH Solar AdjustMI 3" xfId="7980"/>
    <cellStyle name="_VC 6.15.06 update on 06GRC power costs.xls Chart 3_Power Costs - Comparison bx Rbtl-Staff-Jt-PC_Electric Rev Req Model (2009 GRC) Rebuttal REmoval of New  WH Solar AdjustMI 4" xfId="7981"/>
    <cellStyle name="_VC 6.15.06 update on 06GRC power costs.xls Chart 3_Power Costs - Comparison bx Rbtl-Staff-Jt-PC_Electric Rev Req Model (2009 GRC) Revised 01-18-2010" xfId="7982"/>
    <cellStyle name="_VC 6.15.06 update on 06GRC power costs.xls Chart 3_Power Costs - Comparison bx Rbtl-Staff-Jt-PC_Electric Rev Req Model (2009 GRC) Revised 01-18-2010 2" xfId="7983"/>
    <cellStyle name="_VC 6.15.06 update on 06GRC power costs.xls Chart 3_Power Costs - Comparison bx Rbtl-Staff-Jt-PC_Electric Rev Req Model (2009 GRC) Revised 01-18-2010 2 2" xfId="7984"/>
    <cellStyle name="_VC 6.15.06 update on 06GRC power costs.xls Chart 3_Power Costs - Comparison bx Rbtl-Staff-Jt-PC_Electric Rev Req Model (2009 GRC) Revised 01-18-2010 2 3" xfId="7985"/>
    <cellStyle name="_VC 6.15.06 update on 06GRC power costs.xls Chart 3_Power Costs - Comparison bx Rbtl-Staff-Jt-PC_Electric Rev Req Model (2009 GRC) Revised 01-18-2010 3" xfId="7986"/>
    <cellStyle name="_VC 6.15.06 update on 06GRC power costs.xls Chart 3_Power Costs - Comparison bx Rbtl-Staff-Jt-PC_Electric Rev Req Model (2009 GRC) Revised 01-18-2010 4" xfId="7987"/>
    <cellStyle name="_VC 6.15.06 update on 06GRC power costs.xls Chart 3_Power Costs - Comparison bx Rbtl-Staff-Jt-PC_Final Order Electric EXHIBIT A-1" xfId="7988"/>
    <cellStyle name="_VC 6.15.06 update on 06GRC power costs.xls Chart 3_Power Costs - Comparison bx Rbtl-Staff-Jt-PC_Final Order Electric EXHIBIT A-1 2" xfId="7989"/>
    <cellStyle name="_VC 6.15.06 update on 06GRC power costs.xls Chart 3_Power Costs - Comparison bx Rbtl-Staff-Jt-PC_Final Order Electric EXHIBIT A-1 2 2" xfId="7990"/>
    <cellStyle name="_VC 6.15.06 update on 06GRC power costs.xls Chart 3_Power Costs - Comparison bx Rbtl-Staff-Jt-PC_Final Order Electric EXHIBIT A-1 2 3" xfId="7991"/>
    <cellStyle name="_VC 6.15.06 update on 06GRC power costs.xls Chart 3_Power Costs - Comparison bx Rbtl-Staff-Jt-PC_Final Order Electric EXHIBIT A-1 3" xfId="7992"/>
    <cellStyle name="_VC 6.15.06 update on 06GRC power costs.xls Chart 3_Power Costs - Comparison bx Rbtl-Staff-Jt-PC_Final Order Electric EXHIBIT A-1 4" xfId="7993"/>
    <cellStyle name="_VC 6.15.06 update on 06GRC power costs.xls Chart 3_Production Adj 4.37" xfId="7994"/>
    <cellStyle name="_VC 6.15.06 update on 06GRC power costs.xls Chart 3_Production Adj 4.37 2" xfId="7995"/>
    <cellStyle name="_VC 6.15.06 update on 06GRC power costs.xls Chart 3_Production Adj 4.37 2 2" xfId="7996"/>
    <cellStyle name="_VC 6.15.06 update on 06GRC power costs.xls Chart 3_Production Adj 4.37 2 3" xfId="7997"/>
    <cellStyle name="_VC 6.15.06 update on 06GRC power costs.xls Chart 3_Production Adj 4.37 3" xfId="7998"/>
    <cellStyle name="_VC 6.15.06 update on 06GRC power costs.xls Chart 3_Purchased Power Adj 4.03" xfId="7999"/>
    <cellStyle name="_VC 6.15.06 update on 06GRC power costs.xls Chart 3_Purchased Power Adj 4.03 2" xfId="8000"/>
    <cellStyle name="_VC 6.15.06 update on 06GRC power costs.xls Chart 3_Purchased Power Adj 4.03 2 2" xfId="8001"/>
    <cellStyle name="_VC 6.15.06 update on 06GRC power costs.xls Chart 3_Purchased Power Adj 4.03 2 3" xfId="8002"/>
    <cellStyle name="_VC 6.15.06 update on 06GRC power costs.xls Chart 3_Purchased Power Adj 4.03 3" xfId="8003"/>
    <cellStyle name="_VC 6.15.06 update on 06GRC power costs.xls Chart 3_Rebuttal Power Costs" xfId="8004"/>
    <cellStyle name="_VC 6.15.06 update on 06GRC power costs.xls Chart 3_Rebuttal Power Costs 2" xfId="8005"/>
    <cellStyle name="_VC 6.15.06 update on 06GRC power costs.xls Chart 3_Rebuttal Power Costs 2 2" xfId="8006"/>
    <cellStyle name="_VC 6.15.06 update on 06GRC power costs.xls Chart 3_Rebuttal Power Costs 2 3" xfId="8007"/>
    <cellStyle name="_VC 6.15.06 update on 06GRC power costs.xls Chart 3_Rebuttal Power Costs 3" xfId="8008"/>
    <cellStyle name="_VC 6.15.06 update on 06GRC power costs.xls Chart 3_Rebuttal Power Costs 4" xfId="8009"/>
    <cellStyle name="_VC 6.15.06 update on 06GRC power costs.xls Chart 3_Rebuttal Power Costs_Adj Bench DR 3 for Initial Briefs (Electric)" xfId="8010"/>
    <cellStyle name="_VC 6.15.06 update on 06GRC power costs.xls Chart 3_Rebuttal Power Costs_Adj Bench DR 3 for Initial Briefs (Electric) 2" xfId="8011"/>
    <cellStyle name="_VC 6.15.06 update on 06GRC power costs.xls Chart 3_Rebuttal Power Costs_Adj Bench DR 3 for Initial Briefs (Electric) 2 2" xfId="8012"/>
    <cellStyle name="_VC 6.15.06 update on 06GRC power costs.xls Chart 3_Rebuttal Power Costs_Adj Bench DR 3 for Initial Briefs (Electric) 2 3" xfId="8013"/>
    <cellStyle name="_VC 6.15.06 update on 06GRC power costs.xls Chart 3_Rebuttal Power Costs_Adj Bench DR 3 for Initial Briefs (Electric) 3" xfId="8014"/>
    <cellStyle name="_VC 6.15.06 update on 06GRC power costs.xls Chart 3_Rebuttal Power Costs_Adj Bench DR 3 for Initial Briefs (Electric) 4" xfId="8015"/>
    <cellStyle name="_VC 6.15.06 update on 06GRC power costs.xls Chart 3_Rebuttal Power Costs_Electric Rev Req Model (2009 GRC) Rebuttal" xfId="8016"/>
    <cellStyle name="_VC 6.15.06 update on 06GRC power costs.xls Chart 3_Rebuttal Power Costs_Electric Rev Req Model (2009 GRC) Rebuttal 2" xfId="8017"/>
    <cellStyle name="_VC 6.15.06 update on 06GRC power costs.xls Chart 3_Rebuttal Power Costs_Electric Rev Req Model (2009 GRC) Rebuttal 2 2" xfId="8018"/>
    <cellStyle name="_VC 6.15.06 update on 06GRC power costs.xls Chart 3_Rebuttal Power Costs_Electric Rev Req Model (2009 GRC) Rebuttal 2 3" xfId="8019"/>
    <cellStyle name="_VC 6.15.06 update on 06GRC power costs.xls Chart 3_Rebuttal Power Costs_Electric Rev Req Model (2009 GRC) Rebuttal 3" xfId="8020"/>
    <cellStyle name="_VC 6.15.06 update on 06GRC power costs.xls Chart 3_Rebuttal Power Costs_Electric Rev Req Model (2009 GRC) Rebuttal 4" xfId="8021"/>
    <cellStyle name="_VC 6.15.06 update on 06GRC power costs.xls Chart 3_Rebuttal Power Costs_Electric Rev Req Model (2009 GRC) Rebuttal REmoval of New  WH Solar AdjustMI" xfId="8022"/>
    <cellStyle name="_VC 6.15.06 update on 06GRC power costs.xls Chart 3_Rebuttal Power Costs_Electric Rev Req Model (2009 GRC) Rebuttal REmoval of New  WH Solar AdjustMI 2" xfId="8023"/>
    <cellStyle name="_VC 6.15.06 update on 06GRC power costs.xls Chart 3_Rebuttal Power Costs_Electric Rev Req Model (2009 GRC) Rebuttal REmoval of New  WH Solar AdjustMI 2 2" xfId="8024"/>
    <cellStyle name="_VC 6.15.06 update on 06GRC power costs.xls Chart 3_Rebuttal Power Costs_Electric Rev Req Model (2009 GRC) Rebuttal REmoval of New  WH Solar AdjustMI 2 3" xfId="8025"/>
    <cellStyle name="_VC 6.15.06 update on 06GRC power costs.xls Chart 3_Rebuttal Power Costs_Electric Rev Req Model (2009 GRC) Rebuttal REmoval of New  WH Solar AdjustMI 3" xfId="8026"/>
    <cellStyle name="_VC 6.15.06 update on 06GRC power costs.xls Chart 3_Rebuttal Power Costs_Electric Rev Req Model (2009 GRC) Rebuttal REmoval of New  WH Solar AdjustMI 4" xfId="8027"/>
    <cellStyle name="_VC 6.15.06 update on 06GRC power costs.xls Chart 3_Rebuttal Power Costs_Electric Rev Req Model (2009 GRC) Revised 01-18-2010" xfId="8028"/>
    <cellStyle name="_VC 6.15.06 update on 06GRC power costs.xls Chart 3_Rebuttal Power Costs_Electric Rev Req Model (2009 GRC) Revised 01-18-2010 2" xfId="8029"/>
    <cellStyle name="_VC 6.15.06 update on 06GRC power costs.xls Chart 3_Rebuttal Power Costs_Electric Rev Req Model (2009 GRC) Revised 01-18-2010 2 2" xfId="8030"/>
    <cellStyle name="_VC 6.15.06 update on 06GRC power costs.xls Chart 3_Rebuttal Power Costs_Electric Rev Req Model (2009 GRC) Revised 01-18-2010 2 3" xfId="8031"/>
    <cellStyle name="_VC 6.15.06 update on 06GRC power costs.xls Chart 3_Rebuttal Power Costs_Electric Rev Req Model (2009 GRC) Revised 01-18-2010 3" xfId="8032"/>
    <cellStyle name="_VC 6.15.06 update on 06GRC power costs.xls Chart 3_Rebuttal Power Costs_Electric Rev Req Model (2009 GRC) Revised 01-18-2010 4" xfId="8033"/>
    <cellStyle name="_VC 6.15.06 update on 06GRC power costs.xls Chart 3_Rebuttal Power Costs_Final Order Electric EXHIBIT A-1" xfId="8034"/>
    <cellStyle name="_VC 6.15.06 update on 06GRC power costs.xls Chart 3_Rebuttal Power Costs_Final Order Electric EXHIBIT A-1 2" xfId="8035"/>
    <cellStyle name="_VC 6.15.06 update on 06GRC power costs.xls Chart 3_Rebuttal Power Costs_Final Order Electric EXHIBIT A-1 2 2" xfId="8036"/>
    <cellStyle name="_VC 6.15.06 update on 06GRC power costs.xls Chart 3_Rebuttal Power Costs_Final Order Electric EXHIBIT A-1 2 3" xfId="8037"/>
    <cellStyle name="_VC 6.15.06 update on 06GRC power costs.xls Chart 3_Rebuttal Power Costs_Final Order Electric EXHIBIT A-1 3" xfId="8038"/>
    <cellStyle name="_VC 6.15.06 update on 06GRC power costs.xls Chart 3_Rebuttal Power Costs_Final Order Electric EXHIBIT A-1 4" xfId="8039"/>
    <cellStyle name="_VC 6.15.06 update on 06GRC power costs.xls Chart 3_RECS vs PTC's w Interest 6-28-10" xfId="8040"/>
    <cellStyle name="_VC 6.15.06 update on 06GRC power costs.xls Chart 3_ROR &amp; CONV FACTOR" xfId="8041"/>
    <cellStyle name="_VC 6.15.06 update on 06GRC power costs.xls Chart 3_ROR &amp; CONV FACTOR 2" xfId="8042"/>
    <cellStyle name="_VC 6.15.06 update on 06GRC power costs.xls Chart 3_ROR &amp; CONV FACTOR 2 2" xfId="8043"/>
    <cellStyle name="_VC 6.15.06 update on 06GRC power costs.xls Chart 3_ROR &amp; CONV FACTOR 2 3" xfId="8044"/>
    <cellStyle name="_VC 6.15.06 update on 06GRC power costs.xls Chart 3_ROR &amp; CONV FACTOR 3" xfId="8045"/>
    <cellStyle name="_VC 6.15.06 update on 06GRC power costs.xls Chart 3_ROR &amp; CONV FACTOR 4" xfId="8046"/>
    <cellStyle name="_VC 6.15.06 update on 06GRC power costs.xls Chart 3_ROR 5.02" xfId="8047"/>
    <cellStyle name="_VC 6.15.06 update on 06GRC power costs.xls Chart 3_ROR 5.02 2" xfId="8048"/>
    <cellStyle name="_VC 6.15.06 update on 06GRC power costs.xls Chart 3_ROR 5.02 2 2" xfId="8049"/>
    <cellStyle name="_VC 6.15.06 update on 06GRC power costs.xls Chart 3_ROR 5.02 2 3" xfId="8050"/>
    <cellStyle name="_VC 6.15.06 update on 06GRC power costs.xls Chart 3_ROR 5.02 3" xfId="8051"/>
    <cellStyle name="_VC 6.15.06 update on 06GRC power costs.xls Chart 3_Wind Integration 10GRC" xfId="8052"/>
    <cellStyle name="_VC 6.15.06 update on 06GRC power costs.xls Chart 3_Wind Integration 10GRC 2" xfId="8053"/>
    <cellStyle name="_Worksheet" xfId="8054"/>
    <cellStyle name="_Worksheet 2" xfId="8055"/>
    <cellStyle name="_Worksheet_Chelan PUD Power Costs (8-10)" xfId="8056"/>
    <cellStyle name="_Worksheet_NIM Summary" xfId="8057"/>
    <cellStyle name="_Worksheet_NIM Summary 2" xfId="8058"/>
    <cellStyle name="_Worksheet_Transmission Workbook for May BOD" xfId="8059"/>
    <cellStyle name="_Worksheet_Transmission Workbook for May BOD 2" xfId="8060"/>
    <cellStyle name="_Worksheet_Wind Integration 10GRC" xfId="8061"/>
    <cellStyle name="_Worksheet_Wind Integration 10GRC 2" xfId="8062"/>
    <cellStyle name="£ BP" xfId="8063"/>
    <cellStyle name="£ BP 2" xfId="8064"/>
    <cellStyle name="¥ JY" xfId="8065"/>
    <cellStyle name="¥ JY 2" xfId="8066"/>
    <cellStyle name="=C:\WINNT35\SYSTEM32\COMMAND.COM" xfId="8067"/>
    <cellStyle name="=C:\WINNT35\SYSTEM32\COMMAND.COM 2" xfId="8068"/>
    <cellStyle name="0,0_x000d__x000a_NA_x000d__x000a_" xfId="8069"/>
    <cellStyle name="0,0_x000d__x000a_NA_x000d__x000a_ 2" xfId="8070"/>
    <cellStyle name="0000" xfId="8071"/>
    <cellStyle name="000000" xfId="8072"/>
    <cellStyle name="14BLIN - Style8" xfId="8073"/>
    <cellStyle name="14-BT - Style1" xfId="8074"/>
    <cellStyle name="20% - Accent1 10" xfId="8075"/>
    <cellStyle name="20% - Accent1 11" xfId="8076"/>
    <cellStyle name="20% - Accent1 12" xfId="8077"/>
    <cellStyle name="20% - Accent1 13" xfId="8078"/>
    <cellStyle name="20% - Accent1 14" xfId="8079"/>
    <cellStyle name="20% - Accent1 15" xfId="8080"/>
    <cellStyle name="20% - Accent1 16" xfId="8081"/>
    <cellStyle name="20% - Accent1 17" xfId="8082"/>
    <cellStyle name="20% - Accent1 18" xfId="8083"/>
    <cellStyle name="20% - Accent1 19" xfId="8084"/>
    <cellStyle name="20% - Accent1 2" xfId="8085"/>
    <cellStyle name="20% - Accent1 2 2" xfId="8086"/>
    <cellStyle name="20% - Accent1 2 2 2" xfId="8087"/>
    <cellStyle name="20% - Accent1 2 2 3" xfId="8088"/>
    <cellStyle name="20% - Accent1 2 3" xfId="8089"/>
    <cellStyle name="20% - Accent1 2 3 2" xfId="8090"/>
    <cellStyle name="20% - Accent1 2 4" xfId="8091"/>
    <cellStyle name="20% - Accent1 2 4 2" xfId="8092"/>
    <cellStyle name="20% - Accent1 2 5" xfId="8093"/>
    <cellStyle name="20% - Accent1 2_2009 GRC Compl Filing - Exhibit D" xfId="8094"/>
    <cellStyle name="20% - Accent1 20" xfId="8095"/>
    <cellStyle name="20% - Accent1 21" xfId="8096"/>
    <cellStyle name="20% - Accent1 22" xfId="8097"/>
    <cellStyle name="20% - Accent1 23" xfId="8098"/>
    <cellStyle name="20% - Accent1 24" xfId="8099"/>
    <cellStyle name="20% - Accent1 25" xfId="8100"/>
    <cellStyle name="20% - Accent1 26" xfId="8101"/>
    <cellStyle name="20% - Accent1 27" xfId="8102"/>
    <cellStyle name="20% - Accent1 28" xfId="8103"/>
    <cellStyle name="20% - Accent1 29" xfId="8104"/>
    <cellStyle name="20% - Accent1 3" xfId="8105"/>
    <cellStyle name="20% - Accent1 3 2" xfId="8106"/>
    <cellStyle name="20% - Accent1 3 3" xfId="8107"/>
    <cellStyle name="20% - Accent1 3 4" xfId="8108"/>
    <cellStyle name="20% - Accent1 30" xfId="8109"/>
    <cellStyle name="20% - Accent1 31" xfId="8110"/>
    <cellStyle name="20% - Accent1 32" xfId="8111"/>
    <cellStyle name="20% - Accent1 33" xfId="8112"/>
    <cellStyle name="20% - Accent1 34" xfId="8113"/>
    <cellStyle name="20% - Accent1 35" xfId="8114"/>
    <cellStyle name="20% - Accent1 36" xfId="8115"/>
    <cellStyle name="20% - Accent1 37" xfId="8116"/>
    <cellStyle name="20% - Accent1 38" xfId="8117"/>
    <cellStyle name="20% - Accent1 39" xfId="8118"/>
    <cellStyle name="20% - Accent1 4" xfId="8119"/>
    <cellStyle name="20% - Accent1 4 2" xfId="8120"/>
    <cellStyle name="20% - Accent1 4 2 2" xfId="8121"/>
    <cellStyle name="20% - Accent1 4 2 2 2" xfId="8122"/>
    <cellStyle name="20% - Accent1 4 2 3" xfId="8123"/>
    <cellStyle name="20% - Accent1 4 2 3 2" xfId="8124"/>
    <cellStyle name="20% - Accent1 4 2 4" xfId="8125"/>
    <cellStyle name="20% - Accent1 4 2 5" xfId="8126"/>
    <cellStyle name="20% - Accent1 4 3" xfId="8127"/>
    <cellStyle name="20% - Accent1 4 3 2" xfId="8128"/>
    <cellStyle name="20% - Accent1 4 3 2 2" xfId="8129"/>
    <cellStyle name="20% - Accent1 4 3 3" xfId="8130"/>
    <cellStyle name="20% - Accent1 4 4" xfId="8131"/>
    <cellStyle name="20% - Accent1 4 4 2" xfId="8132"/>
    <cellStyle name="20% - Accent1 4 5" xfId="8133"/>
    <cellStyle name="20% - Accent1 4 5 2" xfId="8134"/>
    <cellStyle name="20% - Accent1 4 6" xfId="8135"/>
    <cellStyle name="20% - Accent1 4 7" xfId="8136"/>
    <cellStyle name="20% - Accent1 4 8" xfId="8137"/>
    <cellStyle name="20% - Accent1 4 9" xfId="8138"/>
    <cellStyle name="20% - Accent1 40" xfId="8139"/>
    <cellStyle name="20% - Accent1 41" xfId="8140"/>
    <cellStyle name="20% - Accent1 42" xfId="8141"/>
    <cellStyle name="20% - Accent1 43" xfId="8142"/>
    <cellStyle name="20% - Accent1 44" xfId="8143"/>
    <cellStyle name="20% - Accent1 45" xfId="8144"/>
    <cellStyle name="20% - Accent1 46" xfId="8145"/>
    <cellStyle name="20% - Accent1 47" xfId="8146"/>
    <cellStyle name="20% - Accent1 48" xfId="8147"/>
    <cellStyle name="20% - Accent1 49" xfId="8148"/>
    <cellStyle name="20% - Accent1 5" xfId="8149"/>
    <cellStyle name="20% - Accent1 5 2" xfId="8150"/>
    <cellStyle name="20% - Accent1 50" xfId="8151"/>
    <cellStyle name="20% - Accent1 51" xfId="8152"/>
    <cellStyle name="20% - Accent1 52" xfId="8153"/>
    <cellStyle name="20% - Accent1 53" xfId="8154"/>
    <cellStyle name="20% - Accent1 54" xfId="8155"/>
    <cellStyle name="20% - Accent1 55" xfId="8156"/>
    <cellStyle name="20% - Accent1 56" xfId="8157"/>
    <cellStyle name="20% - Accent1 57" xfId="8158"/>
    <cellStyle name="20% - Accent1 58" xfId="8159"/>
    <cellStyle name="20% - Accent1 59" xfId="8160"/>
    <cellStyle name="20% - Accent1 6" xfId="8161"/>
    <cellStyle name="20% - Accent1 6 2" xfId="8162"/>
    <cellStyle name="20% - Accent1 60" xfId="8163"/>
    <cellStyle name="20% - Accent1 61" xfId="8164"/>
    <cellStyle name="20% - Accent1 62" xfId="8165"/>
    <cellStyle name="20% - Accent1 63" xfId="8166"/>
    <cellStyle name="20% - Accent1 64" xfId="8167"/>
    <cellStyle name="20% - Accent1 7" xfId="8168"/>
    <cellStyle name="20% - Accent1 7 2" xfId="8169"/>
    <cellStyle name="20% - Accent1 8" xfId="8170"/>
    <cellStyle name="20% - Accent1 8 2" xfId="8171"/>
    <cellStyle name="20% - Accent1 9" xfId="8172"/>
    <cellStyle name="20% - Accent1 9 2" xfId="8173"/>
    <cellStyle name="20% - Accent2 10" xfId="8174"/>
    <cellStyle name="20% - Accent2 11" xfId="8175"/>
    <cellStyle name="20% - Accent2 12" xfId="8176"/>
    <cellStyle name="20% - Accent2 13" xfId="8177"/>
    <cellStyle name="20% - Accent2 14" xfId="8178"/>
    <cellStyle name="20% - Accent2 15" xfId="8179"/>
    <cellStyle name="20% - Accent2 16" xfId="8180"/>
    <cellStyle name="20% - Accent2 17" xfId="8181"/>
    <cellStyle name="20% - Accent2 18" xfId="8182"/>
    <cellStyle name="20% - Accent2 19" xfId="8183"/>
    <cellStyle name="20% - Accent2 2" xfId="8184"/>
    <cellStyle name="20% - Accent2 2 2" xfId="8185"/>
    <cellStyle name="20% - Accent2 2 2 2" xfId="8186"/>
    <cellStyle name="20% - Accent2 2 2 3" xfId="8187"/>
    <cellStyle name="20% - Accent2 2 3" xfId="8188"/>
    <cellStyle name="20% - Accent2 2 3 2" xfId="8189"/>
    <cellStyle name="20% - Accent2 2 4" xfId="8190"/>
    <cellStyle name="20% - Accent2 2 4 2" xfId="8191"/>
    <cellStyle name="20% - Accent2 2 5" xfId="8192"/>
    <cellStyle name="20% - Accent2 2_2009 GRC Compl Filing - Exhibit D" xfId="8193"/>
    <cellStyle name="20% - Accent2 20" xfId="8194"/>
    <cellStyle name="20% - Accent2 21" xfId="8195"/>
    <cellStyle name="20% - Accent2 22" xfId="8196"/>
    <cellStyle name="20% - Accent2 23" xfId="8197"/>
    <cellStyle name="20% - Accent2 24" xfId="8198"/>
    <cellStyle name="20% - Accent2 25" xfId="8199"/>
    <cellStyle name="20% - Accent2 26" xfId="8200"/>
    <cellStyle name="20% - Accent2 27" xfId="8201"/>
    <cellStyle name="20% - Accent2 28" xfId="8202"/>
    <cellStyle name="20% - Accent2 29" xfId="8203"/>
    <cellStyle name="20% - Accent2 3" xfId="8204"/>
    <cellStyle name="20% - Accent2 3 2" xfId="8205"/>
    <cellStyle name="20% - Accent2 3 3" xfId="8206"/>
    <cellStyle name="20% - Accent2 3 4" xfId="8207"/>
    <cellStyle name="20% - Accent2 30" xfId="8208"/>
    <cellStyle name="20% - Accent2 31" xfId="8209"/>
    <cellStyle name="20% - Accent2 32" xfId="8210"/>
    <cellStyle name="20% - Accent2 33" xfId="8211"/>
    <cellStyle name="20% - Accent2 34" xfId="8212"/>
    <cellStyle name="20% - Accent2 35" xfId="8213"/>
    <cellStyle name="20% - Accent2 36" xfId="8214"/>
    <cellStyle name="20% - Accent2 37" xfId="8215"/>
    <cellStyle name="20% - Accent2 38" xfId="8216"/>
    <cellStyle name="20% - Accent2 39" xfId="8217"/>
    <cellStyle name="20% - Accent2 4" xfId="8218"/>
    <cellStyle name="20% - Accent2 4 2" xfId="8219"/>
    <cellStyle name="20% - Accent2 4 2 2" xfId="8220"/>
    <cellStyle name="20% - Accent2 4 2 2 2" xfId="8221"/>
    <cellStyle name="20% - Accent2 4 2 3" xfId="8222"/>
    <cellStyle name="20% - Accent2 4 2 3 2" xfId="8223"/>
    <cellStyle name="20% - Accent2 4 2 4" xfId="8224"/>
    <cellStyle name="20% - Accent2 4 2 5" xfId="8225"/>
    <cellStyle name="20% - Accent2 4 3" xfId="8226"/>
    <cellStyle name="20% - Accent2 4 3 2" xfId="8227"/>
    <cellStyle name="20% - Accent2 4 3 2 2" xfId="8228"/>
    <cellStyle name="20% - Accent2 4 3 3" xfId="8229"/>
    <cellStyle name="20% - Accent2 4 4" xfId="8230"/>
    <cellStyle name="20% - Accent2 4 4 2" xfId="8231"/>
    <cellStyle name="20% - Accent2 4 5" xfId="8232"/>
    <cellStyle name="20% - Accent2 4 5 2" xfId="8233"/>
    <cellStyle name="20% - Accent2 4 6" xfId="8234"/>
    <cellStyle name="20% - Accent2 4 7" xfId="8235"/>
    <cellStyle name="20% - Accent2 4 8" xfId="8236"/>
    <cellStyle name="20% - Accent2 4 9" xfId="8237"/>
    <cellStyle name="20% - Accent2 40" xfId="8238"/>
    <cellStyle name="20% - Accent2 41" xfId="8239"/>
    <cellStyle name="20% - Accent2 42" xfId="8240"/>
    <cellStyle name="20% - Accent2 43" xfId="8241"/>
    <cellStyle name="20% - Accent2 44" xfId="8242"/>
    <cellStyle name="20% - Accent2 45" xfId="8243"/>
    <cellStyle name="20% - Accent2 46" xfId="8244"/>
    <cellStyle name="20% - Accent2 47" xfId="8245"/>
    <cellStyle name="20% - Accent2 48" xfId="8246"/>
    <cellStyle name="20% - Accent2 49" xfId="8247"/>
    <cellStyle name="20% - Accent2 5" xfId="8248"/>
    <cellStyle name="20% - Accent2 5 2" xfId="8249"/>
    <cellStyle name="20% - Accent2 50" xfId="8250"/>
    <cellStyle name="20% - Accent2 51" xfId="8251"/>
    <cellStyle name="20% - Accent2 52" xfId="8252"/>
    <cellStyle name="20% - Accent2 53" xfId="8253"/>
    <cellStyle name="20% - Accent2 54" xfId="8254"/>
    <cellStyle name="20% - Accent2 55" xfId="8255"/>
    <cellStyle name="20% - Accent2 56" xfId="8256"/>
    <cellStyle name="20% - Accent2 57" xfId="8257"/>
    <cellStyle name="20% - Accent2 58" xfId="8258"/>
    <cellStyle name="20% - Accent2 59" xfId="8259"/>
    <cellStyle name="20% - Accent2 6" xfId="8260"/>
    <cellStyle name="20% - Accent2 6 2" xfId="8261"/>
    <cellStyle name="20% - Accent2 60" xfId="8262"/>
    <cellStyle name="20% - Accent2 61" xfId="8263"/>
    <cellStyle name="20% - Accent2 62" xfId="8264"/>
    <cellStyle name="20% - Accent2 63" xfId="8265"/>
    <cellStyle name="20% - Accent2 64" xfId="8266"/>
    <cellStyle name="20% - Accent2 7" xfId="8267"/>
    <cellStyle name="20% - Accent2 7 2" xfId="8268"/>
    <cellStyle name="20% - Accent2 8" xfId="8269"/>
    <cellStyle name="20% - Accent2 8 2" xfId="8270"/>
    <cellStyle name="20% - Accent2 9" xfId="8271"/>
    <cellStyle name="20% - Accent2 9 2" xfId="8272"/>
    <cellStyle name="20% - Accent3 10" xfId="8273"/>
    <cellStyle name="20% - Accent3 11" xfId="8274"/>
    <cellStyle name="20% - Accent3 12" xfId="8275"/>
    <cellStyle name="20% - Accent3 13" xfId="8276"/>
    <cellStyle name="20% - Accent3 14" xfId="8277"/>
    <cellStyle name="20% - Accent3 15" xfId="8278"/>
    <cellStyle name="20% - Accent3 16" xfId="8279"/>
    <cellStyle name="20% - Accent3 17" xfId="8280"/>
    <cellStyle name="20% - Accent3 18" xfId="8281"/>
    <cellStyle name="20% - Accent3 19" xfId="8282"/>
    <cellStyle name="20% - Accent3 2" xfId="8283"/>
    <cellStyle name="20% - Accent3 2 2" xfId="8284"/>
    <cellStyle name="20% - Accent3 2 2 2" xfId="8285"/>
    <cellStyle name="20% - Accent3 2 2 3" xfId="8286"/>
    <cellStyle name="20% - Accent3 2 3" xfId="8287"/>
    <cellStyle name="20% - Accent3 2 3 2" xfId="8288"/>
    <cellStyle name="20% - Accent3 2 4" xfId="8289"/>
    <cellStyle name="20% - Accent3 2 4 2" xfId="8290"/>
    <cellStyle name="20% - Accent3 2 5" xfId="8291"/>
    <cellStyle name="20% - Accent3 2_2009 GRC Compl Filing - Exhibit D" xfId="8292"/>
    <cellStyle name="20% - Accent3 20" xfId="8293"/>
    <cellStyle name="20% - Accent3 21" xfId="8294"/>
    <cellStyle name="20% - Accent3 22" xfId="8295"/>
    <cellStyle name="20% - Accent3 23" xfId="8296"/>
    <cellStyle name="20% - Accent3 24" xfId="8297"/>
    <cellStyle name="20% - Accent3 25" xfId="8298"/>
    <cellStyle name="20% - Accent3 26" xfId="8299"/>
    <cellStyle name="20% - Accent3 27" xfId="8300"/>
    <cellStyle name="20% - Accent3 28" xfId="8301"/>
    <cellStyle name="20% - Accent3 29" xfId="8302"/>
    <cellStyle name="20% - Accent3 3" xfId="8303"/>
    <cellStyle name="20% - Accent3 3 2" xfId="8304"/>
    <cellStyle name="20% - Accent3 3 3" xfId="8305"/>
    <cellStyle name="20% - Accent3 3 4" xfId="8306"/>
    <cellStyle name="20% - Accent3 30" xfId="8307"/>
    <cellStyle name="20% - Accent3 31" xfId="8308"/>
    <cellStyle name="20% - Accent3 32" xfId="8309"/>
    <cellStyle name="20% - Accent3 33" xfId="8310"/>
    <cellStyle name="20% - Accent3 34" xfId="8311"/>
    <cellStyle name="20% - Accent3 35" xfId="8312"/>
    <cellStyle name="20% - Accent3 36" xfId="8313"/>
    <cellStyle name="20% - Accent3 37" xfId="8314"/>
    <cellStyle name="20% - Accent3 38" xfId="8315"/>
    <cellStyle name="20% - Accent3 39" xfId="8316"/>
    <cellStyle name="20% - Accent3 4" xfId="8317"/>
    <cellStyle name="20% - Accent3 4 2" xfId="8318"/>
    <cellStyle name="20% - Accent3 4 2 2" xfId="8319"/>
    <cellStyle name="20% - Accent3 4 2 2 2" xfId="8320"/>
    <cellStyle name="20% - Accent3 4 2 3" xfId="8321"/>
    <cellStyle name="20% - Accent3 4 2 3 2" xfId="8322"/>
    <cellStyle name="20% - Accent3 4 2 4" xfId="8323"/>
    <cellStyle name="20% - Accent3 4 2 5" xfId="8324"/>
    <cellStyle name="20% - Accent3 4 3" xfId="8325"/>
    <cellStyle name="20% - Accent3 4 3 2" xfId="8326"/>
    <cellStyle name="20% - Accent3 4 3 2 2" xfId="8327"/>
    <cellStyle name="20% - Accent3 4 3 3" xfId="8328"/>
    <cellStyle name="20% - Accent3 4 4" xfId="8329"/>
    <cellStyle name="20% - Accent3 4 4 2" xfId="8330"/>
    <cellStyle name="20% - Accent3 4 5" xfId="8331"/>
    <cellStyle name="20% - Accent3 4 5 2" xfId="8332"/>
    <cellStyle name="20% - Accent3 4 6" xfId="8333"/>
    <cellStyle name="20% - Accent3 4 7" xfId="8334"/>
    <cellStyle name="20% - Accent3 4 8" xfId="8335"/>
    <cellStyle name="20% - Accent3 4 9" xfId="8336"/>
    <cellStyle name="20% - Accent3 40" xfId="8337"/>
    <cellStyle name="20% - Accent3 41" xfId="8338"/>
    <cellStyle name="20% - Accent3 42" xfId="8339"/>
    <cellStyle name="20% - Accent3 43" xfId="8340"/>
    <cellStyle name="20% - Accent3 44" xfId="8341"/>
    <cellStyle name="20% - Accent3 45" xfId="8342"/>
    <cellStyle name="20% - Accent3 46" xfId="8343"/>
    <cellStyle name="20% - Accent3 47" xfId="8344"/>
    <cellStyle name="20% - Accent3 48" xfId="8345"/>
    <cellStyle name="20% - Accent3 49" xfId="8346"/>
    <cellStyle name="20% - Accent3 5" xfId="8347"/>
    <cellStyle name="20% - Accent3 5 2" xfId="8348"/>
    <cellStyle name="20% - Accent3 50" xfId="8349"/>
    <cellStyle name="20% - Accent3 51" xfId="8350"/>
    <cellStyle name="20% - Accent3 52" xfId="8351"/>
    <cellStyle name="20% - Accent3 53" xfId="8352"/>
    <cellStyle name="20% - Accent3 54" xfId="8353"/>
    <cellStyle name="20% - Accent3 55" xfId="8354"/>
    <cellStyle name="20% - Accent3 56" xfId="8355"/>
    <cellStyle name="20% - Accent3 57" xfId="8356"/>
    <cellStyle name="20% - Accent3 58" xfId="8357"/>
    <cellStyle name="20% - Accent3 59" xfId="8358"/>
    <cellStyle name="20% - Accent3 6" xfId="8359"/>
    <cellStyle name="20% - Accent3 6 2" xfId="8360"/>
    <cellStyle name="20% - Accent3 60" xfId="8361"/>
    <cellStyle name="20% - Accent3 61" xfId="8362"/>
    <cellStyle name="20% - Accent3 62" xfId="8363"/>
    <cellStyle name="20% - Accent3 63" xfId="8364"/>
    <cellStyle name="20% - Accent3 64" xfId="8365"/>
    <cellStyle name="20% - Accent3 7" xfId="8366"/>
    <cellStyle name="20% - Accent3 7 2" xfId="8367"/>
    <cellStyle name="20% - Accent3 8" xfId="8368"/>
    <cellStyle name="20% - Accent3 8 2" xfId="8369"/>
    <cellStyle name="20% - Accent3 9" xfId="8370"/>
    <cellStyle name="20% - Accent3 9 2" xfId="8371"/>
    <cellStyle name="20% - Accent4 10" xfId="8372"/>
    <cellStyle name="20% - Accent4 11" xfId="8373"/>
    <cellStyle name="20% - Accent4 12" xfId="8374"/>
    <cellStyle name="20% - Accent4 13" xfId="8375"/>
    <cellStyle name="20% - Accent4 14" xfId="8376"/>
    <cellStyle name="20% - Accent4 15" xfId="8377"/>
    <cellStyle name="20% - Accent4 16" xfId="8378"/>
    <cellStyle name="20% - Accent4 17" xfId="8379"/>
    <cellStyle name="20% - Accent4 18" xfId="8380"/>
    <cellStyle name="20% - Accent4 19" xfId="8381"/>
    <cellStyle name="20% - Accent4 2" xfId="8382"/>
    <cellStyle name="20% - Accent4 2 2" xfId="8383"/>
    <cellStyle name="20% - Accent4 2 2 2" xfId="8384"/>
    <cellStyle name="20% - Accent4 2 2 3" xfId="8385"/>
    <cellStyle name="20% - Accent4 2 3" xfId="8386"/>
    <cellStyle name="20% - Accent4 2 3 2" xfId="8387"/>
    <cellStyle name="20% - Accent4 2 4" xfId="8388"/>
    <cellStyle name="20% - Accent4 2 4 2" xfId="8389"/>
    <cellStyle name="20% - Accent4 2 5" xfId="8390"/>
    <cellStyle name="20% - Accent4 2_2009 GRC Compl Filing - Exhibit D" xfId="8391"/>
    <cellStyle name="20% - Accent4 20" xfId="8392"/>
    <cellStyle name="20% - Accent4 21" xfId="8393"/>
    <cellStyle name="20% - Accent4 22" xfId="8394"/>
    <cellStyle name="20% - Accent4 23" xfId="8395"/>
    <cellStyle name="20% - Accent4 24" xfId="8396"/>
    <cellStyle name="20% - Accent4 25" xfId="8397"/>
    <cellStyle name="20% - Accent4 26" xfId="8398"/>
    <cellStyle name="20% - Accent4 27" xfId="8399"/>
    <cellStyle name="20% - Accent4 28" xfId="8400"/>
    <cellStyle name="20% - Accent4 29" xfId="8401"/>
    <cellStyle name="20% - Accent4 3" xfId="8402"/>
    <cellStyle name="20% - Accent4 3 2" xfId="8403"/>
    <cellStyle name="20% - Accent4 3 3" xfId="8404"/>
    <cellStyle name="20% - Accent4 3 4" xfId="8405"/>
    <cellStyle name="20% - Accent4 30" xfId="8406"/>
    <cellStyle name="20% - Accent4 31" xfId="8407"/>
    <cellStyle name="20% - Accent4 32" xfId="8408"/>
    <cellStyle name="20% - Accent4 33" xfId="8409"/>
    <cellStyle name="20% - Accent4 34" xfId="8410"/>
    <cellStyle name="20% - Accent4 35" xfId="8411"/>
    <cellStyle name="20% - Accent4 36" xfId="8412"/>
    <cellStyle name="20% - Accent4 37" xfId="8413"/>
    <cellStyle name="20% - Accent4 38" xfId="8414"/>
    <cellStyle name="20% - Accent4 39" xfId="8415"/>
    <cellStyle name="20% - Accent4 4" xfId="8416"/>
    <cellStyle name="20% - Accent4 4 2" xfId="8417"/>
    <cellStyle name="20% - Accent4 4 2 2" xfId="8418"/>
    <cellStyle name="20% - Accent4 4 2 2 2" xfId="8419"/>
    <cellStyle name="20% - Accent4 4 2 3" xfId="8420"/>
    <cellStyle name="20% - Accent4 4 2 3 2" xfId="8421"/>
    <cellStyle name="20% - Accent4 4 2 4" xfId="8422"/>
    <cellStyle name="20% - Accent4 4 2 5" xfId="8423"/>
    <cellStyle name="20% - Accent4 4 3" xfId="8424"/>
    <cellStyle name="20% - Accent4 4 3 2" xfId="8425"/>
    <cellStyle name="20% - Accent4 4 3 2 2" xfId="8426"/>
    <cellStyle name="20% - Accent4 4 3 3" xfId="8427"/>
    <cellStyle name="20% - Accent4 4 4" xfId="8428"/>
    <cellStyle name="20% - Accent4 4 4 2" xfId="8429"/>
    <cellStyle name="20% - Accent4 4 5" xfId="8430"/>
    <cellStyle name="20% - Accent4 4 5 2" xfId="8431"/>
    <cellStyle name="20% - Accent4 4 6" xfId="8432"/>
    <cellStyle name="20% - Accent4 4 7" xfId="8433"/>
    <cellStyle name="20% - Accent4 4 8" xfId="8434"/>
    <cellStyle name="20% - Accent4 4 9" xfId="8435"/>
    <cellStyle name="20% - Accent4 40" xfId="8436"/>
    <cellStyle name="20% - Accent4 41" xfId="8437"/>
    <cellStyle name="20% - Accent4 42" xfId="8438"/>
    <cellStyle name="20% - Accent4 43" xfId="8439"/>
    <cellStyle name="20% - Accent4 44" xfId="8440"/>
    <cellStyle name="20% - Accent4 45" xfId="8441"/>
    <cellStyle name="20% - Accent4 46" xfId="8442"/>
    <cellStyle name="20% - Accent4 47" xfId="8443"/>
    <cellStyle name="20% - Accent4 48" xfId="8444"/>
    <cellStyle name="20% - Accent4 49" xfId="8445"/>
    <cellStyle name="20% - Accent4 5" xfId="8446"/>
    <cellStyle name="20% - Accent4 5 2" xfId="8447"/>
    <cellStyle name="20% - Accent4 50" xfId="8448"/>
    <cellStyle name="20% - Accent4 51" xfId="8449"/>
    <cellStyle name="20% - Accent4 52" xfId="8450"/>
    <cellStyle name="20% - Accent4 53" xfId="8451"/>
    <cellStyle name="20% - Accent4 54" xfId="8452"/>
    <cellStyle name="20% - Accent4 55" xfId="8453"/>
    <cellStyle name="20% - Accent4 56" xfId="8454"/>
    <cellStyle name="20% - Accent4 57" xfId="8455"/>
    <cellStyle name="20% - Accent4 58" xfId="8456"/>
    <cellStyle name="20% - Accent4 59" xfId="8457"/>
    <cellStyle name="20% - Accent4 6" xfId="8458"/>
    <cellStyle name="20% - Accent4 6 2" xfId="8459"/>
    <cellStyle name="20% - Accent4 60" xfId="8460"/>
    <cellStyle name="20% - Accent4 61" xfId="8461"/>
    <cellStyle name="20% - Accent4 62" xfId="8462"/>
    <cellStyle name="20% - Accent4 63" xfId="8463"/>
    <cellStyle name="20% - Accent4 64" xfId="8464"/>
    <cellStyle name="20% - Accent4 7" xfId="8465"/>
    <cellStyle name="20% - Accent4 7 2" xfId="8466"/>
    <cellStyle name="20% - Accent4 8" xfId="8467"/>
    <cellStyle name="20% - Accent4 8 2" xfId="8468"/>
    <cellStyle name="20% - Accent4 9" xfId="8469"/>
    <cellStyle name="20% - Accent4 9 2" xfId="8470"/>
    <cellStyle name="20% - Accent5 10" xfId="8471"/>
    <cellStyle name="20% - Accent5 11" xfId="8472"/>
    <cellStyle name="20% - Accent5 12" xfId="8473"/>
    <cellStyle name="20% - Accent5 13" xfId="8474"/>
    <cellStyle name="20% - Accent5 14" xfId="8475"/>
    <cellStyle name="20% - Accent5 15" xfId="8476"/>
    <cellStyle name="20% - Accent5 16" xfId="8477"/>
    <cellStyle name="20% - Accent5 17" xfId="8478"/>
    <cellStyle name="20% - Accent5 18" xfId="8479"/>
    <cellStyle name="20% - Accent5 19" xfId="8480"/>
    <cellStyle name="20% - Accent5 2" xfId="8481"/>
    <cellStyle name="20% - Accent5 2 2" xfId="8482"/>
    <cellStyle name="20% - Accent5 2 2 2" xfId="8483"/>
    <cellStyle name="20% - Accent5 2 2 3" xfId="8484"/>
    <cellStyle name="20% - Accent5 2 3" xfId="8485"/>
    <cellStyle name="20% - Accent5 2 3 2" xfId="8486"/>
    <cellStyle name="20% - Accent5 2 4" xfId="8487"/>
    <cellStyle name="20% - Accent5 2_2009 GRC Compl Filing - Exhibit D" xfId="8488"/>
    <cellStyle name="20% - Accent5 20" xfId="8489"/>
    <cellStyle name="20% - Accent5 21" xfId="8490"/>
    <cellStyle name="20% - Accent5 22" xfId="8491"/>
    <cellStyle name="20% - Accent5 23" xfId="8492"/>
    <cellStyle name="20% - Accent5 24" xfId="8493"/>
    <cellStyle name="20% - Accent5 25" xfId="8494"/>
    <cellStyle name="20% - Accent5 26" xfId="8495"/>
    <cellStyle name="20% - Accent5 27" xfId="8496"/>
    <cellStyle name="20% - Accent5 28" xfId="8497"/>
    <cellStyle name="20% - Accent5 29" xfId="8498"/>
    <cellStyle name="20% - Accent5 3" xfId="8499"/>
    <cellStyle name="20% - Accent5 3 2" xfId="8500"/>
    <cellStyle name="20% - Accent5 3 3" xfId="8501"/>
    <cellStyle name="20% - Accent5 3 4" xfId="8502"/>
    <cellStyle name="20% - Accent5 30" xfId="8503"/>
    <cellStyle name="20% - Accent5 31" xfId="8504"/>
    <cellStyle name="20% - Accent5 32" xfId="8505"/>
    <cellStyle name="20% - Accent5 33" xfId="8506"/>
    <cellStyle name="20% - Accent5 34" xfId="8507"/>
    <cellStyle name="20% - Accent5 35" xfId="8508"/>
    <cellStyle name="20% - Accent5 36" xfId="8509"/>
    <cellStyle name="20% - Accent5 37" xfId="8510"/>
    <cellStyle name="20% - Accent5 38" xfId="8511"/>
    <cellStyle name="20% - Accent5 39" xfId="8512"/>
    <cellStyle name="20% - Accent5 4" xfId="8513"/>
    <cellStyle name="20% - Accent5 4 2" xfId="8514"/>
    <cellStyle name="20% - Accent5 4 2 2" xfId="8515"/>
    <cellStyle name="20% - Accent5 4 3" xfId="8516"/>
    <cellStyle name="20% - Accent5 4 3 2" xfId="8517"/>
    <cellStyle name="20% - Accent5 4 4" xfId="8518"/>
    <cellStyle name="20% - Accent5 4 5" xfId="8519"/>
    <cellStyle name="20% - Accent5 40" xfId="8520"/>
    <cellStyle name="20% - Accent5 41" xfId="8521"/>
    <cellStyle name="20% - Accent5 42" xfId="8522"/>
    <cellStyle name="20% - Accent5 43" xfId="8523"/>
    <cellStyle name="20% - Accent5 44" xfId="8524"/>
    <cellStyle name="20% - Accent5 45" xfId="8525"/>
    <cellStyle name="20% - Accent5 46" xfId="8526"/>
    <cellStyle name="20% - Accent5 47" xfId="8527"/>
    <cellStyle name="20% - Accent5 48" xfId="8528"/>
    <cellStyle name="20% - Accent5 49" xfId="8529"/>
    <cellStyle name="20% - Accent5 5" xfId="8530"/>
    <cellStyle name="20% - Accent5 5 2" xfId="8531"/>
    <cellStyle name="20% - Accent5 5 2 2" xfId="8532"/>
    <cellStyle name="20% - Accent5 5 3" xfId="8533"/>
    <cellStyle name="20% - Accent5 50" xfId="8534"/>
    <cellStyle name="20% - Accent5 51" xfId="8535"/>
    <cellStyle name="20% - Accent5 52" xfId="8536"/>
    <cellStyle name="20% - Accent5 53" xfId="8537"/>
    <cellStyle name="20% - Accent5 54" xfId="8538"/>
    <cellStyle name="20% - Accent5 55" xfId="8539"/>
    <cellStyle name="20% - Accent5 56" xfId="8540"/>
    <cellStyle name="20% - Accent5 57" xfId="8541"/>
    <cellStyle name="20% - Accent5 58" xfId="8542"/>
    <cellStyle name="20% - Accent5 59" xfId="8543"/>
    <cellStyle name="20% - Accent5 6" xfId="8544"/>
    <cellStyle name="20% - Accent5 6 2" xfId="8545"/>
    <cellStyle name="20% - Accent5 6 2 2" xfId="8546"/>
    <cellStyle name="20% - Accent5 6 3" xfId="8547"/>
    <cellStyle name="20% - Accent5 60" xfId="8548"/>
    <cellStyle name="20% - Accent5 61" xfId="8549"/>
    <cellStyle name="20% - Accent5 62" xfId="8550"/>
    <cellStyle name="20% - Accent5 63" xfId="8551"/>
    <cellStyle name="20% - Accent5 64" xfId="8552"/>
    <cellStyle name="20% - Accent5 7" xfId="8553"/>
    <cellStyle name="20% - Accent5 7 2" xfId="8554"/>
    <cellStyle name="20% - Accent5 8" xfId="8555"/>
    <cellStyle name="20% - Accent5 8 2" xfId="8556"/>
    <cellStyle name="20% - Accent5 9" xfId="8557"/>
    <cellStyle name="20% - Accent5 9 2" xfId="8558"/>
    <cellStyle name="20% - Accent6 10" xfId="8559"/>
    <cellStyle name="20% - Accent6 11" xfId="8560"/>
    <cellStyle name="20% - Accent6 12" xfId="8561"/>
    <cellStyle name="20% - Accent6 13" xfId="8562"/>
    <cellStyle name="20% - Accent6 14" xfId="8563"/>
    <cellStyle name="20% - Accent6 15" xfId="8564"/>
    <cellStyle name="20% - Accent6 16" xfId="8565"/>
    <cellStyle name="20% - Accent6 17" xfId="8566"/>
    <cellStyle name="20% - Accent6 18" xfId="8567"/>
    <cellStyle name="20% - Accent6 19" xfId="8568"/>
    <cellStyle name="20% - Accent6 2" xfId="8569"/>
    <cellStyle name="20% - Accent6 2 2" xfId="8570"/>
    <cellStyle name="20% - Accent6 2 2 2" xfId="8571"/>
    <cellStyle name="20% - Accent6 2 2 3" xfId="8572"/>
    <cellStyle name="20% - Accent6 2 3" xfId="8573"/>
    <cellStyle name="20% - Accent6 2 3 2" xfId="8574"/>
    <cellStyle name="20% - Accent6 2 4" xfId="8575"/>
    <cellStyle name="20% - Accent6 2 4 2" xfId="8576"/>
    <cellStyle name="20% - Accent6 2 5" xfId="8577"/>
    <cellStyle name="20% - Accent6 2_2009 GRC Compl Filing - Exhibit D" xfId="8578"/>
    <cellStyle name="20% - Accent6 20" xfId="8579"/>
    <cellStyle name="20% - Accent6 21" xfId="8580"/>
    <cellStyle name="20% - Accent6 22" xfId="8581"/>
    <cellStyle name="20% - Accent6 23" xfId="8582"/>
    <cellStyle name="20% - Accent6 24" xfId="8583"/>
    <cellStyle name="20% - Accent6 25" xfId="8584"/>
    <cellStyle name="20% - Accent6 26" xfId="8585"/>
    <cellStyle name="20% - Accent6 27" xfId="8586"/>
    <cellStyle name="20% - Accent6 28" xfId="8587"/>
    <cellStyle name="20% - Accent6 29" xfId="8588"/>
    <cellStyle name="20% - Accent6 3" xfId="8589"/>
    <cellStyle name="20% - Accent6 3 2" xfId="8590"/>
    <cellStyle name="20% - Accent6 3 3" xfId="8591"/>
    <cellStyle name="20% - Accent6 3 4" xfId="8592"/>
    <cellStyle name="20% - Accent6 30" xfId="8593"/>
    <cellStyle name="20% - Accent6 31" xfId="8594"/>
    <cellStyle name="20% - Accent6 32" xfId="8595"/>
    <cellStyle name="20% - Accent6 33" xfId="8596"/>
    <cellStyle name="20% - Accent6 34" xfId="8597"/>
    <cellStyle name="20% - Accent6 35" xfId="8598"/>
    <cellStyle name="20% - Accent6 36" xfId="8599"/>
    <cellStyle name="20% - Accent6 37" xfId="8600"/>
    <cellStyle name="20% - Accent6 38" xfId="8601"/>
    <cellStyle name="20% - Accent6 39" xfId="8602"/>
    <cellStyle name="20% - Accent6 4" xfId="8603"/>
    <cellStyle name="20% - Accent6 4 2" xfId="8604"/>
    <cellStyle name="20% - Accent6 4 2 2" xfId="8605"/>
    <cellStyle name="20% - Accent6 4 2 2 2" xfId="8606"/>
    <cellStyle name="20% - Accent6 4 2 3" xfId="8607"/>
    <cellStyle name="20% - Accent6 4 2 3 2" xfId="8608"/>
    <cellStyle name="20% - Accent6 4 2 4" xfId="8609"/>
    <cellStyle name="20% - Accent6 4 2 5" xfId="8610"/>
    <cellStyle name="20% - Accent6 4 3" xfId="8611"/>
    <cellStyle name="20% - Accent6 4 3 2" xfId="8612"/>
    <cellStyle name="20% - Accent6 4 3 2 2" xfId="8613"/>
    <cellStyle name="20% - Accent6 4 3 3" xfId="8614"/>
    <cellStyle name="20% - Accent6 4 4" xfId="8615"/>
    <cellStyle name="20% - Accent6 4 4 2" xfId="8616"/>
    <cellStyle name="20% - Accent6 4 5" xfId="8617"/>
    <cellStyle name="20% - Accent6 4 5 2" xfId="8618"/>
    <cellStyle name="20% - Accent6 4 6" xfId="8619"/>
    <cellStyle name="20% - Accent6 4 7" xfId="8620"/>
    <cellStyle name="20% - Accent6 4 8" xfId="8621"/>
    <cellStyle name="20% - Accent6 4 9" xfId="8622"/>
    <cellStyle name="20% - Accent6 40" xfId="8623"/>
    <cellStyle name="20% - Accent6 41" xfId="8624"/>
    <cellStyle name="20% - Accent6 42" xfId="8625"/>
    <cellStyle name="20% - Accent6 43" xfId="8626"/>
    <cellStyle name="20% - Accent6 44" xfId="8627"/>
    <cellStyle name="20% - Accent6 45" xfId="8628"/>
    <cellStyle name="20% - Accent6 46" xfId="8629"/>
    <cellStyle name="20% - Accent6 47" xfId="8630"/>
    <cellStyle name="20% - Accent6 48" xfId="8631"/>
    <cellStyle name="20% - Accent6 49" xfId="8632"/>
    <cellStyle name="20% - Accent6 5" xfId="8633"/>
    <cellStyle name="20% - Accent6 5 2" xfId="8634"/>
    <cellStyle name="20% - Accent6 50" xfId="8635"/>
    <cellStyle name="20% - Accent6 51" xfId="8636"/>
    <cellStyle name="20% - Accent6 52" xfId="8637"/>
    <cellStyle name="20% - Accent6 53" xfId="8638"/>
    <cellStyle name="20% - Accent6 54" xfId="8639"/>
    <cellStyle name="20% - Accent6 55" xfId="8640"/>
    <cellStyle name="20% - Accent6 56" xfId="8641"/>
    <cellStyle name="20% - Accent6 57" xfId="8642"/>
    <cellStyle name="20% - Accent6 58" xfId="8643"/>
    <cellStyle name="20% - Accent6 59" xfId="8644"/>
    <cellStyle name="20% - Accent6 6" xfId="8645"/>
    <cellStyle name="20% - Accent6 6 2" xfId="8646"/>
    <cellStyle name="20% - Accent6 60" xfId="8647"/>
    <cellStyle name="20% - Accent6 61" xfId="8648"/>
    <cellStyle name="20% - Accent6 62" xfId="8649"/>
    <cellStyle name="20% - Accent6 63" xfId="8650"/>
    <cellStyle name="20% - Accent6 64" xfId="8651"/>
    <cellStyle name="20% - Accent6 7" xfId="8652"/>
    <cellStyle name="20% - Accent6 7 2" xfId="8653"/>
    <cellStyle name="20% - Accent6 8" xfId="8654"/>
    <cellStyle name="20% - Accent6 8 2" xfId="8655"/>
    <cellStyle name="20% - Accent6 9" xfId="8656"/>
    <cellStyle name="20% - Accent6 9 2" xfId="8657"/>
    <cellStyle name="40% - Accent1 10" xfId="8658"/>
    <cellStyle name="40% - Accent1 11" xfId="8659"/>
    <cellStyle name="40% - Accent1 12" xfId="8660"/>
    <cellStyle name="40% - Accent1 13" xfId="8661"/>
    <cellStyle name="40% - Accent1 14" xfId="8662"/>
    <cellStyle name="40% - Accent1 15" xfId="8663"/>
    <cellStyle name="40% - Accent1 16" xfId="8664"/>
    <cellStyle name="40% - Accent1 17" xfId="8665"/>
    <cellStyle name="40% - Accent1 18" xfId="8666"/>
    <cellStyle name="40% - Accent1 19" xfId="8667"/>
    <cellStyle name="40% - Accent1 2" xfId="8668"/>
    <cellStyle name="40% - Accent1 2 2" xfId="8669"/>
    <cellStyle name="40% - Accent1 2 2 2" xfId="8670"/>
    <cellStyle name="40% - Accent1 2 2 3" xfId="8671"/>
    <cellStyle name="40% - Accent1 2 3" xfId="8672"/>
    <cellStyle name="40% - Accent1 2 3 2" xfId="8673"/>
    <cellStyle name="40% - Accent1 2 4" xfId="8674"/>
    <cellStyle name="40% - Accent1 2 4 2" xfId="8675"/>
    <cellStyle name="40% - Accent1 2 5" xfId="8676"/>
    <cellStyle name="40% - Accent1 2_2009 GRC Compl Filing - Exhibit D" xfId="8677"/>
    <cellStyle name="40% - Accent1 20" xfId="8678"/>
    <cellStyle name="40% - Accent1 21" xfId="8679"/>
    <cellStyle name="40% - Accent1 22" xfId="8680"/>
    <cellStyle name="40% - Accent1 23" xfId="8681"/>
    <cellStyle name="40% - Accent1 24" xfId="8682"/>
    <cellStyle name="40% - Accent1 25" xfId="8683"/>
    <cellStyle name="40% - Accent1 26" xfId="8684"/>
    <cellStyle name="40% - Accent1 27" xfId="8685"/>
    <cellStyle name="40% - Accent1 28" xfId="8686"/>
    <cellStyle name="40% - Accent1 29" xfId="8687"/>
    <cellStyle name="40% - Accent1 3" xfId="8688"/>
    <cellStyle name="40% - Accent1 3 2" xfId="8689"/>
    <cellStyle name="40% - Accent1 3 3" xfId="8690"/>
    <cellStyle name="40% - Accent1 3 4" xfId="8691"/>
    <cellStyle name="40% - Accent1 30" xfId="8692"/>
    <cellStyle name="40% - Accent1 31" xfId="8693"/>
    <cellStyle name="40% - Accent1 32" xfId="8694"/>
    <cellStyle name="40% - Accent1 33" xfId="8695"/>
    <cellStyle name="40% - Accent1 34" xfId="8696"/>
    <cellStyle name="40% - Accent1 35" xfId="8697"/>
    <cellStyle name="40% - Accent1 36" xfId="8698"/>
    <cellStyle name="40% - Accent1 37" xfId="8699"/>
    <cellStyle name="40% - Accent1 38" xfId="8700"/>
    <cellStyle name="40% - Accent1 39" xfId="8701"/>
    <cellStyle name="40% - Accent1 4" xfId="8702"/>
    <cellStyle name="40% - Accent1 4 2" xfId="8703"/>
    <cellStyle name="40% - Accent1 4 2 2" xfId="8704"/>
    <cellStyle name="40% - Accent1 4 2 2 2" xfId="8705"/>
    <cellStyle name="40% - Accent1 4 2 3" xfId="8706"/>
    <cellStyle name="40% - Accent1 4 2 3 2" xfId="8707"/>
    <cellStyle name="40% - Accent1 4 2 4" xfId="8708"/>
    <cellStyle name="40% - Accent1 4 2 5" xfId="8709"/>
    <cellStyle name="40% - Accent1 4 3" xfId="8710"/>
    <cellStyle name="40% - Accent1 4 3 2" xfId="8711"/>
    <cellStyle name="40% - Accent1 4 3 2 2" xfId="8712"/>
    <cellStyle name="40% - Accent1 4 3 3" xfId="8713"/>
    <cellStyle name="40% - Accent1 4 4" xfId="8714"/>
    <cellStyle name="40% - Accent1 4 4 2" xfId="8715"/>
    <cellStyle name="40% - Accent1 4 5" xfId="8716"/>
    <cellStyle name="40% - Accent1 4 5 2" xfId="8717"/>
    <cellStyle name="40% - Accent1 4 6" xfId="8718"/>
    <cellStyle name="40% - Accent1 4 7" xfId="8719"/>
    <cellStyle name="40% - Accent1 4 8" xfId="8720"/>
    <cellStyle name="40% - Accent1 4 9" xfId="8721"/>
    <cellStyle name="40% - Accent1 40" xfId="8722"/>
    <cellStyle name="40% - Accent1 41" xfId="8723"/>
    <cellStyle name="40% - Accent1 42" xfId="8724"/>
    <cellStyle name="40% - Accent1 43" xfId="8725"/>
    <cellStyle name="40% - Accent1 44" xfId="8726"/>
    <cellStyle name="40% - Accent1 45" xfId="8727"/>
    <cellStyle name="40% - Accent1 46" xfId="8728"/>
    <cellStyle name="40% - Accent1 47" xfId="8729"/>
    <cellStyle name="40% - Accent1 48" xfId="8730"/>
    <cellStyle name="40% - Accent1 49" xfId="8731"/>
    <cellStyle name="40% - Accent1 5" xfId="8732"/>
    <cellStyle name="40% - Accent1 5 2" xfId="8733"/>
    <cellStyle name="40% - Accent1 50" xfId="8734"/>
    <cellStyle name="40% - Accent1 51" xfId="8735"/>
    <cellStyle name="40% - Accent1 52" xfId="8736"/>
    <cellStyle name="40% - Accent1 53" xfId="8737"/>
    <cellStyle name="40% - Accent1 54" xfId="8738"/>
    <cellStyle name="40% - Accent1 55" xfId="8739"/>
    <cellStyle name="40% - Accent1 56" xfId="8740"/>
    <cellStyle name="40% - Accent1 57" xfId="8741"/>
    <cellStyle name="40% - Accent1 58" xfId="8742"/>
    <cellStyle name="40% - Accent1 59" xfId="8743"/>
    <cellStyle name="40% - Accent1 6" xfId="8744"/>
    <cellStyle name="40% - Accent1 6 2" xfId="8745"/>
    <cellStyle name="40% - Accent1 60" xfId="8746"/>
    <cellStyle name="40% - Accent1 61" xfId="8747"/>
    <cellStyle name="40% - Accent1 62" xfId="8748"/>
    <cellStyle name="40% - Accent1 63" xfId="8749"/>
    <cellStyle name="40% - Accent1 64" xfId="8750"/>
    <cellStyle name="40% - Accent1 7" xfId="8751"/>
    <cellStyle name="40% - Accent1 7 2" xfId="8752"/>
    <cellStyle name="40% - Accent1 8" xfId="8753"/>
    <cellStyle name="40% - Accent1 8 2" xfId="8754"/>
    <cellStyle name="40% - Accent1 9" xfId="8755"/>
    <cellStyle name="40% - Accent1 9 2" xfId="8756"/>
    <cellStyle name="40% - Accent2 10" xfId="8757"/>
    <cellStyle name="40% - Accent2 11" xfId="8758"/>
    <cellStyle name="40% - Accent2 12" xfId="8759"/>
    <cellStyle name="40% - Accent2 13" xfId="8760"/>
    <cellStyle name="40% - Accent2 14" xfId="8761"/>
    <cellStyle name="40% - Accent2 15" xfId="8762"/>
    <cellStyle name="40% - Accent2 16" xfId="8763"/>
    <cellStyle name="40% - Accent2 17" xfId="8764"/>
    <cellStyle name="40% - Accent2 18" xfId="8765"/>
    <cellStyle name="40% - Accent2 19" xfId="8766"/>
    <cellStyle name="40% - Accent2 2" xfId="8767"/>
    <cellStyle name="40% - Accent2 2 2" xfId="8768"/>
    <cellStyle name="40% - Accent2 2 2 2" xfId="8769"/>
    <cellStyle name="40% - Accent2 2 2 3" xfId="8770"/>
    <cellStyle name="40% - Accent2 2 3" xfId="8771"/>
    <cellStyle name="40% - Accent2 2 3 2" xfId="8772"/>
    <cellStyle name="40% - Accent2 2 4" xfId="8773"/>
    <cellStyle name="40% - Accent2 2_2009 GRC Compl Filing - Exhibit D" xfId="8774"/>
    <cellStyle name="40% - Accent2 20" xfId="8775"/>
    <cellStyle name="40% - Accent2 21" xfId="8776"/>
    <cellStyle name="40% - Accent2 22" xfId="8777"/>
    <cellStyle name="40% - Accent2 23" xfId="8778"/>
    <cellStyle name="40% - Accent2 24" xfId="8779"/>
    <cellStyle name="40% - Accent2 25" xfId="8780"/>
    <cellStyle name="40% - Accent2 26" xfId="8781"/>
    <cellStyle name="40% - Accent2 27" xfId="8782"/>
    <cellStyle name="40% - Accent2 28" xfId="8783"/>
    <cellStyle name="40% - Accent2 29" xfId="8784"/>
    <cellStyle name="40% - Accent2 3" xfId="8785"/>
    <cellStyle name="40% - Accent2 3 2" xfId="8786"/>
    <cellStyle name="40% - Accent2 3 3" xfId="8787"/>
    <cellStyle name="40% - Accent2 3 4" xfId="8788"/>
    <cellStyle name="40% - Accent2 30" xfId="8789"/>
    <cellStyle name="40% - Accent2 31" xfId="8790"/>
    <cellStyle name="40% - Accent2 32" xfId="8791"/>
    <cellStyle name="40% - Accent2 33" xfId="8792"/>
    <cellStyle name="40% - Accent2 34" xfId="8793"/>
    <cellStyle name="40% - Accent2 35" xfId="8794"/>
    <cellStyle name="40% - Accent2 36" xfId="8795"/>
    <cellStyle name="40% - Accent2 37" xfId="8796"/>
    <cellStyle name="40% - Accent2 38" xfId="8797"/>
    <cellStyle name="40% - Accent2 39" xfId="8798"/>
    <cellStyle name="40% - Accent2 4" xfId="8799"/>
    <cellStyle name="40% - Accent2 4 2" xfId="8800"/>
    <cellStyle name="40% - Accent2 4 2 2" xfId="8801"/>
    <cellStyle name="40% - Accent2 4 3" xfId="8802"/>
    <cellStyle name="40% - Accent2 4 3 2" xfId="8803"/>
    <cellStyle name="40% - Accent2 4 4" xfId="8804"/>
    <cellStyle name="40% - Accent2 4 5" xfId="8805"/>
    <cellStyle name="40% - Accent2 40" xfId="8806"/>
    <cellStyle name="40% - Accent2 41" xfId="8807"/>
    <cellStyle name="40% - Accent2 42" xfId="8808"/>
    <cellStyle name="40% - Accent2 43" xfId="8809"/>
    <cellStyle name="40% - Accent2 44" xfId="8810"/>
    <cellStyle name="40% - Accent2 45" xfId="8811"/>
    <cellStyle name="40% - Accent2 46" xfId="8812"/>
    <cellStyle name="40% - Accent2 47" xfId="8813"/>
    <cellStyle name="40% - Accent2 48" xfId="8814"/>
    <cellStyle name="40% - Accent2 49" xfId="8815"/>
    <cellStyle name="40% - Accent2 5" xfId="8816"/>
    <cellStyle name="40% - Accent2 5 2" xfId="8817"/>
    <cellStyle name="40% - Accent2 5 2 2" xfId="8818"/>
    <cellStyle name="40% - Accent2 5 3" xfId="8819"/>
    <cellStyle name="40% - Accent2 50" xfId="8820"/>
    <cellStyle name="40% - Accent2 51" xfId="8821"/>
    <cellStyle name="40% - Accent2 52" xfId="8822"/>
    <cellStyle name="40% - Accent2 53" xfId="8823"/>
    <cellStyle name="40% - Accent2 54" xfId="8824"/>
    <cellStyle name="40% - Accent2 55" xfId="8825"/>
    <cellStyle name="40% - Accent2 56" xfId="8826"/>
    <cellStyle name="40% - Accent2 57" xfId="8827"/>
    <cellStyle name="40% - Accent2 58" xfId="8828"/>
    <cellStyle name="40% - Accent2 59" xfId="8829"/>
    <cellStyle name="40% - Accent2 6" xfId="8830"/>
    <cellStyle name="40% - Accent2 6 2" xfId="8831"/>
    <cellStyle name="40% - Accent2 6 2 2" xfId="8832"/>
    <cellStyle name="40% - Accent2 6 3" xfId="8833"/>
    <cellStyle name="40% - Accent2 60" xfId="8834"/>
    <cellStyle name="40% - Accent2 61" xfId="8835"/>
    <cellStyle name="40% - Accent2 62" xfId="8836"/>
    <cellStyle name="40% - Accent2 63" xfId="8837"/>
    <cellStyle name="40% - Accent2 64" xfId="8838"/>
    <cellStyle name="40% - Accent2 7" xfId="8839"/>
    <cellStyle name="40% - Accent2 7 2" xfId="8840"/>
    <cellStyle name="40% - Accent2 8" xfId="8841"/>
    <cellStyle name="40% - Accent2 8 2" xfId="8842"/>
    <cellStyle name="40% - Accent2 9" xfId="8843"/>
    <cellStyle name="40% - Accent2 9 2" xfId="8844"/>
    <cellStyle name="40% - Accent3 10" xfId="8845"/>
    <cellStyle name="40% - Accent3 11" xfId="8846"/>
    <cellStyle name="40% - Accent3 12" xfId="8847"/>
    <cellStyle name="40% - Accent3 13" xfId="8848"/>
    <cellStyle name="40% - Accent3 14" xfId="8849"/>
    <cellStyle name="40% - Accent3 15" xfId="8850"/>
    <cellStyle name="40% - Accent3 16" xfId="8851"/>
    <cellStyle name="40% - Accent3 17" xfId="8852"/>
    <cellStyle name="40% - Accent3 18" xfId="8853"/>
    <cellStyle name="40% - Accent3 19" xfId="8854"/>
    <cellStyle name="40% - Accent3 2" xfId="8855"/>
    <cellStyle name="40% - Accent3 2 2" xfId="8856"/>
    <cellStyle name="40% - Accent3 2 2 2" xfId="8857"/>
    <cellStyle name="40% - Accent3 2 2 3" xfId="8858"/>
    <cellStyle name="40% - Accent3 2 3" xfId="8859"/>
    <cellStyle name="40% - Accent3 2 3 2" xfId="8860"/>
    <cellStyle name="40% - Accent3 2 4" xfId="8861"/>
    <cellStyle name="40% - Accent3 2 4 2" xfId="8862"/>
    <cellStyle name="40% - Accent3 2 5" xfId="8863"/>
    <cellStyle name="40% - Accent3 2_2009 GRC Compl Filing - Exhibit D" xfId="8864"/>
    <cellStyle name="40% - Accent3 20" xfId="8865"/>
    <cellStyle name="40% - Accent3 21" xfId="8866"/>
    <cellStyle name="40% - Accent3 22" xfId="8867"/>
    <cellStyle name="40% - Accent3 23" xfId="8868"/>
    <cellStyle name="40% - Accent3 24" xfId="8869"/>
    <cellStyle name="40% - Accent3 25" xfId="8870"/>
    <cellStyle name="40% - Accent3 26" xfId="8871"/>
    <cellStyle name="40% - Accent3 27" xfId="8872"/>
    <cellStyle name="40% - Accent3 28" xfId="8873"/>
    <cellStyle name="40% - Accent3 29" xfId="8874"/>
    <cellStyle name="40% - Accent3 3" xfId="8875"/>
    <cellStyle name="40% - Accent3 3 2" xfId="8876"/>
    <cellStyle name="40% - Accent3 3 3" xfId="8877"/>
    <cellStyle name="40% - Accent3 3 4" xfId="8878"/>
    <cellStyle name="40% - Accent3 30" xfId="8879"/>
    <cellStyle name="40% - Accent3 31" xfId="8880"/>
    <cellStyle name="40% - Accent3 32" xfId="8881"/>
    <cellStyle name="40% - Accent3 33" xfId="8882"/>
    <cellStyle name="40% - Accent3 34" xfId="8883"/>
    <cellStyle name="40% - Accent3 35" xfId="8884"/>
    <cellStyle name="40% - Accent3 36" xfId="8885"/>
    <cellStyle name="40% - Accent3 37" xfId="8886"/>
    <cellStyle name="40% - Accent3 38" xfId="8887"/>
    <cellStyle name="40% - Accent3 39" xfId="8888"/>
    <cellStyle name="40% - Accent3 4" xfId="8889"/>
    <cellStyle name="40% - Accent3 4 2" xfId="8890"/>
    <cellStyle name="40% - Accent3 4 2 2" xfId="8891"/>
    <cellStyle name="40% - Accent3 4 2 2 2" xfId="8892"/>
    <cellStyle name="40% - Accent3 4 2 3" xfId="8893"/>
    <cellStyle name="40% - Accent3 4 2 3 2" xfId="8894"/>
    <cellStyle name="40% - Accent3 4 2 4" xfId="8895"/>
    <cellStyle name="40% - Accent3 4 2 5" xfId="8896"/>
    <cellStyle name="40% - Accent3 4 3" xfId="8897"/>
    <cellStyle name="40% - Accent3 4 3 2" xfId="8898"/>
    <cellStyle name="40% - Accent3 4 3 2 2" xfId="8899"/>
    <cellStyle name="40% - Accent3 4 3 3" xfId="8900"/>
    <cellStyle name="40% - Accent3 4 4" xfId="8901"/>
    <cellStyle name="40% - Accent3 4 4 2" xfId="8902"/>
    <cellStyle name="40% - Accent3 4 5" xfId="8903"/>
    <cellStyle name="40% - Accent3 4 5 2" xfId="8904"/>
    <cellStyle name="40% - Accent3 4 6" xfId="8905"/>
    <cellStyle name="40% - Accent3 4 7" xfId="8906"/>
    <cellStyle name="40% - Accent3 4 8" xfId="8907"/>
    <cellStyle name="40% - Accent3 4 9" xfId="8908"/>
    <cellStyle name="40% - Accent3 40" xfId="8909"/>
    <cellStyle name="40% - Accent3 41" xfId="8910"/>
    <cellStyle name="40% - Accent3 42" xfId="8911"/>
    <cellStyle name="40% - Accent3 43" xfId="8912"/>
    <cellStyle name="40% - Accent3 44" xfId="8913"/>
    <cellStyle name="40% - Accent3 45" xfId="8914"/>
    <cellStyle name="40% - Accent3 46" xfId="8915"/>
    <cellStyle name="40% - Accent3 47" xfId="8916"/>
    <cellStyle name="40% - Accent3 48" xfId="8917"/>
    <cellStyle name="40% - Accent3 49" xfId="8918"/>
    <cellStyle name="40% - Accent3 5" xfId="8919"/>
    <cellStyle name="40% - Accent3 5 2" xfId="8920"/>
    <cellStyle name="40% - Accent3 50" xfId="8921"/>
    <cellStyle name="40% - Accent3 51" xfId="8922"/>
    <cellStyle name="40% - Accent3 52" xfId="8923"/>
    <cellStyle name="40% - Accent3 53" xfId="8924"/>
    <cellStyle name="40% - Accent3 54" xfId="8925"/>
    <cellStyle name="40% - Accent3 55" xfId="8926"/>
    <cellStyle name="40% - Accent3 56" xfId="8927"/>
    <cellStyle name="40% - Accent3 57" xfId="8928"/>
    <cellStyle name="40% - Accent3 58" xfId="8929"/>
    <cellStyle name="40% - Accent3 59" xfId="8930"/>
    <cellStyle name="40% - Accent3 6" xfId="8931"/>
    <cellStyle name="40% - Accent3 6 2" xfId="8932"/>
    <cellStyle name="40% - Accent3 60" xfId="8933"/>
    <cellStyle name="40% - Accent3 61" xfId="8934"/>
    <cellStyle name="40% - Accent3 62" xfId="8935"/>
    <cellStyle name="40% - Accent3 63" xfId="8936"/>
    <cellStyle name="40% - Accent3 64" xfId="8937"/>
    <cellStyle name="40% - Accent3 7" xfId="8938"/>
    <cellStyle name="40% - Accent3 7 2" xfId="8939"/>
    <cellStyle name="40% - Accent3 8" xfId="8940"/>
    <cellStyle name="40% - Accent3 8 2" xfId="8941"/>
    <cellStyle name="40% - Accent3 9" xfId="8942"/>
    <cellStyle name="40% - Accent3 9 2" xfId="8943"/>
    <cellStyle name="40% - Accent4 10" xfId="8944"/>
    <cellStyle name="40% - Accent4 11" xfId="8945"/>
    <cellStyle name="40% - Accent4 12" xfId="8946"/>
    <cellStyle name="40% - Accent4 13" xfId="8947"/>
    <cellStyle name="40% - Accent4 14" xfId="8948"/>
    <cellStyle name="40% - Accent4 15" xfId="8949"/>
    <cellStyle name="40% - Accent4 16" xfId="8950"/>
    <cellStyle name="40% - Accent4 17" xfId="8951"/>
    <cellStyle name="40% - Accent4 18" xfId="8952"/>
    <cellStyle name="40% - Accent4 19" xfId="8953"/>
    <cellStyle name="40% - Accent4 2" xfId="8954"/>
    <cellStyle name="40% - Accent4 2 2" xfId="8955"/>
    <cellStyle name="40% - Accent4 2 2 2" xfId="8956"/>
    <cellStyle name="40% - Accent4 2 2 3" xfId="8957"/>
    <cellStyle name="40% - Accent4 2 3" xfId="8958"/>
    <cellStyle name="40% - Accent4 2 3 2" xfId="8959"/>
    <cellStyle name="40% - Accent4 2 4" xfId="8960"/>
    <cellStyle name="40% - Accent4 2 4 2" xfId="8961"/>
    <cellStyle name="40% - Accent4 2 5" xfId="8962"/>
    <cellStyle name="40% - Accent4 2_2009 GRC Compl Filing - Exhibit D" xfId="8963"/>
    <cellStyle name="40% - Accent4 20" xfId="8964"/>
    <cellStyle name="40% - Accent4 21" xfId="8965"/>
    <cellStyle name="40% - Accent4 22" xfId="8966"/>
    <cellStyle name="40% - Accent4 23" xfId="8967"/>
    <cellStyle name="40% - Accent4 24" xfId="8968"/>
    <cellStyle name="40% - Accent4 25" xfId="8969"/>
    <cellStyle name="40% - Accent4 26" xfId="8970"/>
    <cellStyle name="40% - Accent4 27" xfId="8971"/>
    <cellStyle name="40% - Accent4 28" xfId="8972"/>
    <cellStyle name="40% - Accent4 29" xfId="8973"/>
    <cellStyle name="40% - Accent4 3" xfId="8974"/>
    <cellStyle name="40% - Accent4 3 2" xfId="8975"/>
    <cellStyle name="40% - Accent4 3 3" xfId="8976"/>
    <cellStyle name="40% - Accent4 3 4" xfId="8977"/>
    <cellStyle name="40% - Accent4 30" xfId="8978"/>
    <cellStyle name="40% - Accent4 31" xfId="8979"/>
    <cellStyle name="40% - Accent4 32" xfId="8980"/>
    <cellStyle name="40% - Accent4 33" xfId="8981"/>
    <cellStyle name="40% - Accent4 34" xfId="8982"/>
    <cellStyle name="40% - Accent4 35" xfId="8983"/>
    <cellStyle name="40% - Accent4 36" xfId="8984"/>
    <cellStyle name="40% - Accent4 37" xfId="8985"/>
    <cellStyle name="40% - Accent4 38" xfId="8986"/>
    <cellStyle name="40% - Accent4 39" xfId="8987"/>
    <cellStyle name="40% - Accent4 4" xfId="8988"/>
    <cellStyle name="40% - Accent4 4 2" xfId="8989"/>
    <cellStyle name="40% - Accent4 4 2 2" xfId="8990"/>
    <cellStyle name="40% - Accent4 4 2 2 2" xfId="8991"/>
    <cellStyle name="40% - Accent4 4 2 3" xfId="8992"/>
    <cellStyle name="40% - Accent4 4 2 3 2" xfId="8993"/>
    <cellStyle name="40% - Accent4 4 2 4" xfId="8994"/>
    <cellStyle name="40% - Accent4 4 2 5" xfId="8995"/>
    <cellStyle name="40% - Accent4 4 3" xfId="8996"/>
    <cellStyle name="40% - Accent4 4 3 2" xfId="8997"/>
    <cellStyle name="40% - Accent4 4 3 2 2" xfId="8998"/>
    <cellStyle name="40% - Accent4 4 3 3" xfId="8999"/>
    <cellStyle name="40% - Accent4 4 4" xfId="9000"/>
    <cellStyle name="40% - Accent4 4 4 2" xfId="9001"/>
    <cellStyle name="40% - Accent4 4 5" xfId="9002"/>
    <cellStyle name="40% - Accent4 4 5 2" xfId="9003"/>
    <cellStyle name="40% - Accent4 4 6" xfId="9004"/>
    <cellStyle name="40% - Accent4 4 7" xfId="9005"/>
    <cellStyle name="40% - Accent4 4 8" xfId="9006"/>
    <cellStyle name="40% - Accent4 4 9" xfId="9007"/>
    <cellStyle name="40% - Accent4 40" xfId="9008"/>
    <cellStyle name="40% - Accent4 41" xfId="9009"/>
    <cellStyle name="40% - Accent4 42" xfId="9010"/>
    <cellStyle name="40% - Accent4 43" xfId="9011"/>
    <cellStyle name="40% - Accent4 44" xfId="9012"/>
    <cellStyle name="40% - Accent4 45" xfId="9013"/>
    <cellStyle name="40% - Accent4 46" xfId="9014"/>
    <cellStyle name="40% - Accent4 47" xfId="9015"/>
    <cellStyle name="40% - Accent4 48" xfId="9016"/>
    <cellStyle name="40% - Accent4 49" xfId="9017"/>
    <cellStyle name="40% - Accent4 5" xfId="9018"/>
    <cellStyle name="40% - Accent4 5 2" xfId="9019"/>
    <cellStyle name="40% - Accent4 50" xfId="9020"/>
    <cellStyle name="40% - Accent4 51" xfId="9021"/>
    <cellStyle name="40% - Accent4 52" xfId="9022"/>
    <cellStyle name="40% - Accent4 53" xfId="9023"/>
    <cellStyle name="40% - Accent4 54" xfId="9024"/>
    <cellStyle name="40% - Accent4 55" xfId="9025"/>
    <cellStyle name="40% - Accent4 56" xfId="9026"/>
    <cellStyle name="40% - Accent4 57" xfId="9027"/>
    <cellStyle name="40% - Accent4 58" xfId="9028"/>
    <cellStyle name="40% - Accent4 59" xfId="9029"/>
    <cellStyle name="40% - Accent4 6" xfId="9030"/>
    <cellStyle name="40% - Accent4 6 2" xfId="9031"/>
    <cellStyle name="40% - Accent4 60" xfId="9032"/>
    <cellStyle name="40% - Accent4 61" xfId="9033"/>
    <cellStyle name="40% - Accent4 62" xfId="9034"/>
    <cellStyle name="40% - Accent4 63" xfId="9035"/>
    <cellStyle name="40% - Accent4 64" xfId="9036"/>
    <cellStyle name="40% - Accent4 7" xfId="9037"/>
    <cellStyle name="40% - Accent4 7 2" xfId="9038"/>
    <cellStyle name="40% - Accent4 8" xfId="9039"/>
    <cellStyle name="40% - Accent4 8 2" xfId="9040"/>
    <cellStyle name="40% - Accent4 9" xfId="9041"/>
    <cellStyle name="40% - Accent4 9 2" xfId="9042"/>
    <cellStyle name="40% - Accent5 10" xfId="9043"/>
    <cellStyle name="40% - Accent5 11" xfId="9044"/>
    <cellStyle name="40% - Accent5 12" xfId="9045"/>
    <cellStyle name="40% - Accent5 13" xfId="9046"/>
    <cellStyle name="40% - Accent5 14" xfId="9047"/>
    <cellStyle name="40% - Accent5 15" xfId="9048"/>
    <cellStyle name="40% - Accent5 16" xfId="9049"/>
    <cellStyle name="40% - Accent5 17" xfId="9050"/>
    <cellStyle name="40% - Accent5 18" xfId="9051"/>
    <cellStyle name="40% - Accent5 19" xfId="9052"/>
    <cellStyle name="40% - Accent5 2" xfId="9053"/>
    <cellStyle name="40% - Accent5 2 2" xfId="9054"/>
    <cellStyle name="40% - Accent5 2 2 2" xfId="9055"/>
    <cellStyle name="40% - Accent5 2 2 3" xfId="9056"/>
    <cellStyle name="40% - Accent5 2 3" xfId="9057"/>
    <cellStyle name="40% - Accent5 2 3 2" xfId="9058"/>
    <cellStyle name="40% - Accent5 2 4" xfId="9059"/>
    <cellStyle name="40% - Accent5 2 4 2" xfId="9060"/>
    <cellStyle name="40% - Accent5 2 5" xfId="9061"/>
    <cellStyle name="40% - Accent5 2_2009 GRC Compl Filing - Exhibit D" xfId="9062"/>
    <cellStyle name="40% - Accent5 20" xfId="9063"/>
    <cellStyle name="40% - Accent5 21" xfId="9064"/>
    <cellStyle name="40% - Accent5 22" xfId="9065"/>
    <cellStyle name="40% - Accent5 23" xfId="9066"/>
    <cellStyle name="40% - Accent5 24" xfId="9067"/>
    <cellStyle name="40% - Accent5 25" xfId="9068"/>
    <cellStyle name="40% - Accent5 26" xfId="9069"/>
    <cellStyle name="40% - Accent5 27" xfId="9070"/>
    <cellStyle name="40% - Accent5 28" xfId="9071"/>
    <cellStyle name="40% - Accent5 29" xfId="9072"/>
    <cellStyle name="40% - Accent5 3" xfId="9073"/>
    <cellStyle name="40% - Accent5 3 2" xfId="9074"/>
    <cellStyle name="40% - Accent5 3 3" xfId="9075"/>
    <cellStyle name="40% - Accent5 3 4" xfId="9076"/>
    <cellStyle name="40% - Accent5 30" xfId="9077"/>
    <cellStyle name="40% - Accent5 31" xfId="9078"/>
    <cellStyle name="40% - Accent5 32" xfId="9079"/>
    <cellStyle name="40% - Accent5 33" xfId="9080"/>
    <cellStyle name="40% - Accent5 34" xfId="9081"/>
    <cellStyle name="40% - Accent5 35" xfId="9082"/>
    <cellStyle name="40% - Accent5 36" xfId="9083"/>
    <cellStyle name="40% - Accent5 37" xfId="9084"/>
    <cellStyle name="40% - Accent5 38" xfId="9085"/>
    <cellStyle name="40% - Accent5 39" xfId="9086"/>
    <cellStyle name="40% - Accent5 4" xfId="9087"/>
    <cellStyle name="40% - Accent5 4 2" xfId="9088"/>
    <cellStyle name="40% - Accent5 4 2 2" xfId="9089"/>
    <cellStyle name="40% - Accent5 4 2 2 2" xfId="9090"/>
    <cellStyle name="40% - Accent5 4 2 3" xfId="9091"/>
    <cellStyle name="40% - Accent5 4 2 3 2" xfId="9092"/>
    <cellStyle name="40% - Accent5 4 2 4" xfId="9093"/>
    <cellStyle name="40% - Accent5 4 2 5" xfId="9094"/>
    <cellStyle name="40% - Accent5 4 3" xfId="9095"/>
    <cellStyle name="40% - Accent5 4 3 2" xfId="9096"/>
    <cellStyle name="40% - Accent5 4 3 2 2" xfId="9097"/>
    <cellStyle name="40% - Accent5 4 3 3" xfId="9098"/>
    <cellStyle name="40% - Accent5 4 4" xfId="9099"/>
    <cellStyle name="40% - Accent5 4 4 2" xfId="9100"/>
    <cellStyle name="40% - Accent5 4 5" xfId="9101"/>
    <cellStyle name="40% - Accent5 4 5 2" xfId="9102"/>
    <cellStyle name="40% - Accent5 4 6" xfId="9103"/>
    <cellStyle name="40% - Accent5 4 7" xfId="9104"/>
    <cellStyle name="40% - Accent5 4 8" xfId="9105"/>
    <cellStyle name="40% - Accent5 4 9" xfId="9106"/>
    <cellStyle name="40% - Accent5 40" xfId="9107"/>
    <cellStyle name="40% - Accent5 41" xfId="9108"/>
    <cellStyle name="40% - Accent5 42" xfId="9109"/>
    <cellStyle name="40% - Accent5 43" xfId="9110"/>
    <cellStyle name="40% - Accent5 44" xfId="9111"/>
    <cellStyle name="40% - Accent5 45" xfId="9112"/>
    <cellStyle name="40% - Accent5 46" xfId="9113"/>
    <cellStyle name="40% - Accent5 47" xfId="9114"/>
    <cellStyle name="40% - Accent5 48" xfId="9115"/>
    <cellStyle name="40% - Accent5 49" xfId="9116"/>
    <cellStyle name="40% - Accent5 5" xfId="9117"/>
    <cellStyle name="40% - Accent5 5 2" xfId="9118"/>
    <cellStyle name="40% - Accent5 50" xfId="9119"/>
    <cellStyle name="40% - Accent5 51" xfId="9120"/>
    <cellStyle name="40% - Accent5 52" xfId="9121"/>
    <cellStyle name="40% - Accent5 53" xfId="9122"/>
    <cellStyle name="40% - Accent5 54" xfId="9123"/>
    <cellStyle name="40% - Accent5 55" xfId="9124"/>
    <cellStyle name="40% - Accent5 56" xfId="9125"/>
    <cellStyle name="40% - Accent5 57" xfId="9126"/>
    <cellStyle name="40% - Accent5 58" xfId="9127"/>
    <cellStyle name="40% - Accent5 59" xfId="9128"/>
    <cellStyle name="40% - Accent5 6" xfId="9129"/>
    <cellStyle name="40% - Accent5 6 2" xfId="9130"/>
    <cellStyle name="40% - Accent5 60" xfId="9131"/>
    <cellStyle name="40% - Accent5 61" xfId="9132"/>
    <cellStyle name="40% - Accent5 62" xfId="9133"/>
    <cellStyle name="40% - Accent5 63" xfId="9134"/>
    <cellStyle name="40% - Accent5 64" xfId="9135"/>
    <cellStyle name="40% - Accent5 7" xfId="9136"/>
    <cellStyle name="40% - Accent5 7 2" xfId="9137"/>
    <cellStyle name="40% - Accent5 8" xfId="9138"/>
    <cellStyle name="40% - Accent5 8 2" xfId="9139"/>
    <cellStyle name="40% - Accent5 9" xfId="9140"/>
    <cellStyle name="40% - Accent5 9 2" xfId="9141"/>
    <cellStyle name="40% - Accent6 10" xfId="9142"/>
    <cellStyle name="40% - Accent6 11" xfId="9143"/>
    <cellStyle name="40% - Accent6 12" xfId="9144"/>
    <cellStyle name="40% - Accent6 13" xfId="9145"/>
    <cellStyle name="40% - Accent6 14" xfId="9146"/>
    <cellStyle name="40% - Accent6 15" xfId="9147"/>
    <cellStyle name="40% - Accent6 16" xfId="9148"/>
    <cellStyle name="40% - Accent6 17" xfId="9149"/>
    <cellStyle name="40% - Accent6 18" xfId="9150"/>
    <cellStyle name="40% - Accent6 19" xfId="9151"/>
    <cellStyle name="40% - Accent6 2" xfId="9152"/>
    <cellStyle name="40% - Accent6 2 2" xfId="9153"/>
    <cellStyle name="40% - Accent6 2 2 2" xfId="9154"/>
    <cellStyle name="40% - Accent6 2 2 3" xfId="9155"/>
    <cellStyle name="40% - Accent6 2 3" xfId="9156"/>
    <cellStyle name="40% - Accent6 2 3 2" xfId="9157"/>
    <cellStyle name="40% - Accent6 2 4" xfId="9158"/>
    <cellStyle name="40% - Accent6 2 4 2" xfId="9159"/>
    <cellStyle name="40% - Accent6 2 5" xfId="9160"/>
    <cellStyle name="40% - Accent6 2_2009 GRC Compl Filing - Exhibit D" xfId="9161"/>
    <cellStyle name="40% - Accent6 20" xfId="9162"/>
    <cellStyle name="40% - Accent6 21" xfId="9163"/>
    <cellStyle name="40% - Accent6 22" xfId="9164"/>
    <cellStyle name="40% - Accent6 23" xfId="9165"/>
    <cellStyle name="40% - Accent6 24" xfId="9166"/>
    <cellStyle name="40% - Accent6 25" xfId="9167"/>
    <cellStyle name="40% - Accent6 26" xfId="9168"/>
    <cellStyle name="40% - Accent6 27" xfId="9169"/>
    <cellStyle name="40% - Accent6 28" xfId="9170"/>
    <cellStyle name="40% - Accent6 29" xfId="9171"/>
    <cellStyle name="40% - Accent6 3" xfId="9172"/>
    <cellStyle name="40% - Accent6 3 2" xfId="9173"/>
    <cellStyle name="40% - Accent6 3 3" xfId="9174"/>
    <cellStyle name="40% - Accent6 3 4" xfId="9175"/>
    <cellStyle name="40% - Accent6 30" xfId="9176"/>
    <cellStyle name="40% - Accent6 31" xfId="9177"/>
    <cellStyle name="40% - Accent6 32" xfId="9178"/>
    <cellStyle name="40% - Accent6 33" xfId="9179"/>
    <cellStyle name="40% - Accent6 34" xfId="9180"/>
    <cellStyle name="40% - Accent6 35" xfId="9181"/>
    <cellStyle name="40% - Accent6 36" xfId="9182"/>
    <cellStyle name="40% - Accent6 37" xfId="9183"/>
    <cellStyle name="40% - Accent6 38" xfId="9184"/>
    <cellStyle name="40% - Accent6 39" xfId="9185"/>
    <cellStyle name="40% - Accent6 4" xfId="9186"/>
    <cellStyle name="40% - Accent6 4 2" xfId="9187"/>
    <cellStyle name="40% - Accent6 4 2 2" xfId="9188"/>
    <cellStyle name="40% - Accent6 4 2 2 2" xfId="9189"/>
    <cellStyle name="40% - Accent6 4 2 3" xfId="9190"/>
    <cellStyle name="40% - Accent6 4 2 3 2" xfId="9191"/>
    <cellStyle name="40% - Accent6 4 2 4" xfId="9192"/>
    <cellStyle name="40% - Accent6 4 2 5" xfId="9193"/>
    <cellStyle name="40% - Accent6 4 3" xfId="9194"/>
    <cellStyle name="40% - Accent6 4 3 2" xfId="9195"/>
    <cellStyle name="40% - Accent6 4 3 2 2" xfId="9196"/>
    <cellStyle name="40% - Accent6 4 3 3" xfId="9197"/>
    <cellStyle name="40% - Accent6 4 4" xfId="9198"/>
    <cellStyle name="40% - Accent6 4 4 2" xfId="9199"/>
    <cellStyle name="40% - Accent6 4 5" xfId="9200"/>
    <cellStyle name="40% - Accent6 4 5 2" xfId="9201"/>
    <cellStyle name="40% - Accent6 4 6" xfId="9202"/>
    <cellStyle name="40% - Accent6 4 7" xfId="9203"/>
    <cellStyle name="40% - Accent6 4 8" xfId="9204"/>
    <cellStyle name="40% - Accent6 4 9" xfId="9205"/>
    <cellStyle name="40% - Accent6 40" xfId="9206"/>
    <cellStyle name="40% - Accent6 41" xfId="9207"/>
    <cellStyle name="40% - Accent6 42" xfId="9208"/>
    <cellStyle name="40% - Accent6 43" xfId="9209"/>
    <cellStyle name="40% - Accent6 44" xfId="9210"/>
    <cellStyle name="40% - Accent6 45" xfId="9211"/>
    <cellStyle name="40% - Accent6 46" xfId="9212"/>
    <cellStyle name="40% - Accent6 47" xfId="9213"/>
    <cellStyle name="40% - Accent6 48" xfId="9214"/>
    <cellStyle name="40% - Accent6 49" xfId="9215"/>
    <cellStyle name="40% - Accent6 5" xfId="9216"/>
    <cellStyle name="40% - Accent6 5 2" xfId="9217"/>
    <cellStyle name="40% - Accent6 50" xfId="9218"/>
    <cellStyle name="40% - Accent6 51" xfId="9219"/>
    <cellStyle name="40% - Accent6 52" xfId="9220"/>
    <cellStyle name="40% - Accent6 53" xfId="9221"/>
    <cellStyle name="40% - Accent6 54" xfId="9222"/>
    <cellStyle name="40% - Accent6 55" xfId="9223"/>
    <cellStyle name="40% - Accent6 56" xfId="9224"/>
    <cellStyle name="40% - Accent6 57" xfId="9225"/>
    <cellStyle name="40% - Accent6 58" xfId="9226"/>
    <cellStyle name="40% - Accent6 59" xfId="9227"/>
    <cellStyle name="40% - Accent6 6" xfId="9228"/>
    <cellStyle name="40% - Accent6 6 2" xfId="9229"/>
    <cellStyle name="40% - Accent6 60" xfId="9230"/>
    <cellStyle name="40% - Accent6 61" xfId="9231"/>
    <cellStyle name="40% - Accent6 62" xfId="9232"/>
    <cellStyle name="40% - Accent6 63" xfId="9233"/>
    <cellStyle name="40% - Accent6 64" xfId="9234"/>
    <cellStyle name="40% - Accent6 7" xfId="9235"/>
    <cellStyle name="40% - Accent6 7 2" xfId="9236"/>
    <cellStyle name="40% - Accent6 8" xfId="9237"/>
    <cellStyle name="40% - Accent6 8 2" xfId="9238"/>
    <cellStyle name="40% - Accent6 9" xfId="9239"/>
    <cellStyle name="40% - Accent6 9 2" xfId="9240"/>
    <cellStyle name="60% - Accent1 10" xfId="9241"/>
    <cellStyle name="60% - Accent1 11" xfId="9242"/>
    <cellStyle name="60% - Accent1 12" xfId="9243"/>
    <cellStyle name="60% - Accent1 13" xfId="9244"/>
    <cellStyle name="60% - Accent1 14" xfId="9245"/>
    <cellStyle name="60% - Accent1 15" xfId="9246"/>
    <cellStyle name="60% - Accent1 16" xfId="9247"/>
    <cellStyle name="60% - Accent1 17" xfId="9248"/>
    <cellStyle name="60% - Accent1 18" xfId="9249"/>
    <cellStyle name="60% - Accent1 19" xfId="9250"/>
    <cellStyle name="60% - Accent1 2" xfId="9251"/>
    <cellStyle name="60% - Accent1 2 2" xfId="9252"/>
    <cellStyle name="60% - Accent1 2 2 2" xfId="9253"/>
    <cellStyle name="60% - Accent1 2 3" xfId="9254"/>
    <cellStyle name="60% - Accent1 20" xfId="9255"/>
    <cellStyle name="60% - Accent1 21" xfId="9256"/>
    <cellStyle name="60% - Accent1 22" xfId="9257"/>
    <cellStyle name="60% - Accent1 23" xfId="9258"/>
    <cellStyle name="60% - Accent1 24" xfId="9259"/>
    <cellStyle name="60% - Accent1 25" xfId="9260"/>
    <cellStyle name="60% - Accent1 26" xfId="9261"/>
    <cellStyle name="60% - Accent1 27" xfId="9262"/>
    <cellStyle name="60% - Accent1 28" xfId="9263"/>
    <cellStyle name="60% - Accent1 29" xfId="9264"/>
    <cellStyle name="60% - Accent1 3" xfId="9265"/>
    <cellStyle name="60% - Accent1 3 2" xfId="9266"/>
    <cellStyle name="60% - Accent1 3 3" xfId="9267"/>
    <cellStyle name="60% - Accent1 3 4" xfId="9268"/>
    <cellStyle name="60% - Accent1 30" xfId="9269"/>
    <cellStyle name="60% - Accent1 31" xfId="9270"/>
    <cellStyle name="60% - Accent1 32" xfId="9271"/>
    <cellStyle name="60% - Accent1 33" xfId="9272"/>
    <cellStyle name="60% - Accent1 34" xfId="9273"/>
    <cellStyle name="60% - Accent1 35" xfId="9274"/>
    <cellStyle name="60% - Accent1 36" xfId="9275"/>
    <cellStyle name="60% - Accent1 37" xfId="9276"/>
    <cellStyle name="60% - Accent1 38" xfId="9277"/>
    <cellStyle name="60% - Accent1 39" xfId="9278"/>
    <cellStyle name="60% - Accent1 4" xfId="9279"/>
    <cellStyle name="60% - Accent1 40" xfId="9280"/>
    <cellStyle name="60% - Accent1 41" xfId="9281"/>
    <cellStyle name="60% - Accent1 42" xfId="9282"/>
    <cellStyle name="60% - Accent1 43" xfId="9283"/>
    <cellStyle name="60% - Accent1 44" xfId="9284"/>
    <cellStyle name="60% - Accent1 45" xfId="9285"/>
    <cellStyle name="60% - Accent1 46" xfId="9286"/>
    <cellStyle name="60% - Accent1 47" xfId="9287"/>
    <cellStyle name="60% - Accent1 48" xfId="9288"/>
    <cellStyle name="60% - Accent1 49" xfId="9289"/>
    <cellStyle name="60% - Accent1 5" xfId="9290"/>
    <cellStyle name="60% - Accent1 50" xfId="9291"/>
    <cellStyle name="60% - Accent1 51" xfId="9292"/>
    <cellStyle name="60% - Accent1 52" xfId="9293"/>
    <cellStyle name="60% - Accent1 53" xfId="9294"/>
    <cellStyle name="60% - Accent1 54" xfId="9295"/>
    <cellStyle name="60% - Accent1 55" xfId="9296"/>
    <cellStyle name="60% - Accent1 56" xfId="9297"/>
    <cellStyle name="60% - Accent1 57" xfId="9298"/>
    <cellStyle name="60% - Accent1 58" xfId="9299"/>
    <cellStyle name="60% - Accent1 59" xfId="9300"/>
    <cellStyle name="60% - Accent1 6" xfId="9301"/>
    <cellStyle name="60% - Accent1 60" xfId="9302"/>
    <cellStyle name="60% - Accent1 61" xfId="9303"/>
    <cellStyle name="60% - Accent1 62" xfId="9304"/>
    <cellStyle name="60% - Accent1 63" xfId="9305"/>
    <cellStyle name="60% - Accent1 64" xfId="9306"/>
    <cellStyle name="60% - Accent1 7" xfId="9307"/>
    <cellStyle name="60% - Accent1 8" xfId="9308"/>
    <cellStyle name="60% - Accent1 9" xfId="9309"/>
    <cellStyle name="60% - Accent2 10" xfId="9310"/>
    <cellStyle name="60% - Accent2 11" xfId="9311"/>
    <cellStyle name="60% - Accent2 12" xfId="9312"/>
    <cellStyle name="60% - Accent2 13" xfId="9313"/>
    <cellStyle name="60% - Accent2 14" xfId="9314"/>
    <cellStyle name="60% - Accent2 15" xfId="9315"/>
    <cellStyle name="60% - Accent2 16" xfId="9316"/>
    <cellStyle name="60% - Accent2 17" xfId="9317"/>
    <cellStyle name="60% - Accent2 18" xfId="9318"/>
    <cellStyle name="60% - Accent2 19" xfId="9319"/>
    <cellStyle name="60% - Accent2 2" xfId="9320"/>
    <cellStyle name="60% - Accent2 2 2" xfId="9321"/>
    <cellStyle name="60% - Accent2 2 2 2" xfId="9322"/>
    <cellStyle name="60% - Accent2 2 3" xfId="9323"/>
    <cellStyle name="60% - Accent2 20" xfId="9324"/>
    <cellStyle name="60% - Accent2 21" xfId="9325"/>
    <cellStyle name="60% - Accent2 22" xfId="9326"/>
    <cellStyle name="60% - Accent2 23" xfId="9327"/>
    <cellStyle name="60% - Accent2 24" xfId="9328"/>
    <cellStyle name="60% - Accent2 25" xfId="9329"/>
    <cellStyle name="60% - Accent2 26" xfId="9330"/>
    <cellStyle name="60% - Accent2 27" xfId="9331"/>
    <cellStyle name="60% - Accent2 28" xfId="9332"/>
    <cellStyle name="60% - Accent2 29" xfId="9333"/>
    <cellStyle name="60% - Accent2 3" xfId="9334"/>
    <cellStyle name="60% - Accent2 3 2" xfId="9335"/>
    <cellStyle name="60% - Accent2 3 3" xfId="9336"/>
    <cellStyle name="60% - Accent2 3 4" xfId="9337"/>
    <cellStyle name="60% - Accent2 30" xfId="9338"/>
    <cellStyle name="60% - Accent2 31" xfId="9339"/>
    <cellStyle name="60% - Accent2 32" xfId="9340"/>
    <cellStyle name="60% - Accent2 33" xfId="9341"/>
    <cellStyle name="60% - Accent2 34" xfId="9342"/>
    <cellStyle name="60% - Accent2 35" xfId="9343"/>
    <cellStyle name="60% - Accent2 36" xfId="9344"/>
    <cellStyle name="60% - Accent2 37" xfId="9345"/>
    <cellStyle name="60% - Accent2 38" xfId="9346"/>
    <cellStyle name="60% - Accent2 39" xfId="9347"/>
    <cellStyle name="60% - Accent2 4" xfId="9348"/>
    <cellStyle name="60% - Accent2 40" xfId="9349"/>
    <cellStyle name="60% - Accent2 41" xfId="9350"/>
    <cellStyle name="60% - Accent2 42" xfId="9351"/>
    <cellStyle name="60% - Accent2 43" xfId="9352"/>
    <cellStyle name="60% - Accent2 44" xfId="9353"/>
    <cellStyle name="60% - Accent2 45" xfId="9354"/>
    <cellStyle name="60% - Accent2 46" xfId="9355"/>
    <cellStyle name="60% - Accent2 47" xfId="9356"/>
    <cellStyle name="60% - Accent2 48" xfId="9357"/>
    <cellStyle name="60% - Accent2 49" xfId="9358"/>
    <cellStyle name="60% - Accent2 5" xfId="9359"/>
    <cellStyle name="60% - Accent2 50" xfId="9360"/>
    <cellStyle name="60% - Accent2 51" xfId="9361"/>
    <cellStyle name="60% - Accent2 52" xfId="9362"/>
    <cellStyle name="60% - Accent2 53" xfId="9363"/>
    <cellStyle name="60% - Accent2 54" xfId="9364"/>
    <cellStyle name="60% - Accent2 55" xfId="9365"/>
    <cellStyle name="60% - Accent2 56" xfId="9366"/>
    <cellStyle name="60% - Accent2 57" xfId="9367"/>
    <cellStyle name="60% - Accent2 58" xfId="9368"/>
    <cellStyle name="60% - Accent2 59" xfId="9369"/>
    <cellStyle name="60% - Accent2 6" xfId="9370"/>
    <cellStyle name="60% - Accent2 60" xfId="9371"/>
    <cellStyle name="60% - Accent2 61" xfId="9372"/>
    <cellStyle name="60% - Accent2 62" xfId="9373"/>
    <cellStyle name="60% - Accent2 63" xfId="9374"/>
    <cellStyle name="60% - Accent2 64" xfId="9375"/>
    <cellStyle name="60% - Accent2 7" xfId="9376"/>
    <cellStyle name="60% - Accent2 8" xfId="9377"/>
    <cellStyle name="60% - Accent2 9" xfId="9378"/>
    <cellStyle name="60% - Accent3 10" xfId="9379"/>
    <cellStyle name="60% - Accent3 11" xfId="9380"/>
    <cellStyle name="60% - Accent3 12" xfId="9381"/>
    <cellStyle name="60% - Accent3 13" xfId="9382"/>
    <cellStyle name="60% - Accent3 14" xfId="9383"/>
    <cellStyle name="60% - Accent3 15" xfId="9384"/>
    <cellStyle name="60% - Accent3 16" xfId="9385"/>
    <cellStyle name="60% - Accent3 17" xfId="9386"/>
    <cellStyle name="60% - Accent3 18" xfId="9387"/>
    <cellStyle name="60% - Accent3 19" xfId="9388"/>
    <cellStyle name="60% - Accent3 2" xfId="9389"/>
    <cellStyle name="60% - Accent3 2 2" xfId="9390"/>
    <cellStyle name="60% - Accent3 2 2 2" xfId="9391"/>
    <cellStyle name="60% - Accent3 2 3" xfId="9392"/>
    <cellStyle name="60% - Accent3 20" xfId="9393"/>
    <cellStyle name="60% - Accent3 21" xfId="9394"/>
    <cellStyle name="60% - Accent3 22" xfId="9395"/>
    <cellStyle name="60% - Accent3 23" xfId="9396"/>
    <cellStyle name="60% - Accent3 24" xfId="9397"/>
    <cellStyle name="60% - Accent3 25" xfId="9398"/>
    <cellStyle name="60% - Accent3 26" xfId="9399"/>
    <cellStyle name="60% - Accent3 27" xfId="9400"/>
    <cellStyle name="60% - Accent3 28" xfId="9401"/>
    <cellStyle name="60% - Accent3 29" xfId="9402"/>
    <cellStyle name="60% - Accent3 3" xfId="9403"/>
    <cellStyle name="60% - Accent3 3 2" xfId="9404"/>
    <cellStyle name="60% - Accent3 3 3" xfId="9405"/>
    <cellStyle name="60% - Accent3 3 4" xfId="9406"/>
    <cellStyle name="60% - Accent3 30" xfId="9407"/>
    <cellStyle name="60% - Accent3 31" xfId="9408"/>
    <cellStyle name="60% - Accent3 32" xfId="9409"/>
    <cellStyle name="60% - Accent3 33" xfId="9410"/>
    <cellStyle name="60% - Accent3 34" xfId="9411"/>
    <cellStyle name="60% - Accent3 35" xfId="9412"/>
    <cellStyle name="60% - Accent3 36" xfId="9413"/>
    <cellStyle name="60% - Accent3 37" xfId="9414"/>
    <cellStyle name="60% - Accent3 38" xfId="9415"/>
    <cellStyle name="60% - Accent3 39" xfId="9416"/>
    <cellStyle name="60% - Accent3 4" xfId="9417"/>
    <cellStyle name="60% - Accent3 40" xfId="9418"/>
    <cellStyle name="60% - Accent3 41" xfId="9419"/>
    <cellStyle name="60% - Accent3 42" xfId="9420"/>
    <cellStyle name="60% - Accent3 43" xfId="9421"/>
    <cellStyle name="60% - Accent3 44" xfId="9422"/>
    <cellStyle name="60% - Accent3 45" xfId="9423"/>
    <cellStyle name="60% - Accent3 46" xfId="9424"/>
    <cellStyle name="60% - Accent3 47" xfId="9425"/>
    <cellStyle name="60% - Accent3 48" xfId="9426"/>
    <cellStyle name="60% - Accent3 49" xfId="9427"/>
    <cellStyle name="60% - Accent3 5" xfId="9428"/>
    <cellStyle name="60% - Accent3 50" xfId="9429"/>
    <cellStyle name="60% - Accent3 51" xfId="9430"/>
    <cellStyle name="60% - Accent3 52" xfId="9431"/>
    <cellStyle name="60% - Accent3 53" xfId="9432"/>
    <cellStyle name="60% - Accent3 54" xfId="9433"/>
    <cellStyle name="60% - Accent3 55" xfId="9434"/>
    <cellStyle name="60% - Accent3 56" xfId="9435"/>
    <cellStyle name="60% - Accent3 57" xfId="9436"/>
    <cellStyle name="60% - Accent3 58" xfId="9437"/>
    <cellStyle name="60% - Accent3 59" xfId="9438"/>
    <cellStyle name="60% - Accent3 6" xfId="9439"/>
    <cellStyle name="60% - Accent3 60" xfId="9440"/>
    <cellStyle name="60% - Accent3 61" xfId="9441"/>
    <cellStyle name="60% - Accent3 62" xfId="9442"/>
    <cellStyle name="60% - Accent3 63" xfId="9443"/>
    <cellStyle name="60% - Accent3 64" xfId="9444"/>
    <cellStyle name="60% - Accent3 7" xfId="9445"/>
    <cellStyle name="60% - Accent3 8" xfId="9446"/>
    <cellStyle name="60% - Accent3 9" xfId="9447"/>
    <cellStyle name="60% - Accent4 10" xfId="9448"/>
    <cellStyle name="60% - Accent4 11" xfId="9449"/>
    <cellStyle name="60% - Accent4 12" xfId="9450"/>
    <cellStyle name="60% - Accent4 13" xfId="9451"/>
    <cellStyle name="60% - Accent4 14" xfId="9452"/>
    <cellStyle name="60% - Accent4 15" xfId="9453"/>
    <cellStyle name="60% - Accent4 16" xfId="9454"/>
    <cellStyle name="60% - Accent4 17" xfId="9455"/>
    <cellStyle name="60% - Accent4 18" xfId="9456"/>
    <cellStyle name="60% - Accent4 19" xfId="9457"/>
    <cellStyle name="60% - Accent4 2" xfId="9458"/>
    <cellStyle name="60% - Accent4 2 2" xfId="9459"/>
    <cellStyle name="60% - Accent4 2 2 2" xfId="9460"/>
    <cellStyle name="60% - Accent4 2 3" xfId="9461"/>
    <cellStyle name="60% - Accent4 20" xfId="9462"/>
    <cellStyle name="60% - Accent4 21" xfId="9463"/>
    <cellStyle name="60% - Accent4 22" xfId="9464"/>
    <cellStyle name="60% - Accent4 23" xfId="9465"/>
    <cellStyle name="60% - Accent4 24" xfId="9466"/>
    <cellStyle name="60% - Accent4 25" xfId="9467"/>
    <cellStyle name="60% - Accent4 26" xfId="9468"/>
    <cellStyle name="60% - Accent4 27" xfId="9469"/>
    <cellStyle name="60% - Accent4 28" xfId="9470"/>
    <cellStyle name="60% - Accent4 29" xfId="9471"/>
    <cellStyle name="60% - Accent4 3" xfId="9472"/>
    <cellStyle name="60% - Accent4 3 2" xfId="9473"/>
    <cellStyle name="60% - Accent4 3 3" xfId="9474"/>
    <cellStyle name="60% - Accent4 3 4" xfId="9475"/>
    <cellStyle name="60% - Accent4 30" xfId="9476"/>
    <cellStyle name="60% - Accent4 31" xfId="9477"/>
    <cellStyle name="60% - Accent4 32" xfId="9478"/>
    <cellStyle name="60% - Accent4 33" xfId="9479"/>
    <cellStyle name="60% - Accent4 34" xfId="9480"/>
    <cellStyle name="60% - Accent4 35" xfId="9481"/>
    <cellStyle name="60% - Accent4 36" xfId="9482"/>
    <cellStyle name="60% - Accent4 37" xfId="9483"/>
    <cellStyle name="60% - Accent4 38" xfId="9484"/>
    <cellStyle name="60% - Accent4 39" xfId="9485"/>
    <cellStyle name="60% - Accent4 4" xfId="9486"/>
    <cellStyle name="60% - Accent4 40" xfId="9487"/>
    <cellStyle name="60% - Accent4 41" xfId="9488"/>
    <cellStyle name="60% - Accent4 42" xfId="9489"/>
    <cellStyle name="60% - Accent4 43" xfId="9490"/>
    <cellStyle name="60% - Accent4 44" xfId="9491"/>
    <cellStyle name="60% - Accent4 45" xfId="9492"/>
    <cellStyle name="60% - Accent4 46" xfId="9493"/>
    <cellStyle name="60% - Accent4 47" xfId="9494"/>
    <cellStyle name="60% - Accent4 48" xfId="9495"/>
    <cellStyle name="60% - Accent4 49" xfId="9496"/>
    <cellStyle name="60% - Accent4 5" xfId="9497"/>
    <cellStyle name="60% - Accent4 50" xfId="9498"/>
    <cellStyle name="60% - Accent4 51" xfId="9499"/>
    <cellStyle name="60% - Accent4 52" xfId="9500"/>
    <cellStyle name="60% - Accent4 53" xfId="9501"/>
    <cellStyle name="60% - Accent4 54" xfId="9502"/>
    <cellStyle name="60% - Accent4 55" xfId="9503"/>
    <cellStyle name="60% - Accent4 56" xfId="9504"/>
    <cellStyle name="60% - Accent4 57" xfId="9505"/>
    <cellStyle name="60% - Accent4 58" xfId="9506"/>
    <cellStyle name="60% - Accent4 59" xfId="9507"/>
    <cellStyle name="60% - Accent4 6" xfId="9508"/>
    <cellStyle name="60% - Accent4 60" xfId="9509"/>
    <cellStyle name="60% - Accent4 61" xfId="9510"/>
    <cellStyle name="60% - Accent4 62" xfId="9511"/>
    <cellStyle name="60% - Accent4 63" xfId="9512"/>
    <cellStyle name="60% - Accent4 64" xfId="9513"/>
    <cellStyle name="60% - Accent4 7" xfId="9514"/>
    <cellStyle name="60% - Accent4 8" xfId="9515"/>
    <cellStyle name="60% - Accent4 9" xfId="9516"/>
    <cellStyle name="60% - Accent5 10" xfId="9517"/>
    <cellStyle name="60% - Accent5 11" xfId="9518"/>
    <cellStyle name="60% - Accent5 12" xfId="9519"/>
    <cellStyle name="60% - Accent5 13" xfId="9520"/>
    <cellStyle name="60% - Accent5 14" xfId="9521"/>
    <cellStyle name="60% - Accent5 15" xfId="9522"/>
    <cellStyle name="60% - Accent5 16" xfId="9523"/>
    <cellStyle name="60% - Accent5 17" xfId="9524"/>
    <cellStyle name="60% - Accent5 18" xfId="9525"/>
    <cellStyle name="60% - Accent5 19" xfId="9526"/>
    <cellStyle name="60% - Accent5 2" xfId="9527"/>
    <cellStyle name="60% - Accent5 2 2" xfId="9528"/>
    <cellStyle name="60% - Accent5 2 2 2" xfId="9529"/>
    <cellStyle name="60% - Accent5 2 3" xfId="9530"/>
    <cellStyle name="60% - Accent5 20" xfId="9531"/>
    <cellStyle name="60% - Accent5 21" xfId="9532"/>
    <cellStyle name="60% - Accent5 22" xfId="9533"/>
    <cellStyle name="60% - Accent5 23" xfId="9534"/>
    <cellStyle name="60% - Accent5 24" xfId="9535"/>
    <cellStyle name="60% - Accent5 25" xfId="9536"/>
    <cellStyle name="60% - Accent5 26" xfId="9537"/>
    <cellStyle name="60% - Accent5 27" xfId="9538"/>
    <cellStyle name="60% - Accent5 28" xfId="9539"/>
    <cellStyle name="60% - Accent5 29" xfId="9540"/>
    <cellStyle name="60% - Accent5 3" xfId="9541"/>
    <cellStyle name="60% - Accent5 3 2" xfId="9542"/>
    <cellStyle name="60% - Accent5 3 3" xfId="9543"/>
    <cellStyle name="60% - Accent5 3 4" xfId="9544"/>
    <cellStyle name="60% - Accent5 30" xfId="9545"/>
    <cellStyle name="60% - Accent5 31" xfId="9546"/>
    <cellStyle name="60% - Accent5 32" xfId="9547"/>
    <cellStyle name="60% - Accent5 33" xfId="9548"/>
    <cellStyle name="60% - Accent5 34" xfId="9549"/>
    <cellStyle name="60% - Accent5 35" xfId="9550"/>
    <cellStyle name="60% - Accent5 36" xfId="9551"/>
    <cellStyle name="60% - Accent5 37" xfId="9552"/>
    <cellStyle name="60% - Accent5 38" xfId="9553"/>
    <cellStyle name="60% - Accent5 39" xfId="9554"/>
    <cellStyle name="60% - Accent5 4" xfId="9555"/>
    <cellStyle name="60% - Accent5 40" xfId="9556"/>
    <cellStyle name="60% - Accent5 41" xfId="9557"/>
    <cellStyle name="60% - Accent5 42" xfId="9558"/>
    <cellStyle name="60% - Accent5 43" xfId="9559"/>
    <cellStyle name="60% - Accent5 44" xfId="9560"/>
    <cellStyle name="60% - Accent5 45" xfId="9561"/>
    <cellStyle name="60% - Accent5 46" xfId="9562"/>
    <cellStyle name="60% - Accent5 47" xfId="9563"/>
    <cellStyle name="60% - Accent5 48" xfId="9564"/>
    <cellStyle name="60% - Accent5 49" xfId="9565"/>
    <cellStyle name="60% - Accent5 5" xfId="9566"/>
    <cellStyle name="60% - Accent5 50" xfId="9567"/>
    <cellStyle name="60% - Accent5 51" xfId="9568"/>
    <cellStyle name="60% - Accent5 52" xfId="9569"/>
    <cellStyle name="60% - Accent5 53" xfId="9570"/>
    <cellStyle name="60% - Accent5 54" xfId="9571"/>
    <cellStyle name="60% - Accent5 55" xfId="9572"/>
    <cellStyle name="60% - Accent5 56" xfId="9573"/>
    <cellStyle name="60% - Accent5 57" xfId="9574"/>
    <cellStyle name="60% - Accent5 58" xfId="9575"/>
    <cellStyle name="60% - Accent5 59" xfId="9576"/>
    <cellStyle name="60% - Accent5 6" xfId="9577"/>
    <cellStyle name="60% - Accent5 60" xfId="9578"/>
    <cellStyle name="60% - Accent5 61" xfId="9579"/>
    <cellStyle name="60% - Accent5 62" xfId="9580"/>
    <cellStyle name="60% - Accent5 63" xfId="9581"/>
    <cellStyle name="60% - Accent5 64" xfId="9582"/>
    <cellStyle name="60% - Accent5 7" xfId="9583"/>
    <cellStyle name="60% - Accent5 8" xfId="9584"/>
    <cellStyle name="60% - Accent5 9" xfId="9585"/>
    <cellStyle name="60% - Accent6 10" xfId="9586"/>
    <cellStyle name="60% - Accent6 11" xfId="9587"/>
    <cellStyle name="60% - Accent6 12" xfId="9588"/>
    <cellStyle name="60% - Accent6 13" xfId="9589"/>
    <cellStyle name="60% - Accent6 14" xfId="9590"/>
    <cellStyle name="60% - Accent6 15" xfId="9591"/>
    <cellStyle name="60% - Accent6 16" xfId="9592"/>
    <cellStyle name="60% - Accent6 17" xfId="9593"/>
    <cellStyle name="60% - Accent6 18" xfId="9594"/>
    <cellStyle name="60% - Accent6 19" xfId="9595"/>
    <cellStyle name="60% - Accent6 2" xfId="9596"/>
    <cellStyle name="60% - Accent6 2 2" xfId="9597"/>
    <cellStyle name="60% - Accent6 2 2 2" xfId="9598"/>
    <cellStyle name="60% - Accent6 2 3" xfId="9599"/>
    <cellStyle name="60% - Accent6 20" xfId="9600"/>
    <cellStyle name="60% - Accent6 21" xfId="9601"/>
    <cellStyle name="60% - Accent6 22" xfId="9602"/>
    <cellStyle name="60% - Accent6 23" xfId="9603"/>
    <cellStyle name="60% - Accent6 24" xfId="9604"/>
    <cellStyle name="60% - Accent6 25" xfId="9605"/>
    <cellStyle name="60% - Accent6 26" xfId="9606"/>
    <cellStyle name="60% - Accent6 27" xfId="9607"/>
    <cellStyle name="60% - Accent6 28" xfId="9608"/>
    <cellStyle name="60% - Accent6 29" xfId="9609"/>
    <cellStyle name="60% - Accent6 3" xfId="9610"/>
    <cellStyle name="60% - Accent6 3 2" xfId="9611"/>
    <cellStyle name="60% - Accent6 3 3" xfId="9612"/>
    <cellStyle name="60% - Accent6 3 4" xfId="9613"/>
    <cellStyle name="60% - Accent6 30" xfId="9614"/>
    <cellStyle name="60% - Accent6 31" xfId="9615"/>
    <cellStyle name="60% - Accent6 32" xfId="9616"/>
    <cellStyle name="60% - Accent6 33" xfId="9617"/>
    <cellStyle name="60% - Accent6 34" xfId="9618"/>
    <cellStyle name="60% - Accent6 35" xfId="9619"/>
    <cellStyle name="60% - Accent6 36" xfId="9620"/>
    <cellStyle name="60% - Accent6 37" xfId="9621"/>
    <cellStyle name="60% - Accent6 38" xfId="9622"/>
    <cellStyle name="60% - Accent6 39" xfId="9623"/>
    <cellStyle name="60% - Accent6 4" xfId="9624"/>
    <cellStyle name="60% - Accent6 40" xfId="9625"/>
    <cellStyle name="60% - Accent6 41" xfId="9626"/>
    <cellStyle name="60% - Accent6 42" xfId="9627"/>
    <cellStyle name="60% - Accent6 43" xfId="9628"/>
    <cellStyle name="60% - Accent6 44" xfId="9629"/>
    <cellStyle name="60% - Accent6 45" xfId="9630"/>
    <cellStyle name="60% - Accent6 46" xfId="9631"/>
    <cellStyle name="60% - Accent6 47" xfId="9632"/>
    <cellStyle name="60% - Accent6 48" xfId="9633"/>
    <cellStyle name="60% - Accent6 49" xfId="9634"/>
    <cellStyle name="60% - Accent6 5" xfId="9635"/>
    <cellStyle name="60% - Accent6 50" xfId="9636"/>
    <cellStyle name="60% - Accent6 51" xfId="9637"/>
    <cellStyle name="60% - Accent6 52" xfId="9638"/>
    <cellStyle name="60% - Accent6 53" xfId="9639"/>
    <cellStyle name="60% - Accent6 54" xfId="9640"/>
    <cellStyle name="60% - Accent6 55" xfId="9641"/>
    <cellStyle name="60% - Accent6 56" xfId="9642"/>
    <cellStyle name="60% - Accent6 57" xfId="9643"/>
    <cellStyle name="60% - Accent6 58" xfId="9644"/>
    <cellStyle name="60% - Accent6 59" xfId="9645"/>
    <cellStyle name="60% - Accent6 6" xfId="9646"/>
    <cellStyle name="60% - Accent6 60" xfId="9647"/>
    <cellStyle name="60% - Accent6 61" xfId="9648"/>
    <cellStyle name="60% - Accent6 62" xfId="9649"/>
    <cellStyle name="60% - Accent6 63" xfId="9650"/>
    <cellStyle name="60% - Accent6 64" xfId="9651"/>
    <cellStyle name="60% - Accent6 7" xfId="9652"/>
    <cellStyle name="60% - Accent6 8" xfId="9653"/>
    <cellStyle name="60% - Accent6 9" xfId="9654"/>
    <cellStyle name="Accent1 - 20%" xfId="9655"/>
    <cellStyle name="Accent1 - 20% 2" xfId="9656"/>
    <cellStyle name="Accent1 - 20%_2011 OM ASM Report" xfId="9657"/>
    <cellStyle name="Accent1 - 40%" xfId="9658"/>
    <cellStyle name="Accent1 - 40% 2" xfId="9659"/>
    <cellStyle name="Accent1 - 40%_2011 OM ASM Report" xfId="9660"/>
    <cellStyle name="Accent1 - 60%" xfId="9661"/>
    <cellStyle name="Accent1 - 60% 2" xfId="9662"/>
    <cellStyle name="Accent1 - 60%_2011 OM ASM Report" xfId="9663"/>
    <cellStyle name="Accent1 10" xfId="9664"/>
    <cellStyle name="Accent1 100" xfId="9665"/>
    <cellStyle name="Accent1 101" xfId="9666"/>
    <cellStyle name="Accent1 102" xfId="9667"/>
    <cellStyle name="Accent1 103" xfId="9668"/>
    <cellStyle name="Accent1 104" xfId="9669"/>
    <cellStyle name="Accent1 105" xfId="9670"/>
    <cellStyle name="Accent1 106" xfId="9671"/>
    <cellStyle name="Accent1 107" xfId="9672"/>
    <cellStyle name="Accent1 108" xfId="9673"/>
    <cellStyle name="Accent1 109" xfId="9674"/>
    <cellStyle name="Accent1 11" xfId="9675"/>
    <cellStyle name="Accent1 110" xfId="9676"/>
    <cellStyle name="Accent1 111" xfId="9677"/>
    <cellStyle name="Accent1 112" xfId="9678"/>
    <cellStyle name="Accent1 113" xfId="9679"/>
    <cellStyle name="Accent1 114" xfId="9680"/>
    <cellStyle name="Accent1 115" xfId="9681"/>
    <cellStyle name="Accent1 116" xfId="9682"/>
    <cellStyle name="Accent1 117" xfId="9683"/>
    <cellStyle name="Accent1 118" xfId="9684"/>
    <cellStyle name="Accent1 119" xfId="9685"/>
    <cellStyle name="Accent1 12" xfId="9686"/>
    <cellStyle name="Accent1 120" xfId="9687"/>
    <cellStyle name="Accent1 121" xfId="9688"/>
    <cellStyle name="Accent1 122" xfId="9689"/>
    <cellStyle name="Accent1 123" xfId="9690"/>
    <cellStyle name="Accent1 124" xfId="9691"/>
    <cellStyle name="Accent1 125" xfId="9692"/>
    <cellStyle name="Accent1 126" xfId="9693"/>
    <cellStyle name="Accent1 127" xfId="9694"/>
    <cellStyle name="Accent1 128" xfId="9695"/>
    <cellStyle name="Accent1 129" xfId="9696"/>
    <cellStyle name="Accent1 13" xfId="9697"/>
    <cellStyle name="Accent1 130" xfId="9698"/>
    <cellStyle name="Accent1 131" xfId="9699"/>
    <cellStyle name="Accent1 132" xfId="9700"/>
    <cellStyle name="Accent1 133" xfId="9701"/>
    <cellStyle name="Accent1 134" xfId="9702"/>
    <cellStyle name="Accent1 135" xfId="9703"/>
    <cellStyle name="Accent1 136" xfId="9704"/>
    <cellStyle name="Accent1 137" xfId="9705"/>
    <cellStyle name="Accent1 138" xfId="9706"/>
    <cellStyle name="Accent1 139" xfId="9707"/>
    <cellStyle name="Accent1 14" xfId="9708"/>
    <cellStyle name="Accent1 140" xfId="9709"/>
    <cellStyle name="Accent1 141" xfId="9710"/>
    <cellStyle name="Accent1 142" xfId="9711"/>
    <cellStyle name="Accent1 143" xfId="9712"/>
    <cellStyle name="Accent1 144" xfId="9713"/>
    <cellStyle name="Accent1 145" xfId="9714"/>
    <cellStyle name="Accent1 146" xfId="9715"/>
    <cellStyle name="Accent1 147" xfId="9716"/>
    <cellStyle name="Accent1 148" xfId="9717"/>
    <cellStyle name="Accent1 149" xfId="9718"/>
    <cellStyle name="Accent1 15" xfId="9719"/>
    <cellStyle name="Accent1 150" xfId="9720"/>
    <cellStyle name="Accent1 151" xfId="9721"/>
    <cellStyle name="Accent1 152" xfId="9722"/>
    <cellStyle name="Accent1 153" xfId="9723"/>
    <cellStyle name="Accent1 154" xfId="9724"/>
    <cellStyle name="Accent1 155" xfId="9725"/>
    <cellStyle name="Accent1 156" xfId="9726"/>
    <cellStyle name="Accent1 157" xfId="9727"/>
    <cellStyle name="Accent1 158" xfId="9728"/>
    <cellStyle name="Accent1 159" xfId="9729"/>
    <cellStyle name="Accent1 16" xfId="9730"/>
    <cellStyle name="Accent1 16 2" xfId="9731"/>
    <cellStyle name="Accent1 16_County_Stop_Light_Chart_2012_02" xfId="9732"/>
    <cellStyle name="Accent1 160" xfId="9733"/>
    <cellStyle name="Accent1 161" xfId="9734"/>
    <cellStyle name="Accent1 162" xfId="9735"/>
    <cellStyle name="Accent1 163" xfId="9736"/>
    <cellStyle name="Accent1 164" xfId="9737"/>
    <cellStyle name="Accent1 165" xfId="9738"/>
    <cellStyle name="Accent1 166" xfId="9739"/>
    <cellStyle name="Accent1 167" xfId="9740"/>
    <cellStyle name="Accent1 168" xfId="9741"/>
    <cellStyle name="Accent1 169" xfId="9742"/>
    <cellStyle name="Accent1 17" xfId="9743"/>
    <cellStyle name="Accent1 170" xfId="9744"/>
    <cellStyle name="Accent1 171" xfId="9745"/>
    <cellStyle name="Accent1 172" xfId="9746"/>
    <cellStyle name="Accent1 173" xfId="9747"/>
    <cellStyle name="Accent1 174" xfId="9748"/>
    <cellStyle name="Accent1 175" xfId="9749"/>
    <cellStyle name="Accent1 176" xfId="9750"/>
    <cellStyle name="Accent1 177" xfId="9751"/>
    <cellStyle name="Accent1 178" xfId="9752"/>
    <cellStyle name="Accent1 179" xfId="9753"/>
    <cellStyle name="Accent1 18" xfId="9754"/>
    <cellStyle name="Accent1 180" xfId="9755"/>
    <cellStyle name="Accent1 181" xfId="9756"/>
    <cellStyle name="Accent1 182" xfId="9757"/>
    <cellStyle name="Accent1 183" xfId="9758"/>
    <cellStyle name="Accent1 184" xfId="9759"/>
    <cellStyle name="Accent1 185" xfId="9760"/>
    <cellStyle name="Accent1 186" xfId="9761"/>
    <cellStyle name="Accent1 187" xfId="9762"/>
    <cellStyle name="Accent1 188" xfId="9763"/>
    <cellStyle name="Accent1 189" xfId="9764"/>
    <cellStyle name="Accent1 19" xfId="9765"/>
    <cellStyle name="Accent1 190" xfId="9766"/>
    <cellStyle name="Accent1 191" xfId="9767"/>
    <cellStyle name="Accent1 192" xfId="9768"/>
    <cellStyle name="Accent1 193" xfId="9769"/>
    <cellStyle name="Accent1 194" xfId="9770"/>
    <cellStyle name="Accent1 195" xfId="9771"/>
    <cellStyle name="Accent1 196" xfId="9772"/>
    <cellStyle name="Accent1 197" xfId="9773"/>
    <cellStyle name="Accent1 198" xfId="9774"/>
    <cellStyle name="Accent1 199" xfId="9775"/>
    <cellStyle name="Accent1 2" xfId="9776"/>
    <cellStyle name="Accent1 2 2" xfId="9777"/>
    <cellStyle name="Accent1 2 2 2" xfId="9778"/>
    <cellStyle name="Accent1 2 3" xfId="9779"/>
    <cellStyle name="Accent1 20" xfId="9780"/>
    <cellStyle name="Accent1 200" xfId="9781"/>
    <cellStyle name="Accent1 201" xfId="9782"/>
    <cellStyle name="Accent1 202" xfId="9783"/>
    <cellStyle name="Accent1 203" xfId="9784"/>
    <cellStyle name="Accent1 204" xfId="9785"/>
    <cellStyle name="Accent1 205" xfId="9786"/>
    <cellStyle name="Accent1 206" xfId="9787"/>
    <cellStyle name="Accent1 207" xfId="9788"/>
    <cellStyle name="Accent1 208" xfId="9789"/>
    <cellStyle name="Accent1 209" xfId="9790"/>
    <cellStyle name="Accent1 21" xfId="9791"/>
    <cellStyle name="Accent1 210" xfId="9792"/>
    <cellStyle name="Accent1 211" xfId="9793"/>
    <cellStyle name="Accent1 212" xfId="9794"/>
    <cellStyle name="Accent1 213" xfId="9795"/>
    <cellStyle name="Accent1 214" xfId="9796"/>
    <cellStyle name="Accent1 215" xfId="9797"/>
    <cellStyle name="Accent1 216" xfId="9798"/>
    <cellStyle name="Accent1 217" xfId="9799"/>
    <cellStyle name="Accent1 218" xfId="9800"/>
    <cellStyle name="Accent1 219" xfId="9801"/>
    <cellStyle name="Accent1 22" xfId="9802"/>
    <cellStyle name="Accent1 220" xfId="9803"/>
    <cellStyle name="Accent1 221" xfId="9804"/>
    <cellStyle name="Accent1 222" xfId="9805"/>
    <cellStyle name="Accent1 223" xfId="9806"/>
    <cellStyle name="Accent1 224" xfId="9807"/>
    <cellStyle name="Accent1 225" xfId="9808"/>
    <cellStyle name="Accent1 226" xfId="9809"/>
    <cellStyle name="Accent1 227" xfId="9810"/>
    <cellStyle name="Accent1 228" xfId="9811"/>
    <cellStyle name="Accent1 229" xfId="9812"/>
    <cellStyle name="Accent1 23" xfId="9813"/>
    <cellStyle name="Accent1 230" xfId="9814"/>
    <cellStyle name="Accent1 231" xfId="9815"/>
    <cellStyle name="Accent1 232" xfId="9816"/>
    <cellStyle name="Accent1 233" xfId="9817"/>
    <cellStyle name="Accent1 234" xfId="9818"/>
    <cellStyle name="Accent1 235" xfId="9819"/>
    <cellStyle name="Accent1 236" xfId="9820"/>
    <cellStyle name="Accent1 237" xfId="9821"/>
    <cellStyle name="Accent1 238" xfId="9822"/>
    <cellStyle name="Accent1 239" xfId="9823"/>
    <cellStyle name="Accent1 24" xfId="9824"/>
    <cellStyle name="Accent1 240" xfId="9825"/>
    <cellStyle name="Accent1 241" xfId="9826"/>
    <cellStyle name="Accent1 242" xfId="9827"/>
    <cellStyle name="Accent1 243" xfId="9828"/>
    <cellStyle name="Accent1 244" xfId="9829"/>
    <cellStyle name="Accent1 245" xfId="9830"/>
    <cellStyle name="Accent1 246" xfId="9831"/>
    <cellStyle name="Accent1 247" xfId="9832"/>
    <cellStyle name="Accent1 248" xfId="9833"/>
    <cellStyle name="Accent1 249" xfId="9834"/>
    <cellStyle name="Accent1 25" xfId="9835"/>
    <cellStyle name="Accent1 250" xfId="9836"/>
    <cellStyle name="Accent1 251" xfId="9837"/>
    <cellStyle name="Accent1 252" xfId="9838"/>
    <cellStyle name="Accent1 253" xfId="9839"/>
    <cellStyle name="Accent1 254" xfId="9840"/>
    <cellStyle name="Accent1 255" xfId="9841"/>
    <cellStyle name="Accent1 256" xfId="9842"/>
    <cellStyle name="Accent1 257" xfId="9843"/>
    <cellStyle name="Accent1 258" xfId="9844"/>
    <cellStyle name="Accent1 259" xfId="9845"/>
    <cellStyle name="Accent1 26" xfId="9846"/>
    <cellStyle name="Accent1 260" xfId="9847"/>
    <cellStyle name="Accent1 261" xfId="9848"/>
    <cellStyle name="Accent1 262" xfId="9849"/>
    <cellStyle name="Accent1 263" xfId="9850"/>
    <cellStyle name="Accent1 264" xfId="9851"/>
    <cellStyle name="Accent1 265" xfId="9852"/>
    <cellStyle name="Accent1 266" xfId="9853"/>
    <cellStyle name="Accent1 267" xfId="9854"/>
    <cellStyle name="Accent1 268" xfId="9855"/>
    <cellStyle name="Accent1 269" xfId="9856"/>
    <cellStyle name="Accent1 27" xfId="9857"/>
    <cellStyle name="Accent1 270" xfId="9858"/>
    <cellStyle name="Accent1 271" xfId="9859"/>
    <cellStyle name="Accent1 272" xfId="9860"/>
    <cellStyle name="Accent1 273" xfId="9861"/>
    <cellStyle name="Accent1 274" xfId="9862"/>
    <cellStyle name="Accent1 275" xfId="9863"/>
    <cellStyle name="Accent1 276" xfId="9864"/>
    <cellStyle name="Accent1 277" xfId="9865"/>
    <cellStyle name="Accent1 278" xfId="9866"/>
    <cellStyle name="Accent1 279" xfId="9867"/>
    <cellStyle name="Accent1 28" xfId="9868"/>
    <cellStyle name="Accent1 280" xfId="9869"/>
    <cellStyle name="Accent1 281" xfId="9870"/>
    <cellStyle name="Accent1 282" xfId="9871"/>
    <cellStyle name="Accent1 283" xfId="9872"/>
    <cellStyle name="Accent1 284" xfId="9873"/>
    <cellStyle name="Accent1 285" xfId="9874"/>
    <cellStyle name="Accent1 286" xfId="9875"/>
    <cellStyle name="Accent1 287" xfId="9876"/>
    <cellStyle name="Accent1 288" xfId="9877"/>
    <cellStyle name="Accent1 289" xfId="9878"/>
    <cellStyle name="Accent1 29" xfId="9879"/>
    <cellStyle name="Accent1 290" xfId="9880"/>
    <cellStyle name="Accent1 291" xfId="9881"/>
    <cellStyle name="Accent1 292" xfId="9882"/>
    <cellStyle name="Accent1 293" xfId="9883"/>
    <cellStyle name="Accent1 294" xfId="9884"/>
    <cellStyle name="Accent1 295" xfId="9885"/>
    <cellStyle name="Accent1 296" xfId="9886"/>
    <cellStyle name="Accent1 297" xfId="9887"/>
    <cellStyle name="Accent1 298" xfId="9888"/>
    <cellStyle name="Accent1 299" xfId="9889"/>
    <cellStyle name="Accent1 3" xfId="9890"/>
    <cellStyle name="Accent1 3 2" xfId="9891"/>
    <cellStyle name="Accent1 3 3" xfId="9892"/>
    <cellStyle name="Accent1 3 4" xfId="9893"/>
    <cellStyle name="Accent1 30" xfId="9894"/>
    <cellStyle name="Accent1 300" xfId="9895"/>
    <cellStyle name="Accent1 301" xfId="9896"/>
    <cellStyle name="Accent1 302" xfId="9897"/>
    <cellStyle name="Accent1 303" xfId="9898"/>
    <cellStyle name="Accent1 304" xfId="9899"/>
    <cellStyle name="Accent1 305" xfId="9900"/>
    <cellStyle name="Accent1 306" xfId="9901"/>
    <cellStyle name="Accent1 307" xfId="9902"/>
    <cellStyle name="Accent1 308" xfId="9903"/>
    <cellStyle name="Accent1 309" xfId="9904"/>
    <cellStyle name="Accent1 31" xfId="9905"/>
    <cellStyle name="Accent1 310" xfId="9906"/>
    <cellStyle name="Accent1 311" xfId="9907"/>
    <cellStyle name="Accent1 312" xfId="9908"/>
    <cellStyle name="Accent1 313" xfId="9909"/>
    <cellStyle name="Accent1 314" xfId="9910"/>
    <cellStyle name="Accent1 315" xfId="9911"/>
    <cellStyle name="Accent1 316" xfId="9912"/>
    <cellStyle name="Accent1 317" xfId="9913"/>
    <cellStyle name="Accent1 318" xfId="9914"/>
    <cellStyle name="Accent1 319" xfId="9915"/>
    <cellStyle name="Accent1 32" xfId="9916"/>
    <cellStyle name="Accent1 320" xfId="9917"/>
    <cellStyle name="Accent1 321" xfId="9918"/>
    <cellStyle name="Accent1 322" xfId="9919"/>
    <cellStyle name="Accent1 323" xfId="9920"/>
    <cellStyle name="Accent1 324" xfId="9921"/>
    <cellStyle name="Accent1 325" xfId="9922"/>
    <cellStyle name="Accent1 326" xfId="9923"/>
    <cellStyle name="Accent1 327" xfId="9924"/>
    <cellStyle name="Accent1 328" xfId="9925"/>
    <cellStyle name="Accent1 329" xfId="9926"/>
    <cellStyle name="Accent1 33" xfId="9927"/>
    <cellStyle name="Accent1 330" xfId="9928"/>
    <cellStyle name="Accent1 331" xfId="9929"/>
    <cellStyle name="Accent1 332" xfId="9930"/>
    <cellStyle name="Accent1 333" xfId="9931"/>
    <cellStyle name="Accent1 334" xfId="9932"/>
    <cellStyle name="Accent1 335" xfId="9933"/>
    <cellStyle name="Accent1 336" xfId="9934"/>
    <cellStyle name="Accent1 337" xfId="9935"/>
    <cellStyle name="Accent1 338" xfId="9936"/>
    <cellStyle name="Accent1 339" xfId="9937"/>
    <cellStyle name="Accent1 34" xfId="9938"/>
    <cellStyle name="Accent1 340" xfId="9939"/>
    <cellStyle name="Accent1 341" xfId="9940"/>
    <cellStyle name="Accent1 342" xfId="9941"/>
    <cellStyle name="Accent1 343" xfId="9942"/>
    <cellStyle name="Accent1 344" xfId="9943"/>
    <cellStyle name="Accent1 345" xfId="9944"/>
    <cellStyle name="Accent1 346" xfId="9945"/>
    <cellStyle name="Accent1 347" xfId="9946"/>
    <cellStyle name="Accent1 348" xfId="9947"/>
    <cellStyle name="Accent1 349" xfId="9948"/>
    <cellStyle name="Accent1 35" xfId="9949"/>
    <cellStyle name="Accent1 350" xfId="9950"/>
    <cellStyle name="Accent1 351" xfId="9951"/>
    <cellStyle name="Accent1 352" xfId="9952"/>
    <cellStyle name="Accent1 353" xfId="9953"/>
    <cellStyle name="Accent1 354" xfId="9954"/>
    <cellStyle name="Accent1 355" xfId="9955"/>
    <cellStyle name="Accent1 356" xfId="9956"/>
    <cellStyle name="Accent1 357" xfId="9957"/>
    <cellStyle name="Accent1 358" xfId="9958"/>
    <cellStyle name="Accent1 359" xfId="9959"/>
    <cellStyle name="Accent1 36" xfId="9960"/>
    <cellStyle name="Accent1 360" xfId="9961"/>
    <cellStyle name="Accent1 361" xfId="9962"/>
    <cellStyle name="Accent1 362" xfId="9963"/>
    <cellStyle name="Accent1 363" xfId="9964"/>
    <cellStyle name="Accent1 364" xfId="9965"/>
    <cellStyle name="Accent1 365" xfId="9966"/>
    <cellStyle name="Accent1 366" xfId="9967"/>
    <cellStyle name="Accent1 367" xfId="9968"/>
    <cellStyle name="Accent1 368" xfId="9969"/>
    <cellStyle name="Accent1 369" xfId="9970"/>
    <cellStyle name="Accent1 37" xfId="9971"/>
    <cellStyle name="Accent1 370" xfId="9972"/>
    <cellStyle name="Accent1 371" xfId="9973"/>
    <cellStyle name="Accent1 372" xfId="9974"/>
    <cellStyle name="Accent1 373" xfId="9975"/>
    <cellStyle name="Accent1 374" xfId="9976"/>
    <cellStyle name="Accent1 375" xfId="9977"/>
    <cellStyle name="Accent1 376" xfId="9978"/>
    <cellStyle name="Accent1 377" xfId="9979"/>
    <cellStyle name="Accent1 378" xfId="9980"/>
    <cellStyle name="Accent1 379" xfId="9981"/>
    <cellStyle name="Accent1 38" xfId="9982"/>
    <cellStyle name="Accent1 380" xfId="9983"/>
    <cellStyle name="Accent1 381" xfId="9984"/>
    <cellStyle name="Accent1 382" xfId="9985"/>
    <cellStyle name="Accent1 383" xfId="9986"/>
    <cellStyle name="Accent1 384" xfId="9987"/>
    <cellStyle name="Accent1 385" xfId="9988"/>
    <cellStyle name="Accent1 386" xfId="9989"/>
    <cellStyle name="Accent1 387" xfId="9990"/>
    <cellStyle name="Accent1 388" xfId="9991"/>
    <cellStyle name="Accent1 389" xfId="9992"/>
    <cellStyle name="Accent1 39" xfId="9993"/>
    <cellStyle name="Accent1 390" xfId="9994"/>
    <cellStyle name="Accent1 391" xfId="9995"/>
    <cellStyle name="Accent1 392" xfId="9996"/>
    <cellStyle name="Accent1 393" xfId="9997"/>
    <cellStyle name="Accent1 394" xfId="9998"/>
    <cellStyle name="Accent1 395" xfId="9999"/>
    <cellStyle name="Accent1 396" xfId="10000"/>
    <cellStyle name="Accent1 397" xfId="10001"/>
    <cellStyle name="Accent1 398" xfId="10002"/>
    <cellStyle name="Accent1 399" xfId="10003"/>
    <cellStyle name="Accent1 4" xfId="10004"/>
    <cellStyle name="Accent1 4 2" xfId="10005"/>
    <cellStyle name="Accent1 4 3" xfId="10006"/>
    <cellStyle name="Accent1 40" xfId="10007"/>
    <cellStyle name="Accent1 400" xfId="10008"/>
    <cellStyle name="Accent1 401" xfId="10009"/>
    <cellStyle name="Accent1 402" xfId="10010"/>
    <cellStyle name="Accent1 403" xfId="10011"/>
    <cellStyle name="Accent1 404" xfId="10012"/>
    <cellStyle name="Accent1 405" xfId="10013"/>
    <cellStyle name="Accent1 406" xfId="10014"/>
    <cellStyle name="Accent1 407" xfId="10015"/>
    <cellStyle name="Accent1 408" xfId="10016"/>
    <cellStyle name="Accent1 409" xfId="10017"/>
    <cellStyle name="Accent1 41" xfId="10018"/>
    <cellStyle name="Accent1 410" xfId="10019"/>
    <cellStyle name="Accent1 411" xfId="10020"/>
    <cellStyle name="Accent1 412" xfId="10021"/>
    <cellStyle name="Accent1 413" xfId="10022"/>
    <cellStyle name="Accent1 414" xfId="10023"/>
    <cellStyle name="Accent1 415" xfId="10024"/>
    <cellStyle name="Accent1 416" xfId="10025"/>
    <cellStyle name="Accent1 417" xfId="10026"/>
    <cellStyle name="Accent1 418" xfId="10027"/>
    <cellStyle name="Accent1 419" xfId="10028"/>
    <cellStyle name="Accent1 42" xfId="10029"/>
    <cellStyle name="Accent1 420" xfId="10030"/>
    <cellStyle name="Accent1 421" xfId="10031"/>
    <cellStyle name="Accent1 422" xfId="10032"/>
    <cellStyle name="Accent1 423" xfId="10033"/>
    <cellStyle name="Accent1 424" xfId="10034"/>
    <cellStyle name="Accent1 425" xfId="10035"/>
    <cellStyle name="Accent1 426" xfId="10036"/>
    <cellStyle name="Accent1 427" xfId="10037"/>
    <cellStyle name="Accent1 428" xfId="10038"/>
    <cellStyle name="Accent1 429" xfId="10039"/>
    <cellStyle name="Accent1 43" xfId="10040"/>
    <cellStyle name="Accent1 430" xfId="10041"/>
    <cellStyle name="Accent1 431" xfId="10042"/>
    <cellStyle name="Accent1 432" xfId="10043"/>
    <cellStyle name="Accent1 433" xfId="10044"/>
    <cellStyle name="Accent1 434" xfId="10045"/>
    <cellStyle name="Accent1 435" xfId="10046"/>
    <cellStyle name="Accent1 436" xfId="10047"/>
    <cellStyle name="Accent1 437" xfId="10048"/>
    <cellStyle name="Accent1 438" xfId="10049"/>
    <cellStyle name="Accent1 439" xfId="10050"/>
    <cellStyle name="Accent1 44" xfId="10051"/>
    <cellStyle name="Accent1 440" xfId="10052"/>
    <cellStyle name="Accent1 441" xfId="10053"/>
    <cellStyle name="Accent1 442" xfId="10054"/>
    <cellStyle name="Accent1 443" xfId="10055"/>
    <cellStyle name="Accent1 444" xfId="10056"/>
    <cellStyle name="Accent1 445" xfId="10057"/>
    <cellStyle name="Accent1 446" xfId="10058"/>
    <cellStyle name="Accent1 447" xfId="10059"/>
    <cellStyle name="Accent1 448" xfId="10060"/>
    <cellStyle name="Accent1 449" xfId="10061"/>
    <cellStyle name="Accent1 45" xfId="10062"/>
    <cellStyle name="Accent1 450" xfId="10063"/>
    <cellStyle name="Accent1 451" xfId="10064"/>
    <cellStyle name="Accent1 452" xfId="10065"/>
    <cellStyle name="Accent1 453" xfId="10066"/>
    <cellStyle name="Accent1 454" xfId="10067"/>
    <cellStyle name="Accent1 455" xfId="10068"/>
    <cellStyle name="Accent1 456" xfId="10069"/>
    <cellStyle name="Accent1 457" xfId="10070"/>
    <cellStyle name="Accent1 458" xfId="10071"/>
    <cellStyle name="Accent1 459" xfId="10072"/>
    <cellStyle name="Accent1 46" xfId="10073"/>
    <cellStyle name="Accent1 460" xfId="10074"/>
    <cellStyle name="Accent1 461" xfId="10075"/>
    <cellStyle name="Accent1 462" xfId="10076"/>
    <cellStyle name="Accent1 463" xfId="10077"/>
    <cellStyle name="Accent1 464" xfId="10078"/>
    <cellStyle name="Accent1 465" xfId="10079"/>
    <cellStyle name="Accent1 466" xfId="10080"/>
    <cellStyle name="Accent1 467" xfId="10081"/>
    <cellStyle name="Accent1 468" xfId="10082"/>
    <cellStyle name="Accent1 469" xfId="10083"/>
    <cellStyle name="Accent1 47" xfId="10084"/>
    <cellStyle name="Accent1 470" xfId="10085"/>
    <cellStyle name="Accent1 471" xfId="10086"/>
    <cellStyle name="Accent1 472" xfId="10087"/>
    <cellStyle name="Accent1 473" xfId="10088"/>
    <cellStyle name="Accent1 474" xfId="10089"/>
    <cellStyle name="Accent1 475" xfId="10090"/>
    <cellStyle name="Accent1 476" xfId="10091"/>
    <cellStyle name="Accent1 477" xfId="10092"/>
    <cellStyle name="Accent1 478" xfId="10093"/>
    <cellStyle name="Accent1 479" xfId="10094"/>
    <cellStyle name="Accent1 48" xfId="10095"/>
    <cellStyle name="Accent1 480" xfId="10096"/>
    <cellStyle name="Accent1 481" xfId="10097"/>
    <cellStyle name="Accent1 482" xfId="10098"/>
    <cellStyle name="Accent1 483" xfId="10099"/>
    <cellStyle name="Accent1 484" xfId="10100"/>
    <cellStyle name="Accent1 485" xfId="10101"/>
    <cellStyle name="Accent1 486" xfId="10102"/>
    <cellStyle name="Accent1 487" xfId="10103"/>
    <cellStyle name="Accent1 488" xfId="10104"/>
    <cellStyle name="Accent1 489" xfId="10105"/>
    <cellStyle name="Accent1 49" xfId="10106"/>
    <cellStyle name="Accent1 490" xfId="10107"/>
    <cellStyle name="Accent1 491" xfId="10108"/>
    <cellStyle name="Accent1 492" xfId="10109"/>
    <cellStyle name="Accent1 493" xfId="10110"/>
    <cellStyle name="Accent1 494" xfId="10111"/>
    <cellStyle name="Accent1 495" xfId="10112"/>
    <cellStyle name="Accent1 496" xfId="10113"/>
    <cellStyle name="Accent1 497" xfId="10114"/>
    <cellStyle name="Accent1 498" xfId="10115"/>
    <cellStyle name="Accent1 499" xfId="10116"/>
    <cellStyle name="Accent1 5" xfId="10117"/>
    <cellStyle name="Accent1 50" xfId="10118"/>
    <cellStyle name="Accent1 500" xfId="10119"/>
    <cellStyle name="Accent1 501" xfId="10120"/>
    <cellStyle name="Accent1 502" xfId="10121"/>
    <cellStyle name="Accent1 503" xfId="10122"/>
    <cellStyle name="Accent1 504" xfId="10123"/>
    <cellStyle name="Accent1 505" xfId="10124"/>
    <cellStyle name="Accent1 506" xfId="10125"/>
    <cellStyle name="Accent1 507" xfId="10126"/>
    <cellStyle name="Accent1 508" xfId="10127"/>
    <cellStyle name="Accent1 509" xfId="10128"/>
    <cellStyle name="Accent1 51" xfId="10129"/>
    <cellStyle name="Accent1 510" xfId="10130"/>
    <cellStyle name="Accent1 511" xfId="10131"/>
    <cellStyle name="Accent1 512" xfId="10132"/>
    <cellStyle name="Accent1 513" xfId="10133"/>
    <cellStyle name="Accent1 514" xfId="10134"/>
    <cellStyle name="Accent1 515" xfId="10135"/>
    <cellStyle name="Accent1 516" xfId="10136"/>
    <cellStyle name="Accent1 517" xfId="10137"/>
    <cellStyle name="Accent1 518" xfId="10138"/>
    <cellStyle name="Accent1 519" xfId="10139"/>
    <cellStyle name="Accent1 52" xfId="10140"/>
    <cellStyle name="Accent1 520" xfId="10141"/>
    <cellStyle name="Accent1 521" xfId="10142"/>
    <cellStyle name="Accent1 522" xfId="10143"/>
    <cellStyle name="Accent1 523" xfId="10144"/>
    <cellStyle name="Accent1 524" xfId="10145"/>
    <cellStyle name="Accent1 525" xfId="10146"/>
    <cellStyle name="Accent1 526" xfId="10147"/>
    <cellStyle name="Accent1 527" xfId="10148"/>
    <cellStyle name="Accent1 528" xfId="10149"/>
    <cellStyle name="Accent1 529" xfId="10150"/>
    <cellStyle name="Accent1 53" xfId="10151"/>
    <cellStyle name="Accent1 530" xfId="10152"/>
    <cellStyle name="Accent1 531" xfId="10153"/>
    <cellStyle name="Accent1 532" xfId="10154"/>
    <cellStyle name="Accent1 533" xfId="10155"/>
    <cellStyle name="Accent1 534" xfId="10156"/>
    <cellStyle name="Accent1 535" xfId="10157"/>
    <cellStyle name="Accent1 536" xfId="10158"/>
    <cellStyle name="Accent1 537" xfId="10159"/>
    <cellStyle name="Accent1 538" xfId="10160"/>
    <cellStyle name="Accent1 539" xfId="10161"/>
    <cellStyle name="Accent1 54" xfId="10162"/>
    <cellStyle name="Accent1 540" xfId="10163"/>
    <cellStyle name="Accent1 541" xfId="10164"/>
    <cellStyle name="Accent1 542" xfId="10165"/>
    <cellStyle name="Accent1 543" xfId="10166"/>
    <cellStyle name="Accent1 544" xfId="10167"/>
    <cellStyle name="Accent1 545" xfId="10168"/>
    <cellStyle name="Accent1 546" xfId="10169"/>
    <cellStyle name="Accent1 547" xfId="10170"/>
    <cellStyle name="Accent1 548" xfId="10171"/>
    <cellStyle name="Accent1 549" xfId="10172"/>
    <cellStyle name="Accent1 55" xfId="10173"/>
    <cellStyle name="Accent1 550" xfId="10174"/>
    <cellStyle name="Accent1 551" xfId="10175"/>
    <cellStyle name="Accent1 552" xfId="10176"/>
    <cellStyle name="Accent1 553" xfId="10177"/>
    <cellStyle name="Accent1 554" xfId="10178"/>
    <cellStyle name="Accent1 555" xfId="10179"/>
    <cellStyle name="Accent1 556" xfId="10180"/>
    <cellStyle name="Accent1 557" xfId="10181"/>
    <cellStyle name="Accent1 558" xfId="10182"/>
    <cellStyle name="Accent1 559" xfId="10183"/>
    <cellStyle name="Accent1 56" xfId="10184"/>
    <cellStyle name="Accent1 560" xfId="10185"/>
    <cellStyle name="Accent1 561" xfId="10186"/>
    <cellStyle name="Accent1 562" xfId="10187"/>
    <cellStyle name="Accent1 563" xfId="10188"/>
    <cellStyle name="Accent1 564" xfId="10189"/>
    <cellStyle name="Accent1 565" xfId="10190"/>
    <cellStyle name="Accent1 566" xfId="10191"/>
    <cellStyle name="Accent1 567" xfId="10192"/>
    <cellStyle name="Accent1 568" xfId="10193"/>
    <cellStyle name="Accent1 569" xfId="10194"/>
    <cellStyle name="Accent1 57" xfId="10195"/>
    <cellStyle name="Accent1 570" xfId="10196"/>
    <cellStyle name="Accent1 571" xfId="10197"/>
    <cellStyle name="Accent1 572" xfId="10198"/>
    <cellStyle name="Accent1 573" xfId="10199"/>
    <cellStyle name="Accent1 574" xfId="10200"/>
    <cellStyle name="Accent1 575" xfId="10201"/>
    <cellStyle name="Accent1 576" xfId="10202"/>
    <cellStyle name="Accent1 577" xfId="10203"/>
    <cellStyle name="Accent1 578" xfId="10204"/>
    <cellStyle name="Accent1 579" xfId="10205"/>
    <cellStyle name="Accent1 58" xfId="10206"/>
    <cellStyle name="Accent1 580" xfId="10207"/>
    <cellStyle name="Accent1 581" xfId="10208"/>
    <cellStyle name="Accent1 582" xfId="10209"/>
    <cellStyle name="Accent1 583" xfId="10210"/>
    <cellStyle name="Accent1 584" xfId="10211"/>
    <cellStyle name="Accent1 585" xfId="10212"/>
    <cellStyle name="Accent1 586" xfId="10213"/>
    <cellStyle name="Accent1 587" xfId="10214"/>
    <cellStyle name="Accent1 588" xfId="10215"/>
    <cellStyle name="Accent1 589" xfId="10216"/>
    <cellStyle name="Accent1 59" xfId="10217"/>
    <cellStyle name="Accent1 590" xfId="10218"/>
    <cellStyle name="Accent1 591" xfId="10219"/>
    <cellStyle name="Accent1 592" xfId="10220"/>
    <cellStyle name="Accent1 593" xfId="10221"/>
    <cellStyle name="Accent1 594" xfId="10222"/>
    <cellStyle name="Accent1 595" xfId="10223"/>
    <cellStyle name="Accent1 6" xfId="10224"/>
    <cellStyle name="Accent1 60" xfId="10225"/>
    <cellStyle name="Accent1 61" xfId="10226"/>
    <cellStyle name="Accent1 62" xfId="10227"/>
    <cellStyle name="Accent1 63" xfId="10228"/>
    <cellStyle name="Accent1 64" xfId="10229"/>
    <cellStyle name="Accent1 65" xfId="10230"/>
    <cellStyle name="Accent1 66" xfId="10231"/>
    <cellStyle name="Accent1 67" xfId="10232"/>
    <cellStyle name="Accent1 68" xfId="10233"/>
    <cellStyle name="Accent1 69" xfId="10234"/>
    <cellStyle name="Accent1 7" xfId="10235"/>
    <cellStyle name="Accent1 70" xfId="10236"/>
    <cellStyle name="Accent1 71" xfId="10237"/>
    <cellStyle name="Accent1 72" xfId="10238"/>
    <cellStyle name="Accent1 73" xfId="10239"/>
    <cellStyle name="Accent1 74" xfId="10240"/>
    <cellStyle name="Accent1 75" xfId="10241"/>
    <cellStyle name="Accent1 76" xfId="10242"/>
    <cellStyle name="Accent1 77" xfId="10243"/>
    <cellStyle name="Accent1 78" xfId="10244"/>
    <cellStyle name="Accent1 79" xfId="10245"/>
    <cellStyle name="Accent1 8" xfId="10246"/>
    <cellStyle name="Accent1 80" xfId="10247"/>
    <cellStyle name="Accent1 81" xfId="10248"/>
    <cellStyle name="Accent1 82" xfId="10249"/>
    <cellStyle name="Accent1 83" xfId="10250"/>
    <cellStyle name="Accent1 84" xfId="10251"/>
    <cellStyle name="Accent1 85" xfId="10252"/>
    <cellStyle name="Accent1 86" xfId="10253"/>
    <cellStyle name="Accent1 87" xfId="10254"/>
    <cellStyle name="Accent1 88" xfId="10255"/>
    <cellStyle name="Accent1 89" xfId="10256"/>
    <cellStyle name="Accent1 9" xfId="10257"/>
    <cellStyle name="Accent1 90" xfId="10258"/>
    <cellStyle name="Accent1 91" xfId="10259"/>
    <cellStyle name="Accent1 92" xfId="10260"/>
    <cellStyle name="Accent1 93" xfId="10261"/>
    <cellStyle name="Accent1 94" xfId="10262"/>
    <cellStyle name="Accent1 95" xfId="10263"/>
    <cellStyle name="Accent1 96" xfId="10264"/>
    <cellStyle name="Accent1 97" xfId="10265"/>
    <cellStyle name="Accent1 98" xfId="10266"/>
    <cellStyle name="Accent1 99" xfId="10267"/>
    <cellStyle name="Accent2 - 20%" xfId="10268"/>
    <cellStyle name="Accent2 - 20% 2" xfId="10269"/>
    <cellStyle name="Accent2 - 20%_2011 OM ASM Report" xfId="10270"/>
    <cellStyle name="Accent2 - 40%" xfId="10271"/>
    <cellStyle name="Accent2 - 40% 2" xfId="10272"/>
    <cellStyle name="Accent2 - 40%_2011 OM ASM Report" xfId="10273"/>
    <cellStyle name="Accent2 - 60%" xfId="10274"/>
    <cellStyle name="Accent2 - 60% 2" xfId="10275"/>
    <cellStyle name="Accent2 - 60%_2011 OM ASM Report" xfId="10276"/>
    <cellStyle name="Accent2 10" xfId="10277"/>
    <cellStyle name="Accent2 100" xfId="10278"/>
    <cellStyle name="Accent2 101" xfId="10279"/>
    <cellStyle name="Accent2 102" xfId="10280"/>
    <cellStyle name="Accent2 103" xfId="10281"/>
    <cellStyle name="Accent2 104" xfId="10282"/>
    <cellStyle name="Accent2 105" xfId="10283"/>
    <cellStyle name="Accent2 106" xfId="10284"/>
    <cellStyle name="Accent2 107" xfId="10285"/>
    <cellStyle name="Accent2 108" xfId="10286"/>
    <cellStyle name="Accent2 109" xfId="10287"/>
    <cellStyle name="Accent2 11" xfId="10288"/>
    <cellStyle name="Accent2 110" xfId="10289"/>
    <cellStyle name="Accent2 111" xfId="10290"/>
    <cellStyle name="Accent2 112" xfId="10291"/>
    <cellStyle name="Accent2 113" xfId="10292"/>
    <cellStyle name="Accent2 114" xfId="10293"/>
    <cellStyle name="Accent2 115" xfId="10294"/>
    <cellStyle name="Accent2 116" xfId="10295"/>
    <cellStyle name="Accent2 117" xfId="10296"/>
    <cellStyle name="Accent2 118" xfId="10297"/>
    <cellStyle name="Accent2 119" xfId="10298"/>
    <cellStyle name="Accent2 12" xfId="10299"/>
    <cellStyle name="Accent2 120" xfId="10300"/>
    <cellStyle name="Accent2 121" xfId="10301"/>
    <cellStyle name="Accent2 122" xfId="10302"/>
    <cellStyle name="Accent2 123" xfId="10303"/>
    <cellStyle name="Accent2 124" xfId="10304"/>
    <cellStyle name="Accent2 125" xfId="10305"/>
    <cellStyle name="Accent2 126" xfId="10306"/>
    <cellStyle name="Accent2 127" xfId="10307"/>
    <cellStyle name="Accent2 128" xfId="10308"/>
    <cellStyle name="Accent2 129" xfId="10309"/>
    <cellStyle name="Accent2 13" xfId="10310"/>
    <cellStyle name="Accent2 130" xfId="10311"/>
    <cellStyle name="Accent2 131" xfId="10312"/>
    <cellStyle name="Accent2 132" xfId="10313"/>
    <cellStyle name="Accent2 133" xfId="10314"/>
    <cellStyle name="Accent2 134" xfId="10315"/>
    <cellStyle name="Accent2 135" xfId="10316"/>
    <cellStyle name="Accent2 136" xfId="10317"/>
    <cellStyle name="Accent2 137" xfId="10318"/>
    <cellStyle name="Accent2 138" xfId="10319"/>
    <cellStyle name="Accent2 139" xfId="10320"/>
    <cellStyle name="Accent2 14" xfId="10321"/>
    <cellStyle name="Accent2 140" xfId="10322"/>
    <cellStyle name="Accent2 141" xfId="10323"/>
    <cellStyle name="Accent2 142" xfId="10324"/>
    <cellStyle name="Accent2 143" xfId="10325"/>
    <cellStyle name="Accent2 144" xfId="10326"/>
    <cellStyle name="Accent2 145" xfId="10327"/>
    <cellStyle name="Accent2 146" xfId="10328"/>
    <cellStyle name="Accent2 147" xfId="10329"/>
    <cellStyle name="Accent2 148" xfId="10330"/>
    <cellStyle name="Accent2 149" xfId="10331"/>
    <cellStyle name="Accent2 15" xfId="10332"/>
    <cellStyle name="Accent2 150" xfId="10333"/>
    <cellStyle name="Accent2 151" xfId="10334"/>
    <cellStyle name="Accent2 152" xfId="10335"/>
    <cellStyle name="Accent2 153" xfId="10336"/>
    <cellStyle name="Accent2 154" xfId="10337"/>
    <cellStyle name="Accent2 155" xfId="10338"/>
    <cellStyle name="Accent2 156" xfId="10339"/>
    <cellStyle name="Accent2 157" xfId="10340"/>
    <cellStyle name="Accent2 158" xfId="10341"/>
    <cellStyle name="Accent2 159" xfId="10342"/>
    <cellStyle name="Accent2 16" xfId="10343"/>
    <cellStyle name="Accent2 160" xfId="10344"/>
    <cellStyle name="Accent2 161" xfId="10345"/>
    <cellStyle name="Accent2 162" xfId="10346"/>
    <cellStyle name="Accent2 163" xfId="10347"/>
    <cellStyle name="Accent2 164" xfId="10348"/>
    <cellStyle name="Accent2 165" xfId="10349"/>
    <cellStyle name="Accent2 166" xfId="10350"/>
    <cellStyle name="Accent2 167" xfId="10351"/>
    <cellStyle name="Accent2 168" xfId="10352"/>
    <cellStyle name="Accent2 169" xfId="10353"/>
    <cellStyle name="Accent2 17" xfId="10354"/>
    <cellStyle name="Accent2 170" xfId="10355"/>
    <cellStyle name="Accent2 171" xfId="10356"/>
    <cellStyle name="Accent2 172" xfId="10357"/>
    <cellStyle name="Accent2 173" xfId="10358"/>
    <cellStyle name="Accent2 174" xfId="10359"/>
    <cellStyle name="Accent2 175" xfId="10360"/>
    <cellStyle name="Accent2 176" xfId="10361"/>
    <cellStyle name="Accent2 177" xfId="10362"/>
    <cellStyle name="Accent2 178" xfId="10363"/>
    <cellStyle name="Accent2 179" xfId="10364"/>
    <cellStyle name="Accent2 18" xfId="10365"/>
    <cellStyle name="Accent2 180" xfId="10366"/>
    <cellStyle name="Accent2 181" xfId="10367"/>
    <cellStyle name="Accent2 182" xfId="10368"/>
    <cellStyle name="Accent2 183" xfId="10369"/>
    <cellStyle name="Accent2 184" xfId="10370"/>
    <cellStyle name="Accent2 185" xfId="10371"/>
    <cellStyle name="Accent2 186" xfId="10372"/>
    <cellStyle name="Accent2 187" xfId="10373"/>
    <cellStyle name="Accent2 188" xfId="10374"/>
    <cellStyle name="Accent2 189" xfId="10375"/>
    <cellStyle name="Accent2 19" xfId="10376"/>
    <cellStyle name="Accent2 190" xfId="10377"/>
    <cellStyle name="Accent2 191" xfId="10378"/>
    <cellStyle name="Accent2 192" xfId="10379"/>
    <cellStyle name="Accent2 193" xfId="10380"/>
    <cellStyle name="Accent2 194" xfId="10381"/>
    <cellStyle name="Accent2 195" xfId="10382"/>
    <cellStyle name="Accent2 196" xfId="10383"/>
    <cellStyle name="Accent2 197" xfId="10384"/>
    <cellStyle name="Accent2 198" xfId="10385"/>
    <cellStyle name="Accent2 199" xfId="10386"/>
    <cellStyle name="Accent2 2" xfId="10387"/>
    <cellStyle name="Accent2 2 2" xfId="10388"/>
    <cellStyle name="Accent2 2 2 2" xfId="10389"/>
    <cellStyle name="Accent2 2 3" xfId="10390"/>
    <cellStyle name="Accent2 20" xfId="10391"/>
    <cellStyle name="Accent2 200" xfId="10392"/>
    <cellStyle name="Accent2 201" xfId="10393"/>
    <cellStyle name="Accent2 202" xfId="10394"/>
    <cellStyle name="Accent2 203" xfId="10395"/>
    <cellStyle name="Accent2 204" xfId="10396"/>
    <cellStyle name="Accent2 205" xfId="10397"/>
    <cellStyle name="Accent2 206" xfId="10398"/>
    <cellStyle name="Accent2 207" xfId="10399"/>
    <cellStyle name="Accent2 208" xfId="10400"/>
    <cellStyle name="Accent2 209" xfId="10401"/>
    <cellStyle name="Accent2 21" xfId="10402"/>
    <cellStyle name="Accent2 210" xfId="10403"/>
    <cellStyle name="Accent2 211" xfId="10404"/>
    <cellStyle name="Accent2 212" xfId="10405"/>
    <cellStyle name="Accent2 213" xfId="10406"/>
    <cellStyle name="Accent2 214" xfId="10407"/>
    <cellStyle name="Accent2 215" xfId="10408"/>
    <cellStyle name="Accent2 216" xfId="10409"/>
    <cellStyle name="Accent2 217" xfId="10410"/>
    <cellStyle name="Accent2 218" xfId="10411"/>
    <cellStyle name="Accent2 219" xfId="10412"/>
    <cellStyle name="Accent2 22" xfId="10413"/>
    <cellStyle name="Accent2 220" xfId="10414"/>
    <cellStyle name="Accent2 221" xfId="10415"/>
    <cellStyle name="Accent2 222" xfId="10416"/>
    <cellStyle name="Accent2 223" xfId="10417"/>
    <cellStyle name="Accent2 224" xfId="10418"/>
    <cellStyle name="Accent2 225" xfId="10419"/>
    <cellStyle name="Accent2 226" xfId="10420"/>
    <cellStyle name="Accent2 227" xfId="10421"/>
    <cellStyle name="Accent2 228" xfId="10422"/>
    <cellStyle name="Accent2 229" xfId="10423"/>
    <cellStyle name="Accent2 23" xfId="10424"/>
    <cellStyle name="Accent2 230" xfId="10425"/>
    <cellStyle name="Accent2 231" xfId="10426"/>
    <cellStyle name="Accent2 232" xfId="10427"/>
    <cellStyle name="Accent2 233" xfId="10428"/>
    <cellStyle name="Accent2 234" xfId="10429"/>
    <cellStyle name="Accent2 235" xfId="10430"/>
    <cellStyle name="Accent2 236" xfId="10431"/>
    <cellStyle name="Accent2 237" xfId="10432"/>
    <cellStyle name="Accent2 238" xfId="10433"/>
    <cellStyle name="Accent2 239" xfId="10434"/>
    <cellStyle name="Accent2 24" xfId="10435"/>
    <cellStyle name="Accent2 240" xfId="10436"/>
    <cellStyle name="Accent2 241" xfId="10437"/>
    <cellStyle name="Accent2 242" xfId="10438"/>
    <cellStyle name="Accent2 243" xfId="10439"/>
    <cellStyle name="Accent2 244" xfId="10440"/>
    <cellStyle name="Accent2 245" xfId="10441"/>
    <cellStyle name="Accent2 246" xfId="10442"/>
    <cellStyle name="Accent2 247" xfId="10443"/>
    <cellStyle name="Accent2 248" xfId="10444"/>
    <cellStyle name="Accent2 249" xfId="10445"/>
    <cellStyle name="Accent2 25" xfId="10446"/>
    <cellStyle name="Accent2 250" xfId="10447"/>
    <cellStyle name="Accent2 251" xfId="10448"/>
    <cellStyle name="Accent2 252" xfId="10449"/>
    <cellStyle name="Accent2 253" xfId="10450"/>
    <cellStyle name="Accent2 254" xfId="10451"/>
    <cellStyle name="Accent2 255" xfId="10452"/>
    <cellStyle name="Accent2 256" xfId="10453"/>
    <cellStyle name="Accent2 257" xfId="10454"/>
    <cellStyle name="Accent2 258" xfId="10455"/>
    <cellStyle name="Accent2 259" xfId="10456"/>
    <cellStyle name="Accent2 26" xfId="10457"/>
    <cellStyle name="Accent2 260" xfId="10458"/>
    <cellStyle name="Accent2 261" xfId="10459"/>
    <cellStyle name="Accent2 262" xfId="10460"/>
    <cellStyle name="Accent2 263" xfId="10461"/>
    <cellStyle name="Accent2 264" xfId="10462"/>
    <cellStyle name="Accent2 265" xfId="10463"/>
    <cellStyle name="Accent2 266" xfId="10464"/>
    <cellStyle name="Accent2 267" xfId="10465"/>
    <cellStyle name="Accent2 268" xfId="10466"/>
    <cellStyle name="Accent2 269" xfId="10467"/>
    <cellStyle name="Accent2 27" xfId="10468"/>
    <cellStyle name="Accent2 270" xfId="10469"/>
    <cellStyle name="Accent2 271" xfId="10470"/>
    <cellStyle name="Accent2 272" xfId="10471"/>
    <cellStyle name="Accent2 273" xfId="10472"/>
    <cellStyle name="Accent2 274" xfId="10473"/>
    <cellStyle name="Accent2 275" xfId="10474"/>
    <cellStyle name="Accent2 276" xfId="10475"/>
    <cellStyle name="Accent2 277" xfId="10476"/>
    <cellStyle name="Accent2 278" xfId="10477"/>
    <cellStyle name="Accent2 279" xfId="10478"/>
    <cellStyle name="Accent2 28" xfId="10479"/>
    <cellStyle name="Accent2 280" xfId="10480"/>
    <cellStyle name="Accent2 281" xfId="10481"/>
    <cellStyle name="Accent2 282" xfId="10482"/>
    <cellStyle name="Accent2 283" xfId="10483"/>
    <cellStyle name="Accent2 284" xfId="10484"/>
    <cellStyle name="Accent2 285" xfId="10485"/>
    <cellStyle name="Accent2 286" xfId="10486"/>
    <cellStyle name="Accent2 287" xfId="10487"/>
    <cellStyle name="Accent2 288" xfId="10488"/>
    <cellStyle name="Accent2 289" xfId="10489"/>
    <cellStyle name="Accent2 29" xfId="10490"/>
    <cellStyle name="Accent2 290" xfId="10491"/>
    <cellStyle name="Accent2 291" xfId="10492"/>
    <cellStyle name="Accent2 292" xfId="10493"/>
    <cellStyle name="Accent2 293" xfId="10494"/>
    <cellStyle name="Accent2 294" xfId="10495"/>
    <cellStyle name="Accent2 295" xfId="10496"/>
    <cellStyle name="Accent2 296" xfId="10497"/>
    <cellStyle name="Accent2 297" xfId="10498"/>
    <cellStyle name="Accent2 298" xfId="10499"/>
    <cellStyle name="Accent2 299" xfId="10500"/>
    <cellStyle name="Accent2 3" xfId="10501"/>
    <cellStyle name="Accent2 3 2" xfId="10502"/>
    <cellStyle name="Accent2 3 3" xfId="10503"/>
    <cellStyle name="Accent2 3 4" xfId="10504"/>
    <cellStyle name="Accent2 30" xfId="10505"/>
    <cellStyle name="Accent2 300" xfId="10506"/>
    <cellStyle name="Accent2 301" xfId="10507"/>
    <cellStyle name="Accent2 302" xfId="10508"/>
    <cellStyle name="Accent2 303" xfId="10509"/>
    <cellStyle name="Accent2 304" xfId="10510"/>
    <cellStyle name="Accent2 305" xfId="10511"/>
    <cellStyle name="Accent2 306" xfId="10512"/>
    <cellStyle name="Accent2 307" xfId="10513"/>
    <cellStyle name="Accent2 308" xfId="10514"/>
    <cellStyle name="Accent2 309" xfId="10515"/>
    <cellStyle name="Accent2 31" xfId="10516"/>
    <cellStyle name="Accent2 310" xfId="10517"/>
    <cellStyle name="Accent2 311" xfId="10518"/>
    <cellStyle name="Accent2 312" xfId="10519"/>
    <cellStyle name="Accent2 313" xfId="10520"/>
    <cellStyle name="Accent2 314" xfId="10521"/>
    <cellStyle name="Accent2 315" xfId="10522"/>
    <cellStyle name="Accent2 316" xfId="10523"/>
    <cellStyle name="Accent2 317" xfId="10524"/>
    <cellStyle name="Accent2 318" xfId="10525"/>
    <cellStyle name="Accent2 319" xfId="10526"/>
    <cellStyle name="Accent2 32" xfId="10527"/>
    <cellStyle name="Accent2 320" xfId="10528"/>
    <cellStyle name="Accent2 321" xfId="10529"/>
    <cellStyle name="Accent2 322" xfId="10530"/>
    <cellStyle name="Accent2 323" xfId="10531"/>
    <cellStyle name="Accent2 324" xfId="10532"/>
    <cellStyle name="Accent2 325" xfId="10533"/>
    <cellStyle name="Accent2 326" xfId="10534"/>
    <cellStyle name="Accent2 327" xfId="10535"/>
    <cellStyle name="Accent2 328" xfId="10536"/>
    <cellStyle name="Accent2 329" xfId="10537"/>
    <cellStyle name="Accent2 33" xfId="10538"/>
    <cellStyle name="Accent2 330" xfId="10539"/>
    <cellStyle name="Accent2 331" xfId="10540"/>
    <cellStyle name="Accent2 332" xfId="10541"/>
    <cellStyle name="Accent2 333" xfId="10542"/>
    <cellStyle name="Accent2 334" xfId="10543"/>
    <cellStyle name="Accent2 335" xfId="10544"/>
    <cellStyle name="Accent2 336" xfId="10545"/>
    <cellStyle name="Accent2 337" xfId="10546"/>
    <cellStyle name="Accent2 338" xfId="10547"/>
    <cellStyle name="Accent2 339" xfId="10548"/>
    <cellStyle name="Accent2 34" xfId="10549"/>
    <cellStyle name="Accent2 340" xfId="10550"/>
    <cellStyle name="Accent2 341" xfId="10551"/>
    <cellStyle name="Accent2 342" xfId="10552"/>
    <cellStyle name="Accent2 343" xfId="10553"/>
    <cellStyle name="Accent2 344" xfId="10554"/>
    <cellStyle name="Accent2 345" xfId="10555"/>
    <cellStyle name="Accent2 346" xfId="10556"/>
    <cellStyle name="Accent2 347" xfId="10557"/>
    <cellStyle name="Accent2 348" xfId="10558"/>
    <cellStyle name="Accent2 349" xfId="10559"/>
    <cellStyle name="Accent2 35" xfId="10560"/>
    <cellStyle name="Accent2 350" xfId="10561"/>
    <cellStyle name="Accent2 351" xfId="10562"/>
    <cellStyle name="Accent2 352" xfId="10563"/>
    <cellStyle name="Accent2 353" xfId="10564"/>
    <cellStyle name="Accent2 354" xfId="10565"/>
    <cellStyle name="Accent2 355" xfId="10566"/>
    <cellStyle name="Accent2 356" xfId="10567"/>
    <cellStyle name="Accent2 357" xfId="10568"/>
    <cellStyle name="Accent2 358" xfId="10569"/>
    <cellStyle name="Accent2 359" xfId="10570"/>
    <cellStyle name="Accent2 36" xfId="10571"/>
    <cellStyle name="Accent2 360" xfId="10572"/>
    <cellStyle name="Accent2 361" xfId="10573"/>
    <cellStyle name="Accent2 362" xfId="10574"/>
    <cellStyle name="Accent2 363" xfId="10575"/>
    <cellStyle name="Accent2 364" xfId="10576"/>
    <cellStyle name="Accent2 365" xfId="10577"/>
    <cellStyle name="Accent2 366" xfId="10578"/>
    <cellStyle name="Accent2 367" xfId="10579"/>
    <cellStyle name="Accent2 368" xfId="10580"/>
    <cellStyle name="Accent2 369" xfId="10581"/>
    <cellStyle name="Accent2 37" xfId="10582"/>
    <cellStyle name="Accent2 370" xfId="10583"/>
    <cellStyle name="Accent2 371" xfId="10584"/>
    <cellStyle name="Accent2 372" xfId="10585"/>
    <cellStyle name="Accent2 373" xfId="10586"/>
    <cellStyle name="Accent2 374" xfId="10587"/>
    <cellStyle name="Accent2 375" xfId="10588"/>
    <cellStyle name="Accent2 376" xfId="10589"/>
    <cellStyle name="Accent2 377" xfId="10590"/>
    <cellStyle name="Accent2 378" xfId="10591"/>
    <cellStyle name="Accent2 379" xfId="10592"/>
    <cellStyle name="Accent2 38" xfId="10593"/>
    <cellStyle name="Accent2 380" xfId="10594"/>
    <cellStyle name="Accent2 381" xfId="10595"/>
    <cellStyle name="Accent2 382" xfId="10596"/>
    <cellStyle name="Accent2 383" xfId="10597"/>
    <cellStyle name="Accent2 384" xfId="10598"/>
    <cellStyle name="Accent2 385" xfId="10599"/>
    <cellStyle name="Accent2 386" xfId="10600"/>
    <cellStyle name="Accent2 387" xfId="10601"/>
    <cellStyle name="Accent2 388" xfId="10602"/>
    <cellStyle name="Accent2 389" xfId="10603"/>
    <cellStyle name="Accent2 39" xfId="10604"/>
    <cellStyle name="Accent2 390" xfId="10605"/>
    <cellStyle name="Accent2 391" xfId="10606"/>
    <cellStyle name="Accent2 392" xfId="10607"/>
    <cellStyle name="Accent2 393" xfId="10608"/>
    <cellStyle name="Accent2 394" xfId="10609"/>
    <cellStyle name="Accent2 395" xfId="10610"/>
    <cellStyle name="Accent2 396" xfId="10611"/>
    <cellStyle name="Accent2 397" xfId="10612"/>
    <cellStyle name="Accent2 398" xfId="10613"/>
    <cellStyle name="Accent2 399" xfId="10614"/>
    <cellStyle name="Accent2 4" xfId="10615"/>
    <cellStyle name="Accent2 4 2" xfId="10616"/>
    <cellStyle name="Accent2 4 3" xfId="10617"/>
    <cellStyle name="Accent2 40" xfId="10618"/>
    <cellStyle name="Accent2 400" xfId="10619"/>
    <cellStyle name="Accent2 401" xfId="10620"/>
    <cellStyle name="Accent2 402" xfId="10621"/>
    <cellStyle name="Accent2 403" xfId="10622"/>
    <cellStyle name="Accent2 404" xfId="10623"/>
    <cellStyle name="Accent2 405" xfId="10624"/>
    <cellStyle name="Accent2 406" xfId="10625"/>
    <cellStyle name="Accent2 407" xfId="10626"/>
    <cellStyle name="Accent2 408" xfId="10627"/>
    <cellStyle name="Accent2 409" xfId="10628"/>
    <cellStyle name="Accent2 41" xfId="10629"/>
    <cellStyle name="Accent2 410" xfId="10630"/>
    <cellStyle name="Accent2 411" xfId="10631"/>
    <cellStyle name="Accent2 412" xfId="10632"/>
    <cellStyle name="Accent2 413" xfId="10633"/>
    <cellStyle name="Accent2 414" xfId="10634"/>
    <cellStyle name="Accent2 415" xfId="10635"/>
    <cellStyle name="Accent2 416" xfId="10636"/>
    <cellStyle name="Accent2 417" xfId="10637"/>
    <cellStyle name="Accent2 418" xfId="10638"/>
    <cellStyle name="Accent2 419" xfId="10639"/>
    <cellStyle name="Accent2 42" xfId="10640"/>
    <cellStyle name="Accent2 420" xfId="10641"/>
    <cellStyle name="Accent2 421" xfId="10642"/>
    <cellStyle name="Accent2 422" xfId="10643"/>
    <cellStyle name="Accent2 423" xfId="10644"/>
    <cellStyle name="Accent2 424" xfId="10645"/>
    <cellStyle name="Accent2 425" xfId="10646"/>
    <cellStyle name="Accent2 426" xfId="10647"/>
    <cellStyle name="Accent2 427" xfId="10648"/>
    <cellStyle name="Accent2 428" xfId="10649"/>
    <cellStyle name="Accent2 429" xfId="10650"/>
    <cellStyle name="Accent2 43" xfId="10651"/>
    <cellStyle name="Accent2 430" xfId="10652"/>
    <cellStyle name="Accent2 431" xfId="10653"/>
    <cellStyle name="Accent2 432" xfId="10654"/>
    <cellStyle name="Accent2 433" xfId="10655"/>
    <cellStyle name="Accent2 434" xfId="10656"/>
    <cellStyle name="Accent2 435" xfId="10657"/>
    <cellStyle name="Accent2 436" xfId="10658"/>
    <cellStyle name="Accent2 437" xfId="10659"/>
    <cellStyle name="Accent2 438" xfId="10660"/>
    <cellStyle name="Accent2 439" xfId="10661"/>
    <cellStyle name="Accent2 44" xfId="10662"/>
    <cellStyle name="Accent2 440" xfId="10663"/>
    <cellStyle name="Accent2 441" xfId="10664"/>
    <cellStyle name="Accent2 442" xfId="10665"/>
    <cellStyle name="Accent2 443" xfId="10666"/>
    <cellStyle name="Accent2 444" xfId="10667"/>
    <cellStyle name="Accent2 445" xfId="10668"/>
    <cellStyle name="Accent2 446" xfId="10669"/>
    <cellStyle name="Accent2 447" xfId="10670"/>
    <cellStyle name="Accent2 448" xfId="10671"/>
    <cellStyle name="Accent2 449" xfId="10672"/>
    <cellStyle name="Accent2 45" xfId="10673"/>
    <cellStyle name="Accent2 450" xfId="10674"/>
    <cellStyle name="Accent2 451" xfId="10675"/>
    <cellStyle name="Accent2 452" xfId="10676"/>
    <cellStyle name="Accent2 453" xfId="10677"/>
    <cellStyle name="Accent2 454" xfId="10678"/>
    <cellStyle name="Accent2 455" xfId="10679"/>
    <cellStyle name="Accent2 456" xfId="10680"/>
    <cellStyle name="Accent2 457" xfId="10681"/>
    <cellStyle name="Accent2 458" xfId="10682"/>
    <cellStyle name="Accent2 459" xfId="10683"/>
    <cellStyle name="Accent2 46" xfId="10684"/>
    <cellStyle name="Accent2 460" xfId="10685"/>
    <cellStyle name="Accent2 461" xfId="10686"/>
    <cellStyle name="Accent2 462" xfId="10687"/>
    <cellStyle name="Accent2 463" xfId="10688"/>
    <cellStyle name="Accent2 464" xfId="10689"/>
    <cellStyle name="Accent2 465" xfId="10690"/>
    <cellStyle name="Accent2 466" xfId="10691"/>
    <cellStyle name="Accent2 467" xfId="10692"/>
    <cellStyle name="Accent2 468" xfId="10693"/>
    <cellStyle name="Accent2 469" xfId="10694"/>
    <cellStyle name="Accent2 47" xfId="10695"/>
    <cellStyle name="Accent2 470" xfId="10696"/>
    <cellStyle name="Accent2 471" xfId="10697"/>
    <cellStyle name="Accent2 472" xfId="10698"/>
    <cellStyle name="Accent2 473" xfId="10699"/>
    <cellStyle name="Accent2 474" xfId="10700"/>
    <cellStyle name="Accent2 475" xfId="10701"/>
    <cellStyle name="Accent2 476" xfId="10702"/>
    <cellStyle name="Accent2 477" xfId="10703"/>
    <cellStyle name="Accent2 478" xfId="10704"/>
    <cellStyle name="Accent2 479" xfId="10705"/>
    <cellStyle name="Accent2 48" xfId="10706"/>
    <cellStyle name="Accent2 480" xfId="10707"/>
    <cellStyle name="Accent2 481" xfId="10708"/>
    <cellStyle name="Accent2 482" xfId="10709"/>
    <cellStyle name="Accent2 483" xfId="10710"/>
    <cellStyle name="Accent2 484" xfId="10711"/>
    <cellStyle name="Accent2 485" xfId="10712"/>
    <cellStyle name="Accent2 486" xfId="10713"/>
    <cellStyle name="Accent2 487" xfId="10714"/>
    <cellStyle name="Accent2 488" xfId="10715"/>
    <cellStyle name="Accent2 489" xfId="10716"/>
    <cellStyle name="Accent2 49" xfId="10717"/>
    <cellStyle name="Accent2 490" xfId="10718"/>
    <cellStyle name="Accent2 491" xfId="10719"/>
    <cellStyle name="Accent2 492" xfId="10720"/>
    <cellStyle name="Accent2 493" xfId="10721"/>
    <cellStyle name="Accent2 494" xfId="10722"/>
    <cellStyle name="Accent2 495" xfId="10723"/>
    <cellStyle name="Accent2 496" xfId="10724"/>
    <cellStyle name="Accent2 497" xfId="10725"/>
    <cellStyle name="Accent2 498" xfId="10726"/>
    <cellStyle name="Accent2 499" xfId="10727"/>
    <cellStyle name="Accent2 5" xfId="10728"/>
    <cellStyle name="Accent2 50" xfId="10729"/>
    <cellStyle name="Accent2 500" xfId="10730"/>
    <cellStyle name="Accent2 501" xfId="10731"/>
    <cellStyle name="Accent2 502" xfId="10732"/>
    <cellStyle name="Accent2 503" xfId="10733"/>
    <cellStyle name="Accent2 504" xfId="10734"/>
    <cellStyle name="Accent2 505" xfId="10735"/>
    <cellStyle name="Accent2 506" xfId="10736"/>
    <cellStyle name="Accent2 507" xfId="10737"/>
    <cellStyle name="Accent2 508" xfId="10738"/>
    <cellStyle name="Accent2 509" xfId="10739"/>
    <cellStyle name="Accent2 51" xfId="10740"/>
    <cellStyle name="Accent2 510" xfId="10741"/>
    <cellStyle name="Accent2 511" xfId="10742"/>
    <cellStyle name="Accent2 512" xfId="10743"/>
    <cellStyle name="Accent2 513" xfId="10744"/>
    <cellStyle name="Accent2 514" xfId="10745"/>
    <cellStyle name="Accent2 515" xfId="10746"/>
    <cellStyle name="Accent2 516" xfId="10747"/>
    <cellStyle name="Accent2 517" xfId="10748"/>
    <cellStyle name="Accent2 518" xfId="10749"/>
    <cellStyle name="Accent2 519" xfId="10750"/>
    <cellStyle name="Accent2 52" xfId="10751"/>
    <cellStyle name="Accent2 520" xfId="10752"/>
    <cellStyle name="Accent2 521" xfId="10753"/>
    <cellStyle name="Accent2 522" xfId="10754"/>
    <cellStyle name="Accent2 523" xfId="10755"/>
    <cellStyle name="Accent2 524" xfId="10756"/>
    <cellStyle name="Accent2 525" xfId="10757"/>
    <cellStyle name="Accent2 526" xfId="10758"/>
    <cellStyle name="Accent2 527" xfId="10759"/>
    <cellStyle name="Accent2 528" xfId="10760"/>
    <cellStyle name="Accent2 529" xfId="10761"/>
    <cellStyle name="Accent2 53" xfId="10762"/>
    <cellStyle name="Accent2 530" xfId="10763"/>
    <cellStyle name="Accent2 531" xfId="10764"/>
    <cellStyle name="Accent2 532" xfId="10765"/>
    <cellStyle name="Accent2 533" xfId="10766"/>
    <cellStyle name="Accent2 534" xfId="10767"/>
    <cellStyle name="Accent2 535" xfId="10768"/>
    <cellStyle name="Accent2 536" xfId="10769"/>
    <cellStyle name="Accent2 537" xfId="10770"/>
    <cellStyle name="Accent2 538" xfId="10771"/>
    <cellStyle name="Accent2 539" xfId="10772"/>
    <cellStyle name="Accent2 54" xfId="10773"/>
    <cellStyle name="Accent2 540" xfId="10774"/>
    <cellStyle name="Accent2 541" xfId="10775"/>
    <cellStyle name="Accent2 542" xfId="10776"/>
    <cellStyle name="Accent2 543" xfId="10777"/>
    <cellStyle name="Accent2 544" xfId="10778"/>
    <cellStyle name="Accent2 545" xfId="10779"/>
    <cellStyle name="Accent2 546" xfId="10780"/>
    <cellStyle name="Accent2 547" xfId="10781"/>
    <cellStyle name="Accent2 548" xfId="10782"/>
    <cellStyle name="Accent2 549" xfId="10783"/>
    <cellStyle name="Accent2 55" xfId="10784"/>
    <cellStyle name="Accent2 550" xfId="10785"/>
    <cellStyle name="Accent2 551" xfId="10786"/>
    <cellStyle name="Accent2 552" xfId="10787"/>
    <cellStyle name="Accent2 553" xfId="10788"/>
    <cellStyle name="Accent2 554" xfId="10789"/>
    <cellStyle name="Accent2 555" xfId="10790"/>
    <cellStyle name="Accent2 556" xfId="10791"/>
    <cellStyle name="Accent2 557" xfId="10792"/>
    <cellStyle name="Accent2 558" xfId="10793"/>
    <cellStyle name="Accent2 559" xfId="10794"/>
    <cellStyle name="Accent2 56" xfId="10795"/>
    <cellStyle name="Accent2 560" xfId="10796"/>
    <cellStyle name="Accent2 561" xfId="10797"/>
    <cellStyle name="Accent2 562" xfId="10798"/>
    <cellStyle name="Accent2 563" xfId="10799"/>
    <cellStyle name="Accent2 564" xfId="10800"/>
    <cellStyle name="Accent2 565" xfId="10801"/>
    <cellStyle name="Accent2 566" xfId="10802"/>
    <cellStyle name="Accent2 567" xfId="10803"/>
    <cellStyle name="Accent2 568" xfId="10804"/>
    <cellStyle name="Accent2 569" xfId="10805"/>
    <cellStyle name="Accent2 57" xfId="10806"/>
    <cellStyle name="Accent2 570" xfId="10807"/>
    <cellStyle name="Accent2 571" xfId="10808"/>
    <cellStyle name="Accent2 572" xfId="10809"/>
    <cellStyle name="Accent2 573" xfId="10810"/>
    <cellStyle name="Accent2 574" xfId="10811"/>
    <cellStyle name="Accent2 575" xfId="10812"/>
    <cellStyle name="Accent2 576" xfId="10813"/>
    <cellStyle name="Accent2 577" xfId="10814"/>
    <cellStyle name="Accent2 578" xfId="10815"/>
    <cellStyle name="Accent2 579" xfId="10816"/>
    <cellStyle name="Accent2 58" xfId="10817"/>
    <cellStyle name="Accent2 580" xfId="10818"/>
    <cellStyle name="Accent2 581" xfId="10819"/>
    <cellStyle name="Accent2 582" xfId="10820"/>
    <cellStyle name="Accent2 583" xfId="10821"/>
    <cellStyle name="Accent2 584" xfId="10822"/>
    <cellStyle name="Accent2 585" xfId="10823"/>
    <cellStyle name="Accent2 586" xfId="10824"/>
    <cellStyle name="Accent2 587" xfId="10825"/>
    <cellStyle name="Accent2 588" xfId="10826"/>
    <cellStyle name="Accent2 589" xfId="10827"/>
    <cellStyle name="Accent2 59" xfId="10828"/>
    <cellStyle name="Accent2 590" xfId="10829"/>
    <cellStyle name="Accent2 591" xfId="10830"/>
    <cellStyle name="Accent2 592" xfId="10831"/>
    <cellStyle name="Accent2 593" xfId="10832"/>
    <cellStyle name="Accent2 594" xfId="10833"/>
    <cellStyle name="Accent2 595" xfId="10834"/>
    <cellStyle name="Accent2 6" xfId="10835"/>
    <cellStyle name="Accent2 60" xfId="10836"/>
    <cellStyle name="Accent2 61" xfId="10837"/>
    <cellStyle name="Accent2 62" xfId="10838"/>
    <cellStyle name="Accent2 63" xfId="10839"/>
    <cellStyle name="Accent2 64" xfId="10840"/>
    <cellStyle name="Accent2 65" xfId="10841"/>
    <cellStyle name="Accent2 66" xfId="10842"/>
    <cellStyle name="Accent2 67" xfId="10843"/>
    <cellStyle name="Accent2 68" xfId="10844"/>
    <cellStyle name="Accent2 69" xfId="10845"/>
    <cellStyle name="Accent2 7" xfId="10846"/>
    <cellStyle name="Accent2 70" xfId="10847"/>
    <cellStyle name="Accent2 71" xfId="10848"/>
    <cellStyle name="Accent2 72" xfId="10849"/>
    <cellStyle name="Accent2 73" xfId="10850"/>
    <cellStyle name="Accent2 74" xfId="10851"/>
    <cellStyle name="Accent2 75" xfId="10852"/>
    <cellStyle name="Accent2 76" xfId="10853"/>
    <cellStyle name="Accent2 77" xfId="10854"/>
    <cellStyle name="Accent2 78" xfId="10855"/>
    <cellStyle name="Accent2 79" xfId="10856"/>
    <cellStyle name="Accent2 8" xfId="10857"/>
    <cellStyle name="Accent2 80" xfId="10858"/>
    <cellStyle name="Accent2 81" xfId="10859"/>
    <cellStyle name="Accent2 82" xfId="10860"/>
    <cellStyle name="Accent2 83" xfId="10861"/>
    <cellStyle name="Accent2 84" xfId="10862"/>
    <cellStyle name="Accent2 85" xfId="10863"/>
    <cellStyle name="Accent2 86" xfId="10864"/>
    <cellStyle name="Accent2 87" xfId="10865"/>
    <cellStyle name="Accent2 88" xfId="10866"/>
    <cellStyle name="Accent2 89" xfId="10867"/>
    <cellStyle name="Accent2 9" xfId="10868"/>
    <cellStyle name="Accent2 90" xfId="10869"/>
    <cellStyle name="Accent2 91" xfId="10870"/>
    <cellStyle name="Accent2 92" xfId="10871"/>
    <cellStyle name="Accent2 93" xfId="10872"/>
    <cellStyle name="Accent2 94" xfId="10873"/>
    <cellStyle name="Accent2 95" xfId="10874"/>
    <cellStyle name="Accent2 96" xfId="10875"/>
    <cellStyle name="Accent2 97" xfId="10876"/>
    <cellStyle name="Accent2 98" xfId="10877"/>
    <cellStyle name="Accent2 99" xfId="10878"/>
    <cellStyle name="Accent3 - 20%" xfId="10879"/>
    <cellStyle name="Accent3 - 20% 2" xfId="10880"/>
    <cellStyle name="Accent3 - 20%_2011 OM ASM Report" xfId="10881"/>
    <cellStyle name="Accent3 - 40%" xfId="10882"/>
    <cellStyle name="Accent3 - 40% 2" xfId="10883"/>
    <cellStyle name="Accent3 - 40%_2011 OM ASM Report" xfId="10884"/>
    <cellStyle name="Accent3 - 60%" xfId="10885"/>
    <cellStyle name="Accent3 - 60% 2" xfId="10886"/>
    <cellStyle name="Accent3 - 60%_2011 OM ASM Report" xfId="10887"/>
    <cellStyle name="Accent3 10" xfId="10888"/>
    <cellStyle name="Accent3 100" xfId="10889"/>
    <cellStyle name="Accent3 101" xfId="10890"/>
    <cellStyle name="Accent3 102" xfId="10891"/>
    <cellStyle name="Accent3 103" xfId="10892"/>
    <cellStyle name="Accent3 104" xfId="10893"/>
    <cellStyle name="Accent3 105" xfId="10894"/>
    <cellStyle name="Accent3 106" xfId="10895"/>
    <cellStyle name="Accent3 107" xfId="10896"/>
    <cellStyle name="Accent3 108" xfId="10897"/>
    <cellStyle name="Accent3 109" xfId="10898"/>
    <cellStyle name="Accent3 11" xfId="10899"/>
    <cellStyle name="Accent3 110" xfId="10900"/>
    <cellStyle name="Accent3 111" xfId="10901"/>
    <cellStyle name="Accent3 112" xfId="10902"/>
    <cellStyle name="Accent3 113" xfId="10903"/>
    <cellStyle name="Accent3 114" xfId="10904"/>
    <cellStyle name="Accent3 115" xfId="10905"/>
    <cellStyle name="Accent3 116" xfId="10906"/>
    <cellStyle name="Accent3 117" xfId="10907"/>
    <cellStyle name="Accent3 118" xfId="10908"/>
    <cellStyle name="Accent3 119" xfId="10909"/>
    <cellStyle name="Accent3 12" xfId="10910"/>
    <cellStyle name="Accent3 120" xfId="10911"/>
    <cellStyle name="Accent3 121" xfId="10912"/>
    <cellStyle name="Accent3 122" xfId="10913"/>
    <cellStyle name="Accent3 123" xfId="10914"/>
    <cellStyle name="Accent3 124" xfId="10915"/>
    <cellStyle name="Accent3 125" xfId="10916"/>
    <cellStyle name="Accent3 126" xfId="10917"/>
    <cellStyle name="Accent3 127" xfId="10918"/>
    <cellStyle name="Accent3 128" xfId="10919"/>
    <cellStyle name="Accent3 129" xfId="10920"/>
    <cellStyle name="Accent3 13" xfId="10921"/>
    <cellStyle name="Accent3 130" xfId="10922"/>
    <cellStyle name="Accent3 131" xfId="10923"/>
    <cellStyle name="Accent3 132" xfId="10924"/>
    <cellStyle name="Accent3 133" xfId="10925"/>
    <cellStyle name="Accent3 134" xfId="10926"/>
    <cellStyle name="Accent3 135" xfId="10927"/>
    <cellStyle name="Accent3 136" xfId="10928"/>
    <cellStyle name="Accent3 137" xfId="10929"/>
    <cellStyle name="Accent3 138" xfId="10930"/>
    <cellStyle name="Accent3 139" xfId="10931"/>
    <cellStyle name="Accent3 14" xfId="10932"/>
    <cellStyle name="Accent3 140" xfId="10933"/>
    <cellStyle name="Accent3 141" xfId="10934"/>
    <cellStyle name="Accent3 142" xfId="10935"/>
    <cellStyle name="Accent3 143" xfId="10936"/>
    <cellStyle name="Accent3 144" xfId="10937"/>
    <cellStyle name="Accent3 145" xfId="10938"/>
    <cellStyle name="Accent3 146" xfId="10939"/>
    <cellStyle name="Accent3 147" xfId="10940"/>
    <cellStyle name="Accent3 148" xfId="10941"/>
    <cellStyle name="Accent3 149" xfId="10942"/>
    <cellStyle name="Accent3 15" xfId="10943"/>
    <cellStyle name="Accent3 150" xfId="10944"/>
    <cellStyle name="Accent3 151" xfId="10945"/>
    <cellStyle name="Accent3 152" xfId="10946"/>
    <cellStyle name="Accent3 153" xfId="10947"/>
    <cellStyle name="Accent3 154" xfId="10948"/>
    <cellStyle name="Accent3 155" xfId="10949"/>
    <cellStyle name="Accent3 156" xfId="10950"/>
    <cellStyle name="Accent3 157" xfId="10951"/>
    <cellStyle name="Accent3 158" xfId="10952"/>
    <cellStyle name="Accent3 159" xfId="10953"/>
    <cellStyle name="Accent3 16" xfId="10954"/>
    <cellStyle name="Accent3 160" xfId="10955"/>
    <cellStyle name="Accent3 161" xfId="10956"/>
    <cellStyle name="Accent3 162" xfId="10957"/>
    <cellStyle name="Accent3 163" xfId="10958"/>
    <cellStyle name="Accent3 164" xfId="10959"/>
    <cellStyle name="Accent3 165" xfId="10960"/>
    <cellStyle name="Accent3 166" xfId="10961"/>
    <cellStyle name="Accent3 167" xfId="10962"/>
    <cellStyle name="Accent3 168" xfId="10963"/>
    <cellStyle name="Accent3 169" xfId="10964"/>
    <cellStyle name="Accent3 17" xfId="10965"/>
    <cellStyle name="Accent3 170" xfId="10966"/>
    <cellStyle name="Accent3 171" xfId="10967"/>
    <cellStyle name="Accent3 172" xfId="10968"/>
    <cellStyle name="Accent3 173" xfId="10969"/>
    <cellStyle name="Accent3 174" xfId="10970"/>
    <cellStyle name="Accent3 175" xfId="10971"/>
    <cellStyle name="Accent3 176" xfId="10972"/>
    <cellStyle name="Accent3 177" xfId="10973"/>
    <cellStyle name="Accent3 178" xfId="10974"/>
    <cellStyle name="Accent3 179" xfId="10975"/>
    <cellStyle name="Accent3 18" xfId="10976"/>
    <cellStyle name="Accent3 180" xfId="10977"/>
    <cellStyle name="Accent3 181" xfId="10978"/>
    <cellStyle name="Accent3 182" xfId="10979"/>
    <cellStyle name="Accent3 183" xfId="10980"/>
    <cellStyle name="Accent3 184" xfId="10981"/>
    <cellStyle name="Accent3 185" xfId="10982"/>
    <cellStyle name="Accent3 186" xfId="10983"/>
    <cellStyle name="Accent3 187" xfId="10984"/>
    <cellStyle name="Accent3 188" xfId="10985"/>
    <cellStyle name="Accent3 189" xfId="10986"/>
    <cellStyle name="Accent3 19" xfId="10987"/>
    <cellStyle name="Accent3 190" xfId="10988"/>
    <cellStyle name="Accent3 191" xfId="10989"/>
    <cellStyle name="Accent3 192" xfId="10990"/>
    <cellStyle name="Accent3 193" xfId="10991"/>
    <cellStyle name="Accent3 194" xfId="10992"/>
    <cellStyle name="Accent3 195" xfId="10993"/>
    <cellStyle name="Accent3 196" xfId="10994"/>
    <cellStyle name="Accent3 197" xfId="10995"/>
    <cellStyle name="Accent3 198" xfId="10996"/>
    <cellStyle name="Accent3 199" xfId="10997"/>
    <cellStyle name="Accent3 2" xfId="10998"/>
    <cellStyle name="Accent3 2 2" xfId="10999"/>
    <cellStyle name="Accent3 2 2 2" xfId="11000"/>
    <cellStyle name="Accent3 2 3" xfId="11001"/>
    <cellStyle name="Accent3 20" xfId="11002"/>
    <cellStyle name="Accent3 200" xfId="11003"/>
    <cellStyle name="Accent3 201" xfId="11004"/>
    <cellStyle name="Accent3 202" xfId="11005"/>
    <cellStyle name="Accent3 203" xfId="11006"/>
    <cellStyle name="Accent3 204" xfId="11007"/>
    <cellStyle name="Accent3 205" xfId="11008"/>
    <cellStyle name="Accent3 206" xfId="11009"/>
    <cellStyle name="Accent3 207" xfId="11010"/>
    <cellStyle name="Accent3 208" xfId="11011"/>
    <cellStyle name="Accent3 209" xfId="11012"/>
    <cellStyle name="Accent3 21" xfId="11013"/>
    <cellStyle name="Accent3 210" xfId="11014"/>
    <cellStyle name="Accent3 211" xfId="11015"/>
    <cellStyle name="Accent3 212" xfId="11016"/>
    <cellStyle name="Accent3 213" xfId="11017"/>
    <cellStyle name="Accent3 214" xfId="11018"/>
    <cellStyle name="Accent3 215" xfId="11019"/>
    <cellStyle name="Accent3 216" xfId="11020"/>
    <cellStyle name="Accent3 217" xfId="11021"/>
    <cellStyle name="Accent3 218" xfId="11022"/>
    <cellStyle name="Accent3 219" xfId="11023"/>
    <cellStyle name="Accent3 22" xfId="11024"/>
    <cellStyle name="Accent3 220" xfId="11025"/>
    <cellStyle name="Accent3 221" xfId="11026"/>
    <cellStyle name="Accent3 222" xfId="11027"/>
    <cellStyle name="Accent3 223" xfId="11028"/>
    <cellStyle name="Accent3 224" xfId="11029"/>
    <cellStyle name="Accent3 225" xfId="11030"/>
    <cellStyle name="Accent3 226" xfId="11031"/>
    <cellStyle name="Accent3 227" xfId="11032"/>
    <cellStyle name="Accent3 228" xfId="11033"/>
    <cellStyle name="Accent3 229" xfId="11034"/>
    <cellStyle name="Accent3 23" xfId="11035"/>
    <cellStyle name="Accent3 230" xfId="11036"/>
    <cellStyle name="Accent3 231" xfId="11037"/>
    <cellStyle name="Accent3 232" xfId="11038"/>
    <cellStyle name="Accent3 233" xfId="11039"/>
    <cellStyle name="Accent3 234" xfId="11040"/>
    <cellStyle name="Accent3 235" xfId="11041"/>
    <cellStyle name="Accent3 236" xfId="11042"/>
    <cellStyle name="Accent3 237" xfId="11043"/>
    <cellStyle name="Accent3 238" xfId="11044"/>
    <cellStyle name="Accent3 239" xfId="11045"/>
    <cellStyle name="Accent3 24" xfId="11046"/>
    <cellStyle name="Accent3 240" xfId="11047"/>
    <cellStyle name="Accent3 241" xfId="11048"/>
    <cellStyle name="Accent3 242" xfId="11049"/>
    <cellStyle name="Accent3 243" xfId="11050"/>
    <cellStyle name="Accent3 244" xfId="11051"/>
    <cellStyle name="Accent3 245" xfId="11052"/>
    <cellStyle name="Accent3 246" xfId="11053"/>
    <cellStyle name="Accent3 247" xfId="11054"/>
    <cellStyle name="Accent3 248" xfId="11055"/>
    <cellStyle name="Accent3 249" xfId="11056"/>
    <cellStyle name="Accent3 25" xfId="11057"/>
    <cellStyle name="Accent3 250" xfId="11058"/>
    <cellStyle name="Accent3 251" xfId="11059"/>
    <cellStyle name="Accent3 252" xfId="11060"/>
    <cellStyle name="Accent3 253" xfId="11061"/>
    <cellStyle name="Accent3 254" xfId="11062"/>
    <cellStyle name="Accent3 255" xfId="11063"/>
    <cellStyle name="Accent3 256" xfId="11064"/>
    <cellStyle name="Accent3 257" xfId="11065"/>
    <cellStyle name="Accent3 258" xfId="11066"/>
    <cellStyle name="Accent3 259" xfId="11067"/>
    <cellStyle name="Accent3 26" xfId="11068"/>
    <cellStyle name="Accent3 260" xfId="11069"/>
    <cellStyle name="Accent3 261" xfId="11070"/>
    <cellStyle name="Accent3 262" xfId="11071"/>
    <cellStyle name="Accent3 263" xfId="11072"/>
    <cellStyle name="Accent3 264" xfId="11073"/>
    <cellStyle name="Accent3 265" xfId="11074"/>
    <cellStyle name="Accent3 266" xfId="11075"/>
    <cellStyle name="Accent3 267" xfId="11076"/>
    <cellStyle name="Accent3 268" xfId="11077"/>
    <cellStyle name="Accent3 269" xfId="11078"/>
    <cellStyle name="Accent3 27" xfId="11079"/>
    <cellStyle name="Accent3 270" xfId="11080"/>
    <cellStyle name="Accent3 271" xfId="11081"/>
    <cellStyle name="Accent3 272" xfId="11082"/>
    <cellStyle name="Accent3 273" xfId="11083"/>
    <cellStyle name="Accent3 274" xfId="11084"/>
    <cellStyle name="Accent3 275" xfId="11085"/>
    <cellStyle name="Accent3 276" xfId="11086"/>
    <cellStyle name="Accent3 277" xfId="11087"/>
    <cellStyle name="Accent3 278" xfId="11088"/>
    <cellStyle name="Accent3 279" xfId="11089"/>
    <cellStyle name="Accent3 28" xfId="11090"/>
    <cellStyle name="Accent3 280" xfId="11091"/>
    <cellStyle name="Accent3 281" xfId="11092"/>
    <cellStyle name="Accent3 282" xfId="11093"/>
    <cellStyle name="Accent3 283" xfId="11094"/>
    <cellStyle name="Accent3 284" xfId="11095"/>
    <cellStyle name="Accent3 285" xfId="11096"/>
    <cellStyle name="Accent3 286" xfId="11097"/>
    <cellStyle name="Accent3 287" xfId="11098"/>
    <cellStyle name="Accent3 288" xfId="11099"/>
    <cellStyle name="Accent3 289" xfId="11100"/>
    <cellStyle name="Accent3 29" xfId="11101"/>
    <cellStyle name="Accent3 290" xfId="11102"/>
    <cellStyle name="Accent3 291" xfId="11103"/>
    <cellStyle name="Accent3 292" xfId="11104"/>
    <cellStyle name="Accent3 293" xfId="11105"/>
    <cellStyle name="Accent3 294" xfId="11106"/>
    <cellStyle name="Accent3 295" xfId="11107"/>
    <cellStyle name="Accent3 296" xfId="11108"/>
    <cellStyle name="Accent3 297" xfId="11109"/>
    <cellStyle name="Accent3 298" xfId="11110"/>
    <cellStyle name="Accent3 299" xfId="11111"/>
    <cellStyle name="Accent3 3" xfId="11112"/>
    <cellStyle name="Accent3 3 2" xfId="11113"/>
    <cellStyle name="Accent3 3 3" xfId="11114"/>
    <cellStyle name="Accent3 3 4" xfId="11115"/>
    <cellStyle name="Accent3 30" xfId="11116"/>
    <cellStyle name="Accent3 300" xfId="11117"/>
    <cellStyle name="Accent3 301" xfId="11118"/>
    <cellStyle name="Accent3 302" xfId="11119"/>
    <cellStyle name="Accent3 303" xfId="11120"/>
    <cellStyle name="Accent3 304" xfId="11121"/>
    <cellStyle name="Accent3 305" xfId="11122"/>
    <cellStyle name="Accent3 306" xfId="11123"/>
    <cellStyle name="Accent3 307" xfId="11124"/>
    <cellStyle name="Accent3 308" xfId="11125"/>
    <cellStyle name="Accent3 309" xfId="11126"/>
    <cellStyle name="Accent3 31" xfId="11127"/>
    <cellStyle name="Accent3 310" xfId="11128"/>
    <cellStyle name="Accent3 311" xfId="11129"/>
    <cellStyle name="Accent3 312" xfId="11130"/>
    <cellStyle name="Accent3 313" xfId="11131"/>
    <cellStyle name="Accent3 314" xfId="11132"/>
    <cellStyle name="Accent3 315" xfId="11133"/>
    <cellStyle name="Accent3 316" xfId="11134"/>
    <cellStyle name="Accent3 317" xfId="11135"/>
    <cellStyle name="Accent3 318" xfId="11136"/>
    <cellStyle name="Accent3 319" xfId="11137"/>
    <cellStyle name="Accent3 32" xfId="11138"/>
    <cellStyle name="Accent3 320" xfId="11139"/>
    <cellStyle name="Accent3 321" xfId="11140"/>
    <cellStyle name="Accent3 322" xfId="11141"/>
    <cellStyle name="Accent3 323" xfId="11142"/>
    <cellStyle name="Accent3 324" xfId="11143"/>
    <cellStyle name="Accent3 325" xfId="11144"/>
    <cellStyle name="Accent3 326" xfId="11145"/>
    <cellStyle name="Accent3 327" xfId="11146"/>
    <cellStyle name="Accent3 328" xfId="11147"/>
    <cellStyle name="Accent3 329" xfId="11148"/>
    <cellStyle name="Accent3 33" xfId="11149"/>
    <cellStyle name="Accent3 330" xfId="11150"/>
    <cellStyle name="Accent3 331" xfId="11151"/>
    <cellStyle name="Accent3 332" xfId="11152"/>
    <cellStyle name="Accent3 333" xfId="11153"/>
    <cellStyle name="Accent3 334" xfId="11154"/>
    <cellStyle name="Accent3 335" xfId="11155"/>
    <cellStyle name="Accent3 336" xfId="11156"/>
    <cellStyle name="Accent3 337" xfId="11157"/>
    <cellStyle name="Accent3 338" xfId="11158"/>
    <cellStyle name="Accent3 339" xfId="11159"/>
    <cellStyle name="Accent3 34" xfId="11160"/>
    <cellStyle name="Accent3 340" xfId="11161"/>
    <cellStyle name="Accent3 341" xfId="11162"/>
    <cellStyle name="Accent3 342" xfId="11163"/>
    <cellStyle name="Accent3 343" xfId="11164"/>
    <cellStyle name="Accent3 344" xfId="11165"/>
    <cellStyle name="Accent3 345" xfId="11166"/>
    <cellStyle name="Accent3 346" xfId="11167"/>
    <cellStyle name="Accent3 347" xfId="11168"/>
    <cellStyle name="Accent3 348" xfId="11169"/>
    <cellStyle name="Accent3 349" xfId="11170"/>
    <cellStyle name="Accent3 35" xfId="11171"/>
    <cellStyle name="Accent3 350" xfId="11172"/>
    <cellStyle name="Accent3 351" xfId="11173"/>
    <cellStyle name="Accent3 352" xfId="11174"/>
    <cellStyle name="Accent3 353" xfId="11175"/>
    <cellStyle name="Accent3 354" xfId="11176"/>
    <cellStyle name="Accent3 355" xfId="11177"/>
    <cellStyle name="Accent3 356" xfId="11178"/>
    <cellStyle name="Accent3 357" xfId="11179"/>
    <cellStyle name="Accent3 358" xfId="11180"/>
    <cellStyle name="Accent3 359" xfId="11181"/>
    <cellStyle name="Accent3 36" xfId="11182"/>
    <cellStyle name="Accent3 360" xfId="11183"/>
    <cellStyle name="Accent3 361" xfId="11184"/>
    <cellStyle name="Accent3 362" xfId="11185"/>
    <cellStyle name="Accent3 363" xfId="11186"/>
    <cellStyle name="Accent3 364" xfId="11187"/>
    <cellStyle name="Accent3 365" xfId="11188"/>
    <cellStyle name="Accent3 366" xfId="11189"/>
    <cellStyle name="Accent3 367" xfId="11190"/>
    <cellStyle name="Accent3 368" xfId="11191"/>
    <cellStyle name="Accent3 369" xfId="11192"/>
    <cellStyle name="Accent3 37" xfId="11193"/>
    <cellStyle name="Accent3 370" xfId="11194"/>
    <cellStyle name="Accent3 371" xfId="11195"/>
    <cellStyle name="Accent3 372" xfId="11196"/>
    <cellStyle name="Accent3 373" xfId="11197"/>
    <cellStyle name="Accent3 374" xfId="11198"/>
    <cellStyle name="Accent3 375" xfId="11199"/>
    <cellStyle name="Accent3 376" xfId="11200"/>
    <cellStyle name="Accent3 377" xfId="11201"/>
    <cellStyle name="Accent3 378" xfId="11202"/>
    <cellStyle name="Accent3 379" xfId="11203"/>
    <cellStyle name="Accent3 38" xfId="11204"/>
    <cellStyle name="Accent3 380" xfId="11205"/>
    <cellStyle name="Accent3 381" xfId="11206"/>
    <cellStyle name="Accent3 382" xfId="11207"/>
    <cellStyle name="Accent3 383" xfId="11208"/>
    <cellStyle name="Accent3 384" xfId="11209"/>
    <cellStyle name="Accent3 385" xfId="11210"/>
    <cellStyle name="Accent3 386" xfId="11211"/>
    <cellStyle name="Accent3 387" xfId="11212"/>
    <cellStyle name="Accent3 388" xfId="11213"/>
    <cellStyle name="Accent3 389" xfId="11214"/>
    <cellStyle name="Accent3 39" xfId="11215"/>
    <cellStyle name="Accent3 390" xfId="11216"/>
    <cellStyle name="Accent3 391" xfId="11217"/>
    <cellStyle name="Accent3 392" xfId="11218"/>
    <cellStyle name="Accent3 393" xfId="11219"/>
    <cellStyle name="Accent3 394" xfId="11220"/>
    <cellStyle name="Accent3 395" xfId="11221"/>
    <cellStyle name="Accent3 396" xfId="11222"/>
    <cellStyle name="Accent3 397" xfId="11223"/>
    <cellStyle name="Accent3 398" xfId="11224"/>
    <cellStyle name="Accent3 399" xfId="11225"/>
    <cellStyle name="Accent3 4" xfId="11226"/>
    <cellStyle name="Accent3 4 2" xfId="11227"/>
    <cellStyle name="Accent3 4 3" xfId="11228"/>
    <cellStyle name="Accent3 40" xfId="11229"/>
    <cellStyle name="Accent3 400" xfId="11230"/>
    <cellStyle name="Accent3 401" xfId="11231"/>
    <cellStyle name="Accent3 402" xfId="11232"/>
    <cellStyle name="Accent3 403" xfId="11233"/>
    <cellStyle name="Accent3 404" xfId="11234"/>
    <cellStyle name="Accent3 405" xfId="11235"/>
    <cellStyle name="Accent3 406" xfId="11236"/>
    <cellStyle name="Accent3 407" xfId="11237"/>
    <cellStyle name="Accent3 408" xfId="11238"/>
    <cellStyle name="Accent3 409" xfId="11239"/>
    <cellStyle name="Accent3 41" xfId="11240"/>
    <cellStyle name="Accent3 410" xfId="11241"/>
    <cellStyle name="Accent3 411" xfId="11242"/>
    <cellStyle name="Accent3 412" xfId="11243"/>
    <cellStyle name="Accent3 413" xfId="11244"/>
    <cellStyle name="Accent3 414" xfId="11245"/>
    <cellStyle name="Accent3 415" xfId="11246"/>
    <cellStyle name="Accent3 416" xfId="11247"/>
    <cellStyle name="Accent3 417" xfId="11248"/>
    <cellStyle name="Accent3 418" xfId="11249"/>
    <cellStyle name="Accent3 419" xfId="11250"/>
    <cellStyle name="Accent3 42" xfId="11251"/>
    <cellStyle name="Accent3 420" xfId="11252"/>
    <cellStyle name="Accent3 421" xfId="11253"/>
    <cellStyle name="Accent3 422" xfId="11254"/>
    <cellStyle name="Accent3 423" xfId="11255"/>
    <cellStyle name="Accent3 424" xfId="11256"/>
    <cellStyle name="Accent3 425" xfId="11257"/>
    <cellStyle name="Accent3 426" xfId="11258"/>
    <cellStyle name="Accent3 427" xfId="11259"/>
    <cellStyle name="Accent3 428" xfId="11260"/>
    <cellStyle name="Accent3 429" xfId="11261"/>
    <cellStyle name="Accent3 43" xfId="11262"/>
    <cellStyle name="Accent3 430" xfId="11263"/>
    <cellStyle name="Accent3 431" xfId="11264"/>
    <cellStyle name="Accent3 432" xfId="11265"/>
    <cellStyle name="Accent3 433" xfId="11266"/>
    <cellStyle name="Accent3 434" xfId="11267"/>
    <cellStyle name="Accent3 435" xfId="11268"/>
    <cellStyle name="Accent3 436" xfId="11269"/>
    <cellStyle name="Accent3 437" xfId="11270"/>
    <cellStyle name="Accent3 438" xfId="11271"/>
    <cellStyle name="Accent3 439" xfId="11272"/>
    <cellStyle name="Accent3 44" xfId="11273"/>
    <cellStyle name="Accent3 440" xfId="11274"/>
    <cellStyle name="Accent3 441" xfId="11275"/>
    <cellStyle name="Accent3 442" xfId="11276"/>
    <cellStyle name="Accent3 443" xfId="11277"/>
    <cellStyle name="Accent3 444" xfId="11278"/>
    <cellStyle name="Accent3 445" xfId="11279"/>
    <cellStyle name="Accent3 446" xfId="11280"/>
    <cellStyle name="Accent3 447" xfId="11281"/>
    <cellStyle name="Accent3 448" xfId="11282"/>
    <cellStyle name="Accent3 449" xfId="11283"/>
    <cellStyle name="Accent3 45" xfId="11284"/>
    <cellStyle name="Accent3 450" xfId="11285"/>
    <cellStyle name="Accent3 451" xfId="11286"/>
    <cellStyle name="Accent3 452" xfId="11287"/>
    <cellStyle name="Accent3 453" xfId="11288"/>
    <cellStyle name="Accent3 454" xfId="11289"/>
    <cellStyle name="Accent3 455" xfId="11290"/>
    <cellStyle name="Accent3 456" xfId="11291"/>
    <cellStyle name="Accent3 457" xfId="11292"/>
    <cellStyle name="Accent3 458" xfId="11293"/>
    <cellStyle name="Accent3 459" xfId="11294"/>
    <cellStyle name="Accent3 46" xfId="11295"/>
    <cellStyle name="Accent3 460" xfId="11296"/>
    <cellStyle name="Accent3 461" xfId="11297"/>
    <cellStyle name="Accent3 462" xfId="11298"/>
    <cellStyle name="Accent3 463" xfId="11299"/>
    <cellStyle name="Accent3 464" xfId="11300"/>
    <cellStyle name="Accent3 465" xfId="11301"/>
    <cellStyle name="Accent3 466" xfId="11302"/>
    <cellStyle name="Accent3 467" xfId="11303"/>
    <cellStyle name="Accent3 468" xfId="11304"/>
    <cellStyle name="Accent3 469" xfId="11305"/>
    <cellStyle name="Accent3 47" xfId="11306"/>
    <cellStyle name="Accent3 470" xfId="11307"/>
    <cellStyle name="Accent3 471" xfId="11308"/>
    <cellStyle name="Accent3 472" xfId="11309"/>
    <cellStyle name="Accent3 473" xfId="11310"/>
    <cellStyle name="Accent3 474" xfId="11311"/>
    <cellStyle name="Accent3 475" xfId="11312"/>
    <cellStyle name="Accent3 476" xfId="11313"/>
    <cellStyle name="Accent3 477" xfId="11314"/>
    <cellStyle name="Accent3 478" xfId="11315"/>
    <cellStyle name="Accent3 479" xfId="11316"/>
    <cellStyle name="Accent3 48" xfId="11317"/>
    <cellStyle name="Accent3 480" xfId="11318"/>
    <cellStyle name="Accent3 481" xfId="11319"/>
    <cellStyle name="Accent3 482" xfId="11320"/>
    <cellStyle name="Accent3 483" xfId="11321"/>
    <cellStyle name="Accent3 484" xfId="11322"/>
    <cellStyle name="Accent3 485" xfId="11323"/>
    <cellStyle name="Accent3 486" xfId="11324"/>
    <cellStyle name="Accent3 487" xfId="11325"/>
    <cellStyle name="Accent3 488" xfId="11326"/>
    <cellStyle name="Accent3 489" xfId="11327"/>
    <cellStyle name="Accent3 49" xfId="11328"/>
    <cellStyle name="Accent3 490" xfId="11329"/>
    <cellStyle name="Accent3 491" xfId="11330"/>
    <cellStyle name="Accent3 492" xfId="11331"/>
    <cellStyle name="Accent3 493" xfId="11332"/>
    <cellStyle name="Accent3 494" xfId="11333"/>
    <cellStyle name="Accent3 495" xfId="11334"/>
    <cellStyle name="Accent3 496" xfId="11335"/>
    <cellStyle name="Accent3 497" xfId="11336"/>
    <cellStyle name="Accent3 498" xfId="11337"/>
    <cellStyle name="Accent3 499" xfId="11338"/>
    <cellStyle name="Accent3 5" xfId="11339"/>
    <cellStyle name="Accent3 50" xfId="11340"/>
    <cellStyle name="Accent3 500" xfId="11341"/>
    <cellStyle name="Accent3 501" xfId="11342"/>
    <cellStyle name="Accent3 502" xfId="11343"/>
    <cellStyle name="Accent3 503" xfId="11344"/>
    <cellStyle name="Accent3 504" xfId="11345"/>
    <cellStyle name="Accent3 505" xfId="11346"/>
    <cellStyle name="Accent3 506" xfId="11347"/>
    <cellStyle name="Accent3 507" xfId="11348"/>
    <cellStyle name="Accent3 508" xfId="11349"/>
    <cellStyle name="Accent3 509" xfId="11350"/>
    <cellStyle name="Accent3 51" xfId="11351"/>
    <cellStyle name="Accent3 510" xfId="11352"/>
    <cellStyle name="Accent3 511" xfId="11353"/>
    <cellStyle name="Accent3 512" xfId="11354"/>
    <cellStyle name="Accent3 513" xfId="11355"/>
    <cellStyle name="Accent3 514" xfId="11356"/>
    <cellStyle name="Accent3 515" xfId="11357"/>
    <cellStyle name="Accent3 516" xfId="11358"/>
    <cellStyle name="Accent3 517" xfId="11359"/>
    <cellStyle name="Accent3 518" xfId="11360"/>
    <cellStyle name="Accent3 519" xfId="11361"/>
    <cellStyle name="Accent3 52" xfId="11362"/>
    <cellStyle name="Accent3 520" xfId="11363"/>
    <cellStyle name="Accent3 521" xfId="11364"/>
    <cellStyle name="Accent3 522" xfId="11365"/>
    <cellStyle name="Accent3 523" xfId="11366"/>
    <cellStyle name="Accent3 524" xfId="11367"/>
    <cellStyle name="Accent3 525" xfId="11368"/>
    <cellStyle name="Accent3 526" xfId="11369"/>
    <cellStyle name="Accent3 527" xfId="11370"/>
    <cellStyle name="Accent3 528" xfId="11371"/>
    <cellStyle name="Accent3 529" xfId="11372"/>
    <cellStyle name="Accent3 53" xfId="11373"/>
    <cellStyle name="Accent3 530" xfId="11374"/>
    <cellStyle name="Accent3 531" xfId="11375"/>
    <cellStyle name="Accent3 532" xfId="11376"/>
    <cellStyle name="Accent3 533" xfId="11377"/>
    <cellStyle name="Accent3 534" xfId="11378"/>
    <cellStyle name="Accent3 535" xfId="11379"/>
    <cellStyle name="Accent3 536" xfId="11380"/>
    <cellStyle name="Accent3 537" xfId="11381"/>
    <cellStyle name="Accent3 538" xfId="11382"/>
    <cellStyle name="Accent3 539" xfId="11383"/>
    <cellStyle name="Accent3 54" xfId="11384"/>
    <cellStyle name="Accent3 540" xfId="11385"/>
    <cellStyle name="Accent3 541" xfId="11386"/>
    <cellStyle name="Accent3 542" xfId="11387"/>
    <cellStyle name="Accent3 543" xfId="11388"/>
    <cellStyle name="Accent3 544" xfId="11389"/>
    <cellStyle name="Accent3 545" xfId="11390"/>
    <cellStyle name="Accent3 546" xfId="11391"/>
    <cellStyle name="Accent3 547" xfId="11392"/>
    <cellStyle name="Accent3 548" xfId="11393"/>
    <cellStyle name="Accent3 549" xfId="11394"/>
    <cellStyle name="Accent3 55" xfId="11395"/>
    <cellStyle name="Accent3 550" xfId="11396"/>
    <cellStyle name="Accent3 551" xfId="11397"/>
    <cellStyle name="Accent3 552" xfId="11398"/>
    <cellStyle name="Accent3 553" xfId="11399"/>
    <cellStyle name="Accent3 554" xfId="11400"/>
    <cellStyle name="Accent3 555" xfId="11401"/>
    <cellStyle name="Accent3 556" xfId="11402"/>
    <cellStyle name="Accent3 557" xfId="11403"/>
    <cellStyle name="Accent3 558" xfId="11404"/>
    <cellStyle name="Accent3 559" xfId="11405"/>
    <cellStyle name="Accent3 56" xfId="11406"/>
    <cellStyle name="Accent3 560" xfId="11407"/>
    <cellStyle name="Accent3 561" xfId="11408"/>
    <cellStyle name="Accent3 562" xfId="11409"/>
    <cellStyle name="Accent3 563" xfId="11410"/>
    <cellStyle name="Accent3 564" xfId="11411"/>
    <cellStyle name="Accent3 565" xfId="11412"/>
    <cellStyle name="Accent3 566" xfId="11413"/>
    <cellStyle name="Accent3 567" xfId="11414"/>
    <cellStyle name="Accent3 568" xfId="11415"/>
    <cellStyle name="Accent3 569" xfId="11416"/>
    <cellStyle name="Accent3 57" xfId="11417"/>
    <cellStyle name="Accent3 570" xfId="11418"/>
    <cellStyle name="Accent3 571" xfId="11419"/>
    <cellStyle name="Accent3 572" xfId="11420"/>
    <cellStyle name="Accent3 573" xfId="11421"/>
    <cellStyle name="Accent3 574" xfId="11422"/>
    <cellStyle name="Accent3 575" xfId="11423"/>
    <cellStyle name="Accent3 576" xfId="11424"/>
    <cellStyle name="Accent3 577" xfId="11425"/>
    <cellStyle name="Accent3 578" xfId="11426"/>
    <cellStyle name="Accent3 579" xfId="11427"/>
    <cellStyle name="Accent3 58" xfId="11428"/>
    <cellStyle name="Accent3 580" xfId="11429"/>
    <cellStyle name="Accent3 581" xfId="11430"/>
    <cellStyle name="Accent3 582" xfId="11431"/>
    <cellStyle name="Accent3 583" xfId="11432"/>
    <cellStyle name="Accent3 584" xfId="11433"/>
    <cellStyle name="Accent3 585" xfId="11434"/>
    <cellStyle name="Accent3 586" xfId="11435"/>
    <cellStyle name="Accent3 587" xfId="11436"/>
    <cellStyle name="Accent3 588" xfId="11437"/>
    <cellStyle name="Accent3 589" xfId="11438"/>
    <cellStyle name="Accent3 59" xfId="11439"/>
    <cellStyle name="Accent3 590" xfId="11440"/>
    <cellStyle name="Accent3 591" xfId="11441"/>
    <cellStyle name="Accent3 592" xfId="11442"/>
    <cellStyle name="Accent3 593" xfId="11443"/>
    <cellStyle name="Accent3 594" xfId="11444"/>
    <cellStyle name="Accent3 595" xfId="11445"/>
    <cellStyle name="Accent3 6" xfId="11446"/>
    <cellStyle name="Accent3 60" xfId="11447"/>
    <cellStyle name="Accent3 61" xfId="11448"/>
    <cellStyle name="Accent3 62" xfId="11449"/>
    <cellStyle name="Accent3 63" xfId="11450"/>
    <cellStyle name="Accent3 64" xfId="11451"/>
    <cellStyle name="Accent3 65" xfId="11452"/>
    <cellStyle name="Accent3 66" xfId="11453"/>
    <cellStyle name="Accent3 67" xfId="11454"/>
    <cellStyle name="Accent3 68" xfId="11455"/>
    <cellStyle name="Accent3 69" xfId="11456"/>
    <cellStyle name="Accent3 7" xfId="11457"/>
    <cellStyle name="Accent3 70" xfId="11458"/>
    <cellStyle name="Accent3 71" xfId="11459"/>
    <cellStyle name="Accent3 72" xfId="11460"/>
    <cellStyle name="Accent3 73" xfId="11461"/>
    <cellStyle name="Accent3 74" xfId="11462"/>
    <cellStyle name="Accent3 75" xfId="11463"/>
    <cellStyle name="Accent3 76" xfId="11464"/>
    <cellStyle name="Accent3 77" xfId="11465"/>
    <cellStyle name="Accent3 78" xfId="11466"/>
    <cellStyle name="Accent3 79" xfId="11467"/>
    <cellStyle name="Accent3 8" xfId="11468"/>
    <cellStyle name="Accent3 80" xfId="11469"/>
    <cellStyle name="Accent3 81" xfId="11470"/>
    <cellStyle name="Accent3 82" xfId="11471"/>
    <cellStyle name="Accent3 83" xfId="11472"/>
    <cellStyle name="Accent3 84" xfId="11473"/>
    <cellStyle name="Accent3 85" xfId="11474"/>
    <cellStyle name="Accent3 86" xfId="11475"/>
    <cellStyle name="Accent3 87" xfId="11476"/>
    <cellStyle name="Accent3 88" xfId="11477"/>
    <cellStyle name="Accent3 89" xfId="11478"/>
    <cellStyle name="Accent3 9" xfId="11479"/>
    <cellStyle name="Accent3 90" xfId="11480"/>
    <cellStyle name="Accent3 91" xfId="11481"/>
    <cellStyle name="Accent3 92" xfId="11482"/>
    <cellStyle name="Accent3 93" xfId="11483"/>
    <cellStyle name="Accent3 94" xfId="11484"/>
    <cellStyle name="Accent3 95" xfId="11485"/>
    <cellStyle name="Accent3 96" xfId="11486"/>
    <cellStyle name="Accent3 97" xfId="11487"/>
    <cellStyle name="Accent3 98" xfId="11488"/>
    <cellStyle name="Accent3 99" xfId="11489"/>
    <cellStyle name="Accent4 - 20%" xfId="11490"/>
    <cellStyle name="Accent4 - 20% 2" xfId="11491"/>
    <cellStyle name="Accent4 - 20%_2011 OM ASM Report" xfId="11492"/>
    <cellStyle name="Accent4 - 40%" xfId="11493"/>
    <cellStyle name="Accent4 - 40% 2" xfId="11494"/>
    <cellStyle name="Accent4 - 40%_2011 OM ASM Report" xfId="11495"/>
    <cellStyle name="Accent4 - 60%" xfId="11496"/>
    <cellStyle name="Accent4 - 60% 2" xfId="11497"/>
    <cellStyle name="Accent4 - 60%_2011 OM ASM Report" xfId="11498"/>
    <cellStyle name="Accent4 10" xfId="11499"/>
    <cellStyle name="Accent4 100" xfId="11500"/>
    <cellStyle name="Accent4 101" xfId="11501"/>
    <cellStyle name="Accent4 102" xfId="11502"/>
    <cellStyle name="Accent4 103" xfId="11503"/>
    <cellStyle name="Accent4 104" xfId="11504"/>
    <cellStyle name="Accent4 105" xfId="11505"/>
    <cellStyle name="Accent4 106" xfId="11506"/>
    <cellStyle name="Accent4 107" xfId="11507"/>
    <cellStyle name="Accent4 108" xfId="11508"/>
    <cellStyle name="Accent4 109" xfId="11509"/>
    <cellStyle name="Accent4 11" xfId="11510"/>
    <cellStyle name="Accent4 110" xfId="11511"/>
    <cellStyle name="Accent4 111" xfId="11512"/>
    <cellStyle name="Accent4 112" xfId="11513"/>
    <cellStyle name="Accent4 113" xfId="11514"/>
    <cellStyle name="Accent4 114" xfId="11515"/>
    <cellStyle name="Accent4 115" xfId="11516"/>
    <cellStyle name="Accent4 116" xfId="11517"/>
    <cellStyle name="Accent4 117" xfId="11518"/>
    <cellStyle name="Accent4 118" xfId="11519"/>
    <cellStyle name="Accent4 119" xfId="11520"/>
    <cellStyle name="Accent4 12" xfId="11521"/>
    <cellStyle name="Accent4 120" xfId="11522"/>
    <cellStyle name="Accent4 121" xfId="11523"/>
    <cellStyle name="Accent4 122" xfId="11524"/>
    <cellStyle name="Accent4 123" xfId="11525"/>
    <cellStyle name="Accent4 124" xfId="11526"/>
    <cellStyle name="Accent4 125" xfId="11527"/>
    <cellStyle name="Accent4 126" xfId="11528"/>
    <cellStyle name="Accent4 127" xfId="11529"/>
    <cellStyle name="Accent4 128" xfId="11530"/>
    <cellStyle name="Accent4 129" xfId="11531"/>
    <cellStyle name="Accent4 13" xfId="11532"/>
    <cellStyle name="Accent4 130" xfId="11533"/>
    <cellStyle name="Accent4 131" xfId="11534"/>
    <cellStyle name="Accent4 132" xfId="11535"/>
    <cellStyle name="Accent4 133" xfId="11536"/>
    <cellStyle name="Accent4 134" xfId="11537"/>
    <cellStyle name="Accent4 135" xfId="11538"/>
    <cellStyle name="Accent4 136" xfId="11539"/>
    <cellStyle name="Accent4 137" xfId="11540"/>
    <cellStyle name="Accent4 138" xfId="11541"/>
    <cellStyle name="Accent4 139" xfId="11542"/>
    <cellStyle name="Accent4 14" xfId="11543"/>
    <cellStyle name="Accent4 140" xfId="11544"/>
    <cellStyle name="Accent4 141" xfId="11545"/>
    <cellStyle name="Accent4 142" xfId="11546"/>
    <cellStyle name="Accent4 143" xfId="11547"/>
    <cellStyle name="Accent4 144" xfId="11548"/>
    <cellStyle name="Accent4 145" xfId="11549"/>
    <cellStyle name="Accent4 146" xfId="11550"/>
    <cellStyle name="Accent4 147" xfId="11551"/>
    <cellStyle name="Accent4 148" xfId="11552"/>
    <cellStyle name="Accent4 149" xfId="11553"/>
    <cellStyle name="Accent4 15" xfId="11554"/>
    <cellStyle name="Accent4 150" xfId="11555"/>
    <cellStyle name="Accent4 151" xfId="11556"/>
    <cellStyle name="Accent4 152" xfId="11557"/>
    <cellStyle name="Accent4 153" xfId="11558"/>
    <cellStyle name="Accent4 154" xfId="11559"/>
    <cellStyle name="Accent4 155" xfId="11560"/>
    <cellStyle name="Accent4 156" xfId="11561"/>
    <cellStyle name="Accent4 157" xfId="11562"/>
    <cellStyle name="Accent4 158" xfId="11563"/>
    <cellStyle name="Accent4 159" xfId="11564"/>
    <cellStyle name="Accent4 16" xfId="11565"/>
    <cellStyle name="Accent4 16 2" xfId="11566"/>
    <cellStyle name="Accent4 16_County_Stop_Light_Chart_2012_02" xfId="11567"/>
    <cellStyle name="Accent4 160" xfId="11568"/>
    <cellStyle name="Accent4 161" xfId="11569"/>
    <cellStyle name="Accent4 162" xfId="11570"/>
    <cellStyle name="Accent4 163" xfId="11571"/>
    <cellStyle name="Accent4 164" xfId="11572"/>
    <cellStyle name="Accent4 165" xfId="11573"/>
    <cellStyle name="Accent4 166" xfId="11574"/>
    <cellStyle name="Accent4 167" xfId="11575"/>
    <cellStyle name="Accent4 168" xfId="11576"/>
    <cellStyle name="Accent4 169" xfId="11577"/>
    <cellStyle name="Accent4 17" xfId="11578"/>
    <cellStyle name="Accent4 170" xfId="11579"/>
    <cellStyle name="Accent4 171" xfId="11580"/>
    <cellStyle name="Accent4 172" xfId="11581"/>
    <cellStyle name="Accent4 173" xfId="11582"/>
    <cellStyle name="Accent4 174" xfId="11583"/>
    <cellStyle name="Accent4 175" xfId="11584"/>
    <cellStyle name="Accent4 176" xfId="11585"/>
    <cellStyle name="Accent4 177" xfId="11586"/>
    <cellStyle name="Accent4 178" xfId="11587"/>
    <cellStyle name="Accent4 179" xfId="11588"/>
    <cellStyle name="Accent4 18" xfId="11589"/>
    <cellStyle name="Accent4 180" xfId="11590"/>
    <cellStyle name="Accent4 181" xfId="11591"/>
    <cellStyle name="Accent4 182" xfId="11592"/>
    <cellStyle name="Accent4 183" xfId="11593"/>
    <cellStyle name="Accent4 184" xfId="11594"/>
    <cellStyle name="Accent4 185" xfId="11595"/>
    <cellStyle name="Accent4 186" xfId="11596"/>
    <cellStyle name="Accent4 187" xfId="11597"/>
    <cellStyle name="Accent4 188" xfId="11598"/>
    <cellStyle name="Accent4 189" xfId="11599"/>
    <cellStyle name="Accent4 19" xfId="11600"/>
    <cellStyle name="Accent4 190" xfId="11601"/>
    <cellStyle name="Accent4 191" xfId="11602"/>
    <cellStyle name="Accent4 192" xfId="11603"/>
    <cellStyle name="Accent4 193" xfId="11604"/>
    <cellStyle name="Accent4 194" xfId="11605"/>
    <cellStyle name="Accent4 195" xfId="11606"/>
    <cellStyle name="Accent4 196" xfId="11607"/>
    <cellStyle name="Accent4 197" xfId="11608"/>
    <cellStyle name="Accent4 198" xfId="11609"/>
    <cellStyle name="Accent4 199" xfId="11610"/>
    <cellStyle name="Accent4 2" xfId="11611"/>
    <cellStyle name="Accent4 2 2" xfId="11612"/>
    <cellStyle name="Accent4 2 2 2" xfId="11613"/>
    <cellStyle name="Accent4 2 3" xfId="11614"/>
    <cellStyle name="Accent4 20" xfId="11615"/>
    <cellStyle name="Accent4 200" xfId="11616"/>
    <cellStyle name="Accent4 201" xfId="11617"/>
    <cellStyle name="Accent4 202" xfId="11618"/>
    <cellStyle name="Accent4 203" xfId="11619"/>
    <cellStyle name="Accent4 204" xfId="11620"/>
    <cellStyle name="Accent4 205" xfId="11621"/>
    <cellStyle name="Accent4 206" xfId="11622"/>
    <cellStyle name="Accent4 207" xfId="11623"/>
    <cellStyle name="Accent4 208" xfId="11624"/>
    <cellStyle name="Accent4 209" xfId="11625"/>
    <cellStyle name="Accent4 21" xfId="11626"/>
    <cellStyle name="Accent4 210" xfId="11627"/>
    <cellStyle name="Accent4 211" xfId="11628"/>
    <cellStyle name="Accent4 212" xfId="11629"/>
    <cellStyle name="Accent4 213" xfId="11630"/>
    <cellStyle name="Accent4 214" xfId="11631"/>
    <cellStyle name="Accent4 215" xfId="11632"/>
    <cellStyle name="Accent4 216" xfId="11633"/>
    <cellStyle name="Accent4 217" xfId="11634"/>
    <cellStyle name="Accent4 218" xfId="11635"/>
    <cellStyle name="Accent4 219" xfId="11636"/>
    <cellStyle name="Accent4 22" xfId="11637"/>
    <cellStyle name="Accent4 220" xfId="11638"/>
    <cellStyle name="Accent4 221" xfId="11639"/>
    <cellStyle name="Accent4 222" xfId="11640"/>
    <cellStyle name="Accent4 223" xfId="11641"/>
    <cellStyle name="Accent4 224" xfId="11642"/>
    <cellStyle name="Accent4 225" xfId="11643"/>
    <cellStyle name="Accent4 226" xfId="11644"/>
    <cellStyle name="Accent4 227" xfId="11645"/>
    <cellStyle name="Accent4 228" xfId="11646"/>
    <cellStyle name="Accent4 229" xfId="11647"/>
    <cellStyle name="Accent4 23" xfId="11648"/>
    <cellStyle name="Accent4 230" xfId="11649"/>
    <cellStyle name="Accent4 231" xfId="11650"/>
    <cellStyle name="Accent4 232" xfId="11651"/>
    <cellStyle name="Accent4 233" xfId="11652"/>
    <cellStyle name="Accent4 234" xfId="11653"/>
    <cellStyle name="Accent4 235" xfId="11654"/>
    <cellStyle name="Accent4 236" xfId="11655"/>
    <cellStyle name="Accent4 237" xfId="11656"/>
    <cellStyle name="Accent4 238" xfId="11657"/>
    <cellStyle name="Accent4 239" xfId="11658"/>
    <cellStyle name="Accent4 24" xfId="11659"/>
    <cellStyle name="Accent4 240" xfId="11660"/>
    <cellStyle name="Accent4 241" xfId="11661"/>
    <cellStyle name="Accent4 242" xfId="11662"/>
    <cellStyle name="Accent4 243" xfId="11663"/>
    <cellStyle name="Accent4 244" xfId="11664"/>
    <cellStyle name="Accent4 245" xfId="11665"/>
    <cellStyle name="Accent4 246" xfId="11666"/>
    <cellStyle name="Accent4 247" xfId="11667"/>
    <cellStyle name="Accent4 248" xfId="11668"/>
    <cellStyle name="Accent4 249" xfId="11669"/>
    <cellStyle name="Accent4 25" xfId="11670"/>
    <cellStyle name="Accent4 250" xfId="11671"/>
    <cellStyle name="Accent4 251" xfId="11672"/>
    <cellStyle name="Accent4 252" xfId="11673"/>
    <cellStyle name="Accent4 253" xfId="11674"/>
    <cellStyle name="Accent4 254" xfId="11675"/>
    <cellStyle name="Accent4 255" xfId="11676"/>
    <cellStyle name="Accent4 256" xfId="11677"/>
    <cellStyle name="Accent4 257" xfId="11678"/>
    <cellStyle name="Accent4 258" xfId="11679"/>
    <cellStyle name="Accent4 259" xfId="11680"/>
    <cellStyle name="Accent4 26" xfId="11681"/>
    <cellStyle name="Accent4 260" xfId="11682"/>
    <cellStyle name="Accent4 261" xfId="11683"/>
    <cellStyle name="Accent4 262" xfId="11684"/>
    <cellStyle name="Accent4 263" xfId="11685"/>
    <cellStyle name="Accent4 264" xfId="11686"/>
    <cellStyle name="Accent4 265" xfId="11687"/>
    <cellStyle name="Accent4 266" xfId="11688"/>
    <cellStyle name="Accent4 267" xfId="11689"/>
    <cellStyle name="Accent4 268" xfId="11690"/>
    <cellStyle name="Accent4 269" xfId="11691"/>
    <cellStyle name="Accent4 27" xfId="11692"/>
    <cellStyle name="Accent4 270" xfId="11693"/>
    <cellStyle name="Accent4 271" xfId="11694"/>
    <cellStyle name="Accent4 272" xfId="11695"/>
    <cellStyle name="Accent4 273" xfId="11696"/>
    <cellStyle name="Accent4 274" xfId="11697"/>
    <cellStyle name="Accent4 275" xfId="11698"/>
    <cellStyle name="Accent4 276" xfId="11699"/>
    <cellStyle name="Accent4 277" xfId="11700"/>
    <cellStyle name="Accent4 278" xfId="11701"/>
    <cellStyle name="Accent4 279" xfId="11702"/>
    <cellStyle name="Accent4 28" xfId="11703"/>
    <cellStyle name="Accent4 280" xfId="11704"/>
    <cellStyle name="Accent4 281" xfId="11705"/>
    <cellStyle name="Accent4 282" xfId="11706"/>
    <cellStyle name="Accent4 283" xfId="11707"/>
    <cellStyle name="Accent4 284" xfId="11708"/>
    <cellStyle name="Accent4 285" xfId="11709"/>
    <cellStyle name="Accent4 286" xfId="11710"/>
    <cellStyle name="Accent4 287" xfId="11711"/>
    <cellStyle name="Accent4 288" xfId="11712"/>
    <cellStyle name="Accent4 289" xfId="11713"/>
    <cellStyle name="Accent4 29" xfId="11714"/>
    <cellStyle name="Accent4 290" xfId="11715"/>
    <cellStyle name="Accent4 291" xfId="11716"/>
    <cellStyle name="Accent4 292" xfId="11717"/>
    <cellStyle name="Accent4 293" xfId="11718"/>
    <cellStyle name="Accent4 294" xfId="11719"/>
    <cellStyle name="Accent4 295" xfId="11720"/>
    <cellStyle name="Accent4 296" xfId="11721"/>
    <cellStyle name="Accent4 297" xfId="11722"/>
    <cellStyle name="Accent4 298" xfId="11723"/>
    <cellStyle name="Accent4 299" xfId="11724"/>
    <cellStyle name="Accent4 3" xfId="11725"/>
    <cellStyle name="Accent4 3 2" xfId="11726"/>
    <cellStyle name="Accent4 3 3" xfId="11727"/>
    <cellStyle name="Accent4 3 4" xfId="11728"/>
    <cellStyle name="Accent4 30" xfId="11729"/>
    <cellStyle name="Accent4 300" xfId="11730"/>
    <cellStyle name="Accent4 301" xfId="11731"/>
    <cellStyle name="Accent4 302" xfId="11732"/>
    <cellStyle name="Accent4 303" xfId="11733"/>
    <cellStyle name="Accent4 304" xfId="11734"/>
    <cellStyle name="Accent4 305" xfId="11735"/>
    <cellStyle name="Accent4 306" xfId="11736"/>
    <cellStyle name="Accent4 307" xfId="11737"/>
    <cellStyle name="Accent4 308" xfId="11738"/>
    <cellStyle name="Accent4 309" xfId="11739"/>
    <cellStyle name="Accent4 31" xfId="11740"/>
    <cellStyle name="Accent4 310" xfId="11741"/>
    <cellStyle name="Accent4 311" xfId="11742"/>
    <cellStyle name="Accent4 312" xfId="11743"/>
    <cellStyle name="Accent4 313" xfId="11744"/>
    <cellStyle name="Accent4 314" xfId="11745"/>
    <cellStyle name="Accent4 315" xfId="11746"/>
    <cellStyle name="Accent4 316" xfId="11747"/>
    <cellStyle name="Accent4 317" xfId="11748"/>
    <cellStyle name="Accent4 318" xfId="11749"/>
    <cellStyle name="Accent4 319" xfId="11750"/>
    <cellStyle name="Accent4 32" xfId="11751"/>
    <cellStyle name="Accent4 320" xfId="11752"/>
    <cellStyle name="Accent4 321" xfId="11753"/>
    <cellStyle name="Accent4 322" xfId="11754"/>
    <cellStyle name="Accent4 323" xfId="11755"/>
    <cellStyle name="Accent4 324" xfId="11756"/>
    <cellStyle name="Accent4 325" xfId="11757"/>
    <cellStyle name="Accent4 326" xfId="11758"/>
    <cellStyle name="Accent4 327" xfId="11759"/>
    <cellStyle name="Accent4 328" xfId="11760"/>
    <cellStyle name="Accent4 329" xfId="11761"/>
    <cellStyle name="Accent4 33" xfId="11762"/>
    <cellStyle name="Accent4 330" xfId="11763"/>
    <cellStyle name="Accent4 331" xfId="11764"/>
    <cellStyle name="Accent4 332" xfId="11765"/>
    <cellStyle name="Accent4 333" xfId="11766"/>
    <cellStyle name="Accent4 334" xfId="11767"/>
    <cellStyle name="Accent4 335" xfId="11768"/>
    <cellStyle name="Accent4 336" xfId="11769"/>
    <cellStyle name="Accent4 337" xfId="11770"/>
    <cellStyle name="Accent4 338" xfId="11771"/>
    <cellStyle name="Accent4 339" xfId="11772"/>
    <cellStyle name="Accent4 34" xfId="11773"/>
    <cellStyle name="Accent4 340" xfId="11774"/>
    <cellStyle name="Accent4 341" xfId="11775"/>
    <cellStyle name="Accent4 342" xfId="11776"/>
    <cellStyle name="Accent4 343" xfId="11777"/>
    <cellStyle name="Accent4 344" xfId="11778"/>
    <cellStyle name="Accent4 345" xfId="11779"/>
    <cellStyle name="Accent4 346" xfId="11780"/>
    <cellStyle name="Accent4 347" xfId="11781"/>
    <cellStyle name="Accent4 348" xfId="11782"/>
    <cellStyle name="Accent4 349" xfId="11783"/>
    <cellStyle name="Accent4 35" xfId="11784"/>
    <cellStyle name="Accent4 350" xfId="11785"/>
    <cellStyle name="Accent4 351" xfId="11786"/>
    <cellStyle name="Accent4 352" xfId="11787"/>
    <cellStyle name="Accent4 353" xfId="11788"/>
    <cellStyle name="Accent4 354" xfId="11789"/>
    <cellStyle name="Accent4 355" xfId="11790"/>
    <cellStyle name="Accent4 356" xfId="11791"/>
    <cellStyle name="Accent4 357" xfId="11792"/>
    <cellStyle name="Accent4 358" xfId="11793"/>
    <cellStyle name="Accent4 359" xfId="11794"/>
    <cellStyle name="Accent4 36" xfId="11795"/>
    <cellStyle name="Accent4 360" xfId="11796"/>
    <cellStyle name="Accent4 361" xfId="11797"/>
    <cellStyle name="Accent4 362" xfId="11798"/>
    <cellStyle name="Accent4 363" xfId="11799"/>
    <cellStyle name="Accent4 364" xfId="11800"/>
    <cellStyle name="Accent4 365" xfId="11801"/>
    <cellStyle name="Accent4 366" xfId="11802"/>
    <cellStyle name="Accent4 367" xfId="11803"/>
    <cellStyle name="Accent4 368" xfId="11804"/>
    <cellStyle name="Accent4 369" xfId="11805"/>
    <cellStyle name="Accent4 37" xfId="11806"/>
    <cellStyle name="Accent4 370" xfId="11807"/>
    <cellStyle name="Accent4 371" xfId="11808"/>
    <cellStyle name="Accent4 372" xfId="11809"/>
    <cellStyle name="Accent4 373" xfId="11810"/>
    <cellStyle name="Accent4 374" xfId="11811"/>
    <cellStyle name="Accent4 375" xfId="11812"/>
    <cellStyle name="Accent4 376" xfId="11813"/>
    <cellStyle name="Accent4 377" xfId="11814"/>
    <cellStyle name="Accent4 378" xfId="11815"/>
    <cellStyle name="Accent4 379" xfId="11816"/>
    <cellStyle name="Accent4 38" xfId="11817"/>
    <cellStyle name="Accent4 380" xfId="11818"/>
    <cellStyle name="Accent4 381" xfId="11819"/>
    <cellStyle name="Accent4 382" xfId="11820"/>
    <cellStyle name="Accent4 383" xfId="11821"/>
    <cellStyle name="Accent4 384" xfId="11822"/>
    <cellStyle name="Accent4 385" xfId="11823"/>
    <cellStyle name="Accent4 386" xfId="11824"/>
    <cellStyle name="Accent4 387" xfId="11825"/>
    <cellStyle name="Accent4 388" xfId="11826"/>
    <cellStyle name="Accent4 389" xfId="11827"/>
    <cellStyle name="Accent4 39" xfId="11828"/>
    <cellStyle name="Accent4 390" xfId="11829"/>
    <cellStyle name="Accent4 391" xfId="11830"/>
    <cellStyle name="Accent4 392" xfId="11831"/>
    <cellStyle name="Accent4 393" xfId="11832"/>
    <cellStyle name="Accent4 394" xfId="11833"/>
    <cellStyle name="Accent4 395" xfId="11834"/>
    <cellStyle name="Accent4 396" xfId="11835"/>
    <cellStyle name="Accent4 397" xfId="11836"/>
    <cellStyle name="Accent4 398" xfId="11837"/>
    <cellStyle name="Accent4 399" xfId="11838"/>
    <cellStyle name="Accent4 4" xfId="11839"/>
    <cellStyle name="Accent4 4 2" xfId="11840"/>
    <cellStyle name="Accent4 4 3" xfId="11841"/>
    <cellStyle name="Accent4 40" xfId="11842"/>
    <cellStyle name="Accent4 400" xfId="11843"/>
    <cellStyle name="Accent4 401" xfId="11844"/>
    <cellStyle name="Accent4 402" xfId="11845"/>
    <cellStyle name="Accent4 403" xfId="11846"/>
    <cellStyle name="Accent4 404" xfId="11847"/>
    <cellStyle name="Accent4 405" xfId="11848"/>
    <cellStyle name="Accent4 406" xfId="11849"/>
    <cellStyle name="Accent4 407" xfId="11850"/>
    <cellStyle name="Accent4 408" xfId="11851"/>
    <cellStyle name="Accent4 409" xfId="11852"/>
    <cellStyle name="Accent4 41" xfId="11853"/>
    <cellStyle name="Accent4 410" xfId="11854"/>
    <cellStyle name="Accent4 411" xfId="11855"/>
    <cellStyle name="Accent4 412" xfId="11856"/>
    <cellStyle name="Accent4 413" xfId="11857"/>
    <cellStyle name="Accent4 414" xfId="11858"/>
    <cellStyle name="Accent4 415" xfId="11859"/>
    <cellStyle name="Accent4 416" xfId="11860"/>
    <cellStyle name="Accent4 417" xfId="11861"/>
    <cellStyle name="Accent4 418" xfId="11862"/>
    <cellStyle name="Accent4 419" xfId="11863"/>
    <cellStyle name="Accent4 42" xfId="11864"/>
    <cellStyle name="Accent4 420" xfId="11865"/>
    <cellStyle name="Accent4 421" xfId="11866"/>
    <cellStyle name="Accent4 422" xfId="11867"/>
    <cellStyle name="Accent4 423" xfId="11868"/>
    <cellStyle name="Accent4 424" xfId="11869"/>
    <cellStyle name="Accent4 425" xfId="11870"/>
    <cellStyle name="Accent4 426" xfId="11871"/>
    <cellStyle name="Accent4 427" xfId="11872"/>
    <cellStyle name="Accent4 428" xfId="11873"/>
    <cellStyle name="Accent4 429" xfId="11874"/>
    <cellStyle name="Accent4 43" xfId="11875"/>
    <cellStyle name="Accent4 430" xfId="11876"/>
    <cellStyle name="Accent4 431" xfId="11877"/>
    <cellStyle name="Accent4 432" xfId="11878"/>
    <cellStyle name="Accent4 433" xfId="11879"/>
    <cellStyle name="Accent4 434" xfId="11880"/>
    <cellStyle name="Accent4 435" xfId="11881"/>
    <cellStyle name="Accent4 436" xfId="11882"/>
    <cellStyle name="Accent4 437" xfId="11883"/>
    <cellStyle name="Accent4 438" xfId="11884"/>
    <cellStyle name="Accent4 439" xfId="11885"/>
    <cellStyle name="Accent4 44" xfId="11886"/>
    <cellStyle name="Accent4 440" xfId="11887"/>
    <cellStyle name="Accent4 441" xfId="11888"/>
    <cellStyle name="Accent4 442" xfId="11889"/>
    <cellStyle name="Accent4 443" xfId="11890"/>
    <cellStyle name="Accent4 444" xfId="11891"/>
    <cellStyle name="Accent4 445" xfId="11892"/>
    <cellStyle name="Accent4 446" xfId="11893"/>
    <cellStyle name="Accent4 447" xfId="11894"/>
    <cellStyle name="Accent4 448" xfId="11895"/>
    <cellStyle name="Accent4 449" xfId="11896"/>
    <cellStyle name="Accent4 45" xfId="11897"/>
    <cellStyle name="Accent4 450" xfId="11898"/>
    <cellStyle name="Accent4 451" xfId="11899"/>
    <cellStyle name="Accent4 452" xfId="11900"/>
    <cellStyle name="Accent4 453" xfId="11901"/>
    <cellStyle name="Accent4 454" xfId="11902"/>
    <cellStyle name="Accent4 455" xfId="11903"/>
    <cellStyle name="Accent4 456" xfId="11904"/>
    <cellStyle name="Accent4 457" xfId="11905"/>
    <cellStyle name="Accent4 458" xfId="11906"/>
    <cellStyle name="Accent4 459" xfId="11907"/>
    <cellStyle name="Accent4 46" xfId="11908"/>
    <cellStyle name="Accent4 460" xfId="11909"/>
    <cellStyle name="Accent4 461" xfId="11910"/>
    <cellStyle name="Accent4 462" xfId="11911"/>
    <cellStyle name="Accent4 463" xfId="11912"/>
    <cellStyle name="Accent4 464" xfId="11913"/>
    <cellStyle name="Accent4 465" xfId="11914"/>
    <cellStyle name="Accent4 466" xfId="11915"/>
    <cellStyle name="Accent4 467" xfId="11916"/>
    <cellStyle name="Accent4 468" xfId="11917"/>
    <cellStyle name="Accent4 469" xfId="11918"/>
    <cellStyle name="Accent4 47" xfId="11919"/>
    <cellStyle name="Accent4 470" xfId="11920"/>
    <cellStyle name="Accent4 471" xfId="11921"/>
    <cellStyle name="Accent4 472" xfId="11922"/>
    <cellStyle name="Accent4 473" xfId="11923"/>
    <cellStyle name="Accent4 474" xfId="11924"/>
    <cellStyle name="Accent4 475" xfId="11925"/>
    <cellStyle name="Accent4 476" xfId="11926"/>
    <cellStyle name="Accent4 477" xfId="11927"/>
    <cellStyle name="Accent4 478" xfId="11928"/>
    <cellStyle name="Accent4 479" xfId="11929"/>
    <cellStyle name="Accent4 48" xfId="11930"/>
    <cellStyle name="Accent4 480" xfId="11931"/>
    <cellStyle name="Accent4 481" xfId="11932"/>
    <cellStyle name="Accent4 482" xfId="11933"/>
    <cellStyle name="Accent4 483" xfId="11934"/>
    <cellStyle name="Accent4 484" xfId="11935"/>
    <cellStyle name="Accent4 485" xfId="11936"/>
    <cellStyle name="Accent4 486" xfId="11937"/>
    <cellStyle name="Accent4 487" xfId="11938"/>
    <cellStyle name="Accent4 488" xfId="11939"/>
    <cellStyle name="Accent4 489" xfId="11940"/>
    <cellStyle name="Accent4 49" xfId="11941"/>
    <cellStyle name="Accent4 490" xfId="11942"/>
    <cellStyle name="Accent4 491" xfId="11943"/>
    <cellStyle name="Accent4 492" xfId="11944"/>
    <cellStyle name="Accent4 493" xfId="11945"/>
    <cellStyle name="Accent4 494" xfId="11946"/>
    <cellStyle name="Accent4 495" xfId="11947"/>
    <cellStyle name="Accent4 496" xfId="11948"/>
    <cellStyle name="Accent4 497" xfId="11949"/>
    <cellStyle name="Accent4 498" xfId="11950"/>
    <cellStyle name="Accent4 499" xfId="11951"/>
    <cellStyle name="Accent4 5" xfId="11952"/>
    <cellStyle name="Accent4 50" xfId="11953"/>
    <cellStyle name="Accent4 500" xfId="11954"/>
    <cellStyle name="Accent4 501" xfId="11955"/>
    <cellStyle name="Accent4 502" xfId="11956"/>
    <cellStyle name="Accent4 503" xfId="11957"/>
    <cellStyle name="Accent4 504" xfId="11958"/>
    <cellStyle name="Accent4 505" xfId="11959"/>
    <cellStyle name="Accent4 506" xfId="11960"/>
    <cellStyle name="Accent4 507" xfId="11961"/>
    <cellStyle name="Accent4 508" xfId="11962"/>
    <cellStyle name="Accent4 509" xfId="11963"/>
    <cellStyle name="Accent4 51" xfId="11964"/>
    <cellStyle name="Accent4 510" xfId="11965"/>
    <cellStyle name="Accent4 511" xfId="11966"/>
    <cellStyle name="Accent4 512" xfId="11967"/>
    <cellStyle name="Accent4 513" xfId="11968"/>
    <cellStyle name="Accent4 514" xfId="11969"/>
    <cellStyle name="Accent4 515" xfId="11970"/>
    <cellStyle name="Accent4 516" xfId="11971"/>
    <cellStyle name="Accent4 517" xfId="11972"/>
    <cellStyle name="Accent4 518" xfId="11973"/>
    <cellStyle name="Accent4 519" xfId="11974"/>
    <cellStyle name="Accent4 52" xfId="11975"/>
    <cellStyle name="Accent4 520" xfId="11976"/>
    <cellStyle name="Accent4 521" xfId="11977"/>
    <cellStyle name="Accent4 522" xfId="11978"/>
    <cellStyle name="Accent4 523" xfId="11979"/>
    <cellStyle name="Accent4 524" xfId="11980"/>
    <cellStyle name="Accent4 525" xfId="11981"/>
    <cellStyle name="Accent4 526" xfId="11982"/>
    <cellStyle name="Accent4 527" xfId="11983"/>
    <cellStyle name="Accent4 528" xfId="11984"/>
    <cellStyle name="Accent4 529" xfId="11985"/>
    <cellStyle name="Accent4 53" xfId="11986"/>
    <cellStyle name="Accent4 530" xfId="11987"/>
    <cellStyle name="Accent4 531" xfId="11988"/>
    <cellStyle name="Accent4 532" xfId="11989"/>
    <cellStyle name="Accent4 533" xfId="11990"/>
    <cellStyle name="Accent4 534" xfId="11991"/>
    <cellStyle name="Accent4 535" xfId="11992"/>
    <cellStyle name="Accent4 536" xfId="11993"/>
    <cellStyle name="Accent4 537" xfId="11994"/>
    <cellStyle name="Accent4 538" xfId="11995"/>
    <cellStyle name="Accent4 539" xfId="11996"/>
    <cellStyle name="Accent4 54" xfId="11997"/>
    <cellStyle name="Accent4 540" xfId="11998"/>
    <cellStyle name="Accent4 541" xfId="11999"/>
    <cellStyle name="Accent4 542" xfId="12000"/>
    <cellStyle name="Accent4 543" xfId="12001"/>
    <cellStyle name="Accent4 544" xfId="12002"/>
    <cellStyle name="Accent4 545" xfId="12003"/>
    <cellStyle name="Accent4 546" xfId="12004"/>
    <cellStyle name="Accent4 547" xfId="12005"/>
    <cellStyle name="Accent4 548" xfId="12006"/>
    <cellStyle name="Accent4 549" xfId="12007"/>
    <cellStyle name="Accent4 55" xfId="12008"/>
    <cellStyle name="Accent4 550" xfId="12009"/>
    <cellStyle name="Accent4 551" xfId="12010"/>
    <cellStyle name="Accent4 552" xfId="12011"/>
    <cellStyle name="Accent4 553" xfId="12012"/>
    <cellStyle name="Accent4 554" xfId="12013"/>
    <cellStyle name="Accent4 555" xfId="12014"/>
    <cellStyle name="Accent4 556" xfId="12015"/>
    <cellStyle name="Accent4 557" xfId="12016"/>
    <cellStyle name="Accent4 558" xfId="12017"/>
    <cellStyle name="Accent4 559" xfId="12018"/>
    <cellStyle name="Accent4 56" xfId="12019"/>
    <cellStyle name="Accent4 560" xfId="12020"/>
    <cellStyle name="Accent4 561" xfId="12021"/>
    <cellStyle name="Accent4 562" xfId="12022"/>
    <cellStyle name="Accent4 563" xfId="12023"/>
    <cellStyle name="Accent4 564" xfId="12024"/>
    <cellStyle name="Accent4 565" xfId="12025"/>
    <cellStyle name="Accent4 566" xfId="12026"/>
    <cellStyle name="Accent4 567" xfId="12027"/>
    <cellStyle name="Accent4 568" xfId="12028"/>
    <cellStyle name="Accent4 569" xfId="12029"/>
    <cellStyle name="Accent4 57" xfId="12030"/>
    <cellStyle name="Accent4 570" xfId="12031"/>
    <cellStyle name="Accent4 571" xfId="12032"/>
    <cellStyle name="Accent4 572" xfId="12033"/>
    <cellStyle name="Accent4 573" xfId="12034"/>
    <cellStyle name="Accent4 574" xfId="12035"/>
    <cellStyle name="Accent4 575" xfId="12036"/>
    <cellStyle name="Accent4 576" xfId="12037"/>
    <cellStyle name="Accent4 577" xfId="12038"/>
    <cellStyle name="Accent4 578" xfId="12039"/>
    <cellStyle name="Accent4 579" xfId="12040"/>
    <cellStyle name="Accent4 58" xfId="12041"/>
    <cellStyle name="Accent4 580" xfId="12042"/>
    <cellStyle name="Accent4 581" xfId="12043"/>
    <cellStyle name="Accent4 582" xfId="12044"/>
    <cellStyle name="Accent4 583" xfId="12045"/>
    <cellStyle name="Accent4 584" xfId="12046"/>
    <cellStyle name="Accent4 585" xfId="12047"/>
    <cellStyle name="Accent4 586" xfId="12048"/>
    <cellStyle name="Accent4 587" xfId="12049"/>
    <cellStyle name="Accent4 588" xfId="12050"/>
    <cellStyle name="Accent4 589" xfId="12051"/>
    <cellStyle name="Accent4 59" xfId="12052"/>
    <cellStyle name="Accent4 590" xfId="12053"/>
    <cellStyle name="Accent4 591" xfId="12054"/>
    <cellStyle name="Accent4 592" xfId="12055"/>
    <cellStyle name="Accent4 593" xfId="12056"/>
    <cellStyle name="Accent4 594" xfId="12057"/>
    <cellStyle name="Accent4 595" xfId="12058"/>
    <cellStyle name="Accent4 6" xfId="12059"/>
    <cellStyle name="Accent4 60" xfId="12060"/>
    <cellStyle name="Accent4 61" xfId="12061"/>
    <cellStyle name="Accent4 62" xfId="12062"/>
    <cellStyle name="Accent4 63" xfId="12063"/>
    <cellStyle name="Accent4 64" xfId="12064"/>
    <cellStyle name="Accent4 65" xfId="12065"/>
    <cellStyle name="Accent4 66" xfId="12066"/>
    <cellStyle name="Accent4 67" xfId="12067"/>
    <cellStyle name="Accent4 68" xfId="12068"/>
    <cellStyle name="Accent4 69" xfId="12069"/>
    <cellStyle name="Accent4 7" xfId="12070"/>
    <cellStyle name="Accent4 70" xfId="12071"/>
    <cellStyle name="Accent4 71" xfId="12072"/>
    <cellStyle name="Accent4 72" xfId="12073"/>
    <cellStyle name="Accent4 73" xfId="12074"/>
    <cellStyle name="Accent4 74" xfId="12075"/>
    <cellStyle name="Accent4 75" xfId="12076"/>
    <cellStyle name="Accent4 76" xfId="12077"/>
    <cellStyle name="Accent4 77" xfId="12078"/>
    <cellStyle name="Accent4 78" xfId="12079"/>
    <cellStyle name="Accent4 79" xfId="12080"/>
    <cellStyle name="Accent4 8" xfId="12081"/>
    <cellStyle name="Accent4 80" xfId="12082"/>
    <cellStyle name="Accent4 81" xfId="12083"/>
    <cellStyle name="Accent4 82" xfId="12084"/>
    <cellStyle name="Accent4 83" xfId="12085"/>
    <cellStyle name="Accent4 84" xfId="12086"/>
    <cellStyle name="Accent4 85" xfId="12087"/>
    <cellStyle name="Accent4 86" xfId="12088"/>
    <cellStyle name="Accent4 87" xfId="12089"/>
    <cellStyle name="Accent4 88" xfId="12090"/>
    <cellStyle name="Accent4 89" xfId="12091"/>
    <cellStyle name="Accent4 9" xfId="12092"/>
    <cellStyle name="Accent4 90" xfId="12093"/>
    <cellStyle name="Accent4 91" xfId="12094"/>
    <cellStyle name="Accent4 92" xfId="12095"/>
    <cellStyle name="Accent4 93" xfId="12096"/>
    <cellStyle name="Accent4 94" xfId="12097"/>
    <cellStyle name="Accent4 95" xfId="12098"/>
    <cellStyle name="Accent4 96" xfId="12099"/>
    <cellStyle name="Accent4 97" xfId="12100"/>
    <cellStyle name="Accent4 98" xfId="12101"/>
    <cellStyle name="Accent4 99" xfId="12102"/>
    <cellStyle name="Accent5 - 20%" xfId="12103"/>
    <cellStyle name="Accent5 - 20% 2" xfId="12104"/>
    <cellStyle name="Accent5 - 20%_2011 OM ASM Report" xfId="12105"/>
    <cellStyle name="Accent5 - 40%" xfId="12106"/>
    <cellStyle name="Accent5 - 40% 2" xfId="12107"/>
    <cellStyle name="Accent5 - 40%_County_Stop_Light_Chart_2012_02" xfId="12108"/>
    <cellStyle name="Accent5 - 60%" xfId="12109"/>
    <cellStyle name="Accent5 - 60% 2" xfId="12110"/>
    <cellStyle name="Accent5 - 60%_2011 OM ASM Report" xfId="12111"/>
    <cellStyle name="Accent5 10" xfId="12112"/>
    <cellStyle name="Accent5 100" xfId="12113"/>
    <cellStyle name="Accent5 101" xfId="12114"/>
    <cellStyle name="Accent5 102" xfId="12115"/>
    <cellStyle name="Accent5 103" xfId="12116"/>
    <cellStyle name="Accent5 104" xfId="12117"/>
    <cellStyle name="Accent5 105" xfId="12118"/>
    <cellStyle name="Accent5 106" xfId="12119"/>
    <cellStyle name="Accent5 107" xfId="12120"/>
    <cellStyle name="Accent5 108" xfId="12121"/>
    <cellStyle name="Accent5 109" xfId="12122"/>
    <cellStyle name="Accent5 11" xfId="12123"/>
    <cellStyle name="Accent5 110" xfId="12124"/>
    <cellStyle name="Accent5 111" xfId="12125"/>
    <cellStyle name="Accent5 112" xfId="12126"/>
    <cellStyle name="Accent5 113" xfId="12127"/>
    <cellStyle name="Accent5 114" xfId="12128"/>
    <cellStyle name="Accent5 115" xfId="12129"/>
    <cellStyle name="Accent5 116" xfId="12130"/>
    <cellStyle name="Accent5 117" xfId="12131"/>
    <cellStyle name="Accent5 118" xfId="12132"/>
    <cellStyle name="Accent5 119" xfId="12133"/>
    <cellStyle name="Accent5 12" xfId="12134"/>
    <cellStyle name="Accent5 120" xfId="12135"/>
    <cellStyle name="Accent5 121" xfId="12136"/>
    <cellStyle name="Accent5 122" xfId="12137"/>
    <cellStyle name="Accent5 123" xfId="12138"/>
    <cellStyle name="Accent5 124" xfId="12139"/>
    <cellStyle name="Accent5 125" xfId="12140"/>
    <cellStyle name="Accent5 126" xfId="12141"/>
    <cellStyle name="Accent5 127" xfId="12142"/>
    <cellStyle name="Accent5 128" xfId="12143"/>
    <cellStyle name="Accent5 129" xfId="12144"/>
    <cellStyle name="Accent5 13" xfId="12145"/>
    <cellStyle name="Accent5 130" xfId="12146"/>
    <cellStyle name="Accent5 131" xfId="12147"/>
    <cellStyle name="Accent5 132" xfId="12148"/>
    <cellStyle name="Accent5 133" xfId="12149"/>
    <cellStyle name="Accent5 134" xfId="12150"/>
    <cellStyle name="Accent5 135" xfId="12151"/>
    <cellStyle name="Accent5 136" xfId="12152"/>
    <cellStyle name="Accent5 137" xfId="12153"/>
    <cellStyle name="Accent5 138" xfId="12154"/>
    <cellStyle name="Accent5 139" xfId="12155"/>
    <cellStyle name="Accent5 14" xfId="12156"/>
    <cellStyle name="Accent5 140" xfId="12157"/>
    <cellStyle name="Accent5 141" xfId="12158"/>
    <cellStyle name="Accent5 142" xfId="12159"/>
    <cellStyle name="Accent5 143" xfId="12160"/>
    <cellStyle name="Accent5 144" xfId="12161"/>
    <cellStyle name="Accent5 145" xfId="12162"/>
    <cellStyle name="Accent5 146" xfId="12163"/>
    <cellStyle name="Accent5 147" xfId="12164"/>
    <cellStyle name="Accent5 148" xfId="12165"/>
    <cellStyle name="Accent5 149" xfId="12166"/>
    <cellStyle name="Accent5 15" xfId="12167"/>
    <cellStyle name="Accent5 150" xfId="12168"/>
    <cellStyle name="Accent5 151" xfId="12169"/>
    <cellStyle name="Accent5 152" xfId="12170"/>
    <cellStyle name="Accent5 153" xfId="12171"/>
    <cellStyle name="Accent5 154" xfId="12172"/>
    <cellStyle name="Accent5 155" xfId="12173"/>
    <cellStyle name="Accent5 156" xfId="12174"/>
    <cellStyle name="Accent5 157" xfId="12175"/>
    <cellStyle name="Accent5 158" xfId="12176"/>
    <cellStyle name="Accent5 159" xfId="12177"/>
    <cellStyle name="Accent5 16" xfId="12178"/>
    <cellStyle name="Accent5 160" xfId="12179"/>
    <cellStyle name="Accent5 161" xfId="12180"/>
    <cellStyle name="Accent5 162" xfId="12181"/>
    <cellStyle name="Accent5 163" xfId="12182"/>
    <cellStyle name="Accent5 164" xfId="12183"/>
    <cellStyle name="Accent5 165" xfId="12184"/>
    <cellStyle name="Accent5 166" xfId="12185"/>
    <cellStyle name="Accent5 167" xfId="12186"/>
    <cellStyle name="Accent5 168" xfId="12187"/>
    <cellStyle name="Accent5 169" xfId="12188"/>
    <cellStyle name="Accent5 17" xfId="12189"/>
    <cellStyle name="Accent5 170" xfId="12190"/>
    <cellStyle name="Accent5 171" xfId="12191"/>
    <cellStyle name="Accent5 172" xfId="12192"/>
    <cellStyle name="Accent5 173" xfId="12193"/>
    <cellStyle name="Accent5 174" xfId="12194"/>
    <cellStyle name="Accent5 175" xfId="12195"/>
    <cellStyle name="Accent5 176" xfId="12196"/>
    <cellStyle name="Accent5 177" xfId="12197"/>
    <cellStyle name="Accent5 178" xfId="12198"/>
    <cellStyle name="Accent5 179" xfId="12199"/>
    <cellStyle name="Accent5 18" xfId="12200"/>
    <cellStyle name="Accent5 180" xfId="12201"/>
    <cellStyle name="Accent5 181" xfId="12202"/>
    <cellStyle name="Accent5 182" xfId="12203"/>
    <cellStyle name="Accent5 183" xfId="12204"/>
    <cellStyle name="Accent5 184" xfId="12205"/>
    <cellStyle name="Accent5 185" xfId="12206"/>
    <cellStyle name="Accent5 186" xfId="12207"/>
    <cellStyle name="Accent5 187" xfId="12208"/>
    <cellStyle name="Accent5 188" xfId="12209"/>
    <cellStyle name="Accent5 189" xfId="12210"/>
    <cellStyle name="Accent5 19" xfId="12211"/>
    <cellStyle name="Accent5 190" xfId="12212"/>
    <cellStyle name="Accent5 191" xfId="12213"/>
    <cellStyle name="Accent5 192" xfId="12214"/>
    <cellStyle name="Accent5 193" xfId="12215"/>
    <cellStyle name="Accent5 194" xfId="12216"/>
    <cellStyle name="Accent5 195" xfId="12217"/>
    <cellStyle name="Accent5 196" xfId="12218"/>
    <cellStyle name="Accent5 197" xfId="12219"/>
    <cellStyle name="Accent5 198" xfId="12220"/>
    <cellStyle name="Accent5 199" xfId="12221"/>
    <cellStyle name="Accent5 2" xfId="12222"/>
    <cellStyle name="Accent5 2 2" xfId="12223"/>
    <cellStyle name="Accent5 2 2 2" xfId="12224"/>
    <cellStyle name="Accent5 2 3" xfId="12225"/>
    <cellStyle name="Accent5 20" xfId="12226"/>
    <cellStyle name="Accent5 200" xfId="12227"/>
    <cellStyle name="Accent5 201" xfId="12228"/>
    <cellStyle name="Accent5 202" xfId="12229"/>
    <cellStyle name="Accent5 203" xfId="12230"/>
    <cellStyle name="Accent5 204" xfId="12231"/>
    <cellStyle name="Accent5 205" xfId="12232"/>
    <cellStyle name="Accent5 206" xfId="12233"/>
    <cellStyle name="Accent5 207" xfId="12234"/>
    <cellStyle name="Accent5 208" xfId="12235"/>
    <cellStyle name="Accent5 209" xfId="12236"/>
    <cellStyle name="Accent5 21" xfId="12237"/>
    <cellStyle name="Accent5 210" xfId="12238"/>
    <cellStyle name="Accent5 211" xfId="12239"/>
    <cellStyle name="Accent5 212" xfId="12240"/>
    <cellStyle name="Accent5 213" xfId="12241"/>
    <cellStyle name="Accent5 214" xfId="12242"/>
    <cellStyle name="Accent5 215" xfId="12243"/>
    <cellStyle name="Accent5 216" xfId="12244"/>
    <cellStyle name="Accent5 217" xfId="12245"/>
    <cellStyle name="Accent5 218" xfId="12246"/>
    <cellStyle name="Accent5 219" xfId="12247"/>
    <cellStyle name="Accent5 22" xfId="12248"/>
    <cellStyle name="Accent5 220" xfId="12249"/>
    <cellStyle name="Accent5 221" xfId="12250"/>
    <cellStyle name="Accent5 222" xfId="12251"/>
    <cellStyle name="Accent5 223" xfId="12252"/>
    <cellStyle name="Accent5 224" xfId="12253"/>
    <cellStyle name="Accent5 225" xfId="12254"/>
    <cellStyle name="Accent5 226" xfId="12255"/>
    <cellStyle name="Accent5 227" xfId="12256"/>
    <cellStyle name="Accent5 228" xfId="12257"/>
    <cellStyle name="Accent5 229" xfId="12258"/>
    <cellStyle name="Accent5 23" xfId="12259"/>
    <cellStyle name="Accent5 230" xfId="12260"/>
    <cellStyle name="Accent5 231" xfId="12261"/>
    <cellStyle name="Accent5 232" xfId="12262"/>
    <cellStyle name="Accent5 233" xfId="12263"/>
    <cellStyle name="Accent5 234" xfId="12264"/>
    <cellStyle name="Accent5 235" xfId="12265"/>
    <cellStyle name="Accent5 236" xfId="12266"/>
    <cellStyle name="Accent5 237" xfId="12267"/>
    <cellStyle name="Accent5 238" xfId="12268"/>
    <cellStyle name="Accent5 239" xfId="12269"/>
    <cellStyle name="Accent5 24" xfId="12270"/>
    <cellStyle name="Accent5 240" xfId="12271"/>
    <cellStyle name="Accent5 241" xfId="12272"/>
    <cellStyle name="Accent5 242" xfId="12273"/>
    <cellStyle name="Accent5 243" xfId="12274"/>
    <cellStyle name="Accent5 244" xfId="12275"/>
    <cellStyle name="Accent5 245" xfId="12276"/>
    <cellStyle name="Accent5 246" xfId="12277"/>
    <cellStyle name="Accent5 247" xfId="12278"/>
    <cellStyle name="Accent5 248" xfId="12279"/>
    <cellStyle name="Accent5 249" xfId="12280"/>
    <cellStyle name="Accent5 25" xfId="12281"/>
    <cellStyle name="Accent5 250" xfId="12282"/>
    <cellStyle name="Accent5 251" xfId="12283"/>
    <cellStyle name="Accent5 252" xfId="12284"/>
    <cellStyle name="Accent5 253" xfId="12285"/>
    <cellStyle name="Accent5 254" xfId="12286"/>
    <cellStyle name="Accent5 255" xfId="12287"/>
    <cellStyle name="Accent5 256" xfId="12288"/>
    <cellStyle name="Accent5 257" xfId="12289"/>
    <cellStyle name="Accent5 258" xfId="12290"/>
    <cellStyle name="Accent5 259" xfId="12291"/>
    <cellStyle name="Accent5 26" xfId="12292"/>
    <cellStyle name="Accent5 260" xfId="12293"/>
    <cellStyle name="Accent5 261" xfId="12294"/>
    <cellStyle name="Accent5 262" xfId="12295"/>
    <cellStyle name="Accent5 263" xfId="12296"/>
    <cellStyle name="Accent5 264" xfId="12297"/>
    <cellStyle name="Accent5 265" xfId="12298"/>
    <cellStyle name="Accent5 266" xfId="12299"/>
    <cellStyle name="Accent5 267" xfId="12300"/>
    <cellStyle name="Accent5 268" xfId="12301"/>
    <cellStyle name="Accent5 269" xfId="12302"/>
    <cellStyle name="Accent5 27" xfId="12303"/>
    <cellStyle name="Accent5 270" xfId="12304"/>
    <cellStyle name="Accent5 271" xfId="12305"/>
    <cellStyle name="Accent5 272" xfId="12306"/>
    <cellStyle name="Accent5 273" xfId="12307"/>
    <cellStyle name="Accent5 274" xfId="12308"/>
    <cellStyle name="Accent5 275" xfId="12309"/>
    <cellStyle name="Accent5 276" xfId="12310"/>
    <cellStyle name="Accent5 277" xfId="12311"/>
    <cellStyle name="Accent5 278" xfId="12312"/>
    <cellStyle name="Accent5 279" xfId="12313"/>
    <cellStyle name="Accent5 28" xfId="12314"/>
    <cellStyle name="Accent5 280" xfId="12315"/>
    <cellStyle name="Accent5 281" xfId="12316"/>
    <cellStyle name="Accent5 282" xfId="12317"/>
    <cellStyle name="Accent5 283" xfId="12318"/>
    <cellStyle name="Accent5 284" xfId="12319"/>
    <cellStyle name="Accent5 285" xfId="12320"/>
    <cellStyle name="Accent5 286" xfId="12321"/>
    <cellStyle name="Accent5 287" xfId="12322"/>
    <cellStyle name="Accent5 288" xfId="12323"/>
    <cellStyle name="Accent5 289" xfId="12324"/>
    <cellStyle name="Accent5 29" xfId="12325"/>
    <cellStyle name="Accent5 290" xfId="12326"/>
    <cellStyle name="Accent5 291" xfId="12327"/>
    <cellStyle name="Accent5 292" xfId="12328"/>
    <cellStyle name="Accent5 293" xfId="12329"/>
    <cellStyle name="Accent5 294" xfId="12330"/>
    <cellStyle name="Accent5 295" xfId="12331"/>
    <cellStyle name="Accent5 296" xfId="12332"/>
    <cellStyle name="Accent5 297" xfId="12333"/>
    <cellStyle name="Accent5 298" xfId="12334"/>
    <cellStyle name="Accent5 299" xfId="12335"/>
    <cellStyle name="Accent5 3" xfId="12336"/>
    <cellStyle name="Accent5 3 2" xfId="12337"/>
    <cellStyle name="Accent5 3 3" xfId="12338"/>
    <cellStyle name="Accent5 30" xfId="12339"/>
    <cellStyle name="Accent5 300" xfId="12340"/>
    <cellStyle name="Accent5 301" xfId="12341"/>
    <cellStyle name="Accent5 302" xfId="12342"/>
    <cellStyle name="Accent5 303" xfId="12343"/>
    <cellStyle name="Accent5 304" xfId="12344"/>
    <cellStyle name="Accent5 305" xfId="12345"/>
    <cellStyle name="Accent5 306" xfId="12346"/>
    <cellStyle name="Accent5 307" xfId="12347"/>
    <cellStyle name="Accent5 308" xfId="12348"/>
    <cellStyle name="Accent5 309" xfId="12349"/>
    <cellStyle name="Accent5 31" xfId="12350"/>
    <cellStyle name="Accent5 310" xfId="12351"/>
    <cellStyle name="Accent5 311" xfId="12352"/>
    <cellStyle name="Accent5 312" xfId="12353"/>
    <cellStyle name="Accent5 313" xfId="12354"/>
    <cellStyle name="Accent5 314" xfId="12355"/>
    <cellStyle name="Accent5 315" xfId="12356"/>
    <cellStyle name="Accent5 316" xfId="12357"/>
    <cellStyle name="Accent5 317" xfId="12358"/>
    <cellStyle name="Accent5 318" xfId="12359"/>
    <cellStyle name="Accent5 319" xfId="12360"/>
    <cellStyle name="Accent5 32" xfId="12361"/>
    <cellStyle name="Accent5 320" xfId="12362"/>
    <cellStyle name="Accent5 321" xfId="12363"/>
    <cellStyle name="Accent5 322" xfId="12364"/>
    <cellStyle name="Accent5 323" xfId="12365"/>
    <cellStyle name="Accent5 324" xfId="12366"/>
    <cellStyle name="Accent5 325" xfId="12367"/>
    <cellStyle name="Accent5 326" xfId="12368"/>
    <cellStyle name="Accent5 327" xfId="12369"/>
    <cellStyle name="Accent5 328" xfId="12370"/>
    <cellStyle name="Accent5 329" xfId="12371"/>
    <cellStyle name="Accent5 33" xfId="12372"/>
    <cellStyle name="Accent5 330" xfId="12373"/>
    <cellStyle name="Accent5 331" xfId="12374"/>
    <cellStyle name="Accent5 332" xfId="12375"/>
    <cellStyle name="Accent5 333" xfId="12376"/>
    <cellStyle name="Accent5 334" xfId="12377"/>
    <cellStyle name="Accent5 335" xfId="12378"/>
    <cellStyle name="Accent5 336" xfId="12379"/>
    <cellStyle name="Accent5 337" xfId="12380"/>
    <cellStyle name="Accent5 338" xfId="12381"/>
    <cellStyle name="Accent5 339" xfId="12382"/>
    <cellStyle name="Accent5 34" xfId="12383"/>
    <cellStyle name="Accent5 340" xfId="12384"/>
    <cellStyle name="Accent5 341" xfId="12385"/>
    <cellStyle name="Accent5 342" xfId="12386"/>
    <cellStyle name="Accent5 343" xfId="12387"/>
    <cellStyle name="Accent5 344" xfId="12388"/>
    <cellStyle name="Accent5 345" xfId="12389"/>
    <cellStyle name="Accent5 346" xfId="12390"/>
    <cellStyle name="Accent5 347" xfId="12391"/>
    <cellStyle name="Accent5 348" xfId="12392"/>
    <cellStyle name="Accent5 349" xfId="12393"/>
    <cellStyle name="Accent5 35" xfId="12394"/>
    <cellStyle name="Accent5 350" xfId="12395"/>
    <cellStyle name="Accent5 351" xfId="12396"/>
    <cellStyle name="Accent5 352" xfId="12397"/>
    <cellStyle name="Accent5 353" xfId="12398"/>
    <cellStyle name="Accent5 354" xfId="12399"/>
    <cellStyle name="Accent5 355" xfId="12400"/>
    <cellStyle name="Accent5 356" xfId="12401"/>
    <cellStyle name="Accent5 357" xfId="12402"/>
    <cellStyle name="Accent5 358" xfId="12403"/>
    <cellStyle name="Accent5 359" xfId="12404"/>
    <cellStyle name="Accent5 36" xfId="12405"/>
    <cellStyle name="Accent5 360" xfId="12406"/>
    <cellStyle name="Accent5 361" xfId="12407"/>
    <cellStyle name="Accent5 362" xfId="12408"/>
    <cellStyle name="Accent5 363" xfId="12409"/>
    <cellStyle name="Accent5 364" xfId="12410"/>
    <cellStyle name="Accent5 365" xfId="12411"/>
    <cellStyle name="Accent5 366" xfId="12412"/>
    <cellStyle name="Accent5 367" xfId="12413"/>
    <cellStyle name="Accent5 368" xfId="12414"/>
    <cellStyle name="Accent5 369" xfId="12415"/>
    <cellStyle name="Accent5 37" xfId="12416"/>
    <cellStyle name="Accent5 370" xfId="12417"/>
    <cellStyle name="Accent5 371" xfId="12418"/>
    <cellStyle name="Accent5 372" xfId="12419"/>
    <cellStyle name="Accent5 373" xfId="12420"/>
    <cellStyle name="Accent5 374" xfId="12421"/>
    <cellStyle name="Accent5 375" xfId="12422"/>
    <cellStyle name="Accent5 376" xfId="12423"/>
    <cellStyle name="Accent5 377" xfId="12424"/>
    <cellStyle name="Accent5 378" xfId="12425"/>
    <cellStyle name="Accent5 379" xfId="12426"/>
    <cellStyle name="Accent5 38" xfId="12427"/>
    <cellStyle name="Accent5 380" xfId="12428"/>
    <cellStyle name="Accent5 381" xfId="12429"/>
    <cellStyle name="Accent5 382" xfId="12430"/>
    <cellStyle name="Accent5 383" xfId="12431"/>
    <cellStyle name="Accent5 384" xfId="12432"/>
    <cellStyle name="Accent5 385" xfId="12433"/>
    <cellStyle name="Accent5 386" xfId="12434"/>
    <cellStyle name="Accent5 387" xfId="12435"/>
    <cellStyle name="Accent5 388" xfId="12436"/>
    <cellStyle name="Accent5 389" xfId="12437"/>
    <cellStyle name="Accent5 39" xfId="12438"/>
    <cellStyle name="Accent5 390" xfId="12439"/>
    <cellStyle name="Accent5 391" xfId="12440"/>
    <cellStyle name="Accent5 392" xfId="12441"/>
    <cellStyle name="Accent5 393" xfId="12442"/>
    <cellStyle name="Accent5 394" xfId="12443"/>
    <cellStyle name="Accent5 395" xfId="12444"/>
    <cellStyle name="Accent5 396" xfId="12445"/>
    <cellStyle name="Accent5 397" xfId="12446"/>
    <cellStyle name="Accent5 398" xfId="12447"/>
    <cellStyle name="Accent5 399" xfId="12448"/>
    <cellStyle name="Accent5 4" xfId="12449"/>
    <cellStyle name="Accent5 40" xfId="12450"/>
    <cellStyle name="Accent5 400" xfId="12451"/>
    <cellStyle name="Accent5 401" xfId="12452"/>
    <cellStyle name="Accent5 402" xfId="12453"/>
    <cellStyle name="Accent5 403" xfId="12454"/>
    <cellStyle name="Accent5 404" xfId="12455"/>
    <cellStyle name="Accent5 405" xfId="12456"/>
    <cellStyle name="Accent5 406" xfId="12457"/>
    <cellStyle name="Accent5 407" xfId="12458"/>
    <cellStyle name="Accent5 408" xfId="12459"/>
    <cellStyle name="Accent5 409" xfId="12460"/>
    <cellStyle name="Accent5 41" xfId="12461"/>
    <cellStyle name="Accent5 410" xfId="12462"/>
    <cellStyle name="Accent5 411" xfId="12463"/>
    <cellStyle name="Accent5 412" xfId="12464"/>
    <cellStyle name="Accent5 413" xfId="12465"/>
    <cellStyle name="Accent5 414" xfId="12466"/>
    <cellStyle name="Accent5 415" xfId="12467"/>
    <cellStyle name="Accent5 416" xfId="12468"/>
    <cellStyle name="Accent5 417" xfId="12469"/>
    <cellStyle name="Accent5 418" xfId="12470"/>
    <cellStyle name="Accent5 419" xfId="12471"/>
    <cellStyle name="Accent5 42" xfId="12472"/>
    <cellStyle name="Accent5 420" xfId="12473"/>
    <cellStyle name="Accent5 421" xfId="12474"/>
    <cellStyle name="Accent5 422" xfId="12475"/>
    <cellStyle name="Accent5 423" xfId="12476"/>
    <cellStyle name="Accent5 424" xfId="12477"/>
    <cellStyle name="Accent5 425" xfId="12478"/>
    <cellStyle name="Accent5 426" xfId="12479"/>
    <cellStyle name="Accent5 427" xfId="12480"/>
    <cellStyle name="Accent5 428" xfId="12481"/>
    <cellStyle name="Accent5 429" xfId="12482"/>
    <cellStyle name="Accent5 43" xfId="12483"/>
    <cellStyle name="Accent5 430" xfId="12484"/>
    <cellStyle name="Accent5 431" xfId="12485"/>
    <cellStyle name="Accent5 432" xfId="12486"/>
    <cellStyle name="Accent5 433" xfId="12487"/>
    <cellStyle name="Accent5 434" xfId="12488"/>
    <cellStyle name="Accent5 435" xfId="12489"/>
    <cellStyle name="Accent5 436" xfId="12490"/>
    <cellStyle name="Accent5 437" xfId="12491"/>
    <cellStyle name="Accent5 438" xfId="12492"/>
    <cellStyle name="Accent5 439" xfId="12493"/>
    <cellStyle name="Accent5 44" xfId="12494"/>
    <cellStyle name="Accent5 440" xfId="12495"/>
    <cellStyle name="Accent5 441" xfId="12496"/>
    <cellStyle name="Accent5 442" xfId="12497"/>
    <cellStyle name="Accent5 443" xfId="12498"/>
    <cellStyle name="Accent5 444" xfId="12499"/>
    <cellStyle name="Accent5 445" xfId="12500"/>
    <cellStyle name="Accent5 446" xfId="12501"/>
    <cellStyle name="Accent5 447" xfId="12502"/>
    <cellStyle name="Accent5 448" xfId="12503"/>
    <cellStyle name="Accent5 449" xfId="12504"/>
    <cellStyle name="Accent5 45" xfId="12505"/>
    <cellStyle name="Accent5 450" xfId="12506"/>
    <cellStyle name="Accent5 451" xfId="12507"/>
    <cellStyle name="Accent5 452" xfId="12508"/>
    <cellStyle name="Accent5 453" xfId="12509"/>
    <cellStyle name="Accent5 454" xfId="12510"/>
    <cellStyle name="Accent5 455" xfId="12511"/>
    <cellStyle name="Accent5 456" xfId="12512"/>
    <cellStyle name="Accent5 457" xfId="12513"/>
    <cellStyle name="Accent5 458" xfId="12514"/>
    <cellStyle name="Accent5 459" xfId="12515"/>
    <cellStyle name="Accent5 46" xfId="12516"/>
    <cellStyle name="Accent5 460" xfId="12517"/>
    <cellStyle name="Accent5 461" xfId="12518"/>
    <cellStyle name="Accent5 462" xfId="12519"/>
    <cellStyle name="Accent5 463" xfId="12520"/>
    <cellStyle name="Accent5 464" xfId="12521"/>
    <cellStyle name="Accent5 465" xfId="12522"/>
    <cellStyle name="Accent5 466" xfId="12523"/>
    <cellStyle name="Accent5 467" xfId="12524"/>
    <cellStyle name="Accent5 468" xfId="12525"/>
    <cellStyle name="Accent5 469" xfId="12526"/>
    <cellStyle name="Accent5 47" xfId="12527"/>
    <cellStyle name="Accent5 470" xfId="12528"/>
    <cellStyle name="Accent5 471" xfId="12529"/>
    <cellStyle name="Accent5 472" xfId="12530"/>
    <cellStyle name="Accent5 473" xfId="12531"/>
    <cellStyle name="Accent5 474" xfId="12532"/>
    <cellStyle name="Accent5 475" xfId="12533"/>
    <cellStyle name="Accent5 476" xfId="12534"/>
    <cellStyle name="Accent5 477" xfId="12535"/>
    <cellStyle name="Accent5 478" xfId="12536"/>
    <cellStyle name="Accent5 479" xfId="12537"/>
    <cellStyle name="Accent5 48" xfId="12538"/>
    <cellStyle name="Accent5 480" xfId="12539"/>
    <cellStyle name="Accent5 481" xfId="12540"/>
    <cellStyle name="Accent5 482" xfId="12541"/>
    <cellStyle name="Accent5 483" xfId="12542"/>
    <cellStyle name="Accent5 484" xfId="12543"/>
    <cellStyle name="Accent5 485" xfId="12544"/>
    <cellStyle name="Accent5 486" xfId="12545"/>
    <cellStyle name="Accent5 487" xfId="12546"/>
    <cellStyle name="Accent5 488" xfId="12547"/>
    <cellStyle name="Accent5 489" xfId="12548"/>
    <cellStyle name="Accent5 49" xfId="12549"/>
    <cellStyle name="Accent5 490" xfId="12550"/>
    <cellStyle name="Accent5 491" xfId="12551"/>
    <cellStyle name="Accent5 492" xfId="12552"/>
    <cellStyle name="Accent5 493" xfId="12553"/>
    <cellStyle name="Accent5 494" xfId="12554"/>
    <cellStyle name="Accent5 495" xfId="12555"/>
    <cellStyle name="Accent5 496" xfId="12556"/>
    <cellStyle name="Accent5 497" xfId="12557"/>
    <cellStyle name="Accent5 498" xfId="12558"/>
    <cellStyle name="Accent5 499" xfId="12559"/>
    <cellStyle name="Accent5 5" xfId="12560"/>
    <cellStyle name="Accent5 50" xfId="12561"/>
    <cellStyle name="Accent5 500" xfId="12562"/>
    <cellStyle name="Accent5 501" xfId="12563"/>
    <cellStyle name="Accent5 502" xfId="12564"/>
    <cellStyle name="Accent5 503" xfId="12565"/>
    <cellStyle name="Accent5 504" xfId="12566"/>
    <cellStyle name="Accent5 505" xfId="12567"/>
    <cellStyle name="Accent5 506" xfId="12568"/>
    <cellStyle name="Accent5 507" xfId="12569"/>
    <cellStyle name="Accent5 508" xfId="12570"/>
    <cellStyle name="Accent5 509" xfId="12571"/>
    <cellStyle name="Accent5 51" xfId="12572"/>
    <cellStyle name="Accent5 510" xfId="12573"/>
    <cellStyle name="Accent5 511" xfId="12574"/>
    <cellStyle name="Accent5 512" xfId="12575"/>
    <cellStyle name="Accent5 513" xfId="12576"/>
    <cellStyle name="Accent5 514" xfId="12577"/>
    <cellStyle name="Accent5 515" xfId="12578"/>
    <cellStyle name="Accent5 516" xfId="12579"/>
    <cellStyle name="Accent5 517" xfId="12580"/>
    <cellStyle name="Accent5 518" xfId="12581"/>
    <cellStyle name="Accent5 519" xfId="12582"/>
    <cellStyle name="Accent5 52" xfId="12583"/>
    <cellStyle name="Accent5 520" xfId="12584"/>
    <cellStyle name="Accent5 521" xfId="12585"/>
    <cellStyle name="Accent5 522" xfId="12586"/>
    <cellStyle name="Accent5 523" xfId="12587"/>
    <cellStyle name="Accent5 524" xfId="12588"/>
    <cellStyle name="Accent5 525" xfId="12589"/>
    <cellStyle name="Accent5 526" xfId="12590"/>
    <cellStyle name="Accent5 527" xfId="12591"/>
    <cellStyle name="Accent5 528" xfId="12592"/>
    <cellStyle name="Accent5 529" xfId="12593"/>
    <cellStyle name="Accent5 53" xfId="12594"/>
    <cellStyle name="Accent5 530" xfId="12595"/>
    <cellStyle name="Accent5 531" xfId="12596"/>
    <cellStyle name="Accent5 532" xfId="12597"/>
    <cellStyle name="Accent5 533" xfId="12598"/>
    <cellStyle name="Accent5 534" xfId="12599"/>
    <cellStyle name="Accent5 535" xfId="12600"/>
    <cellStyle name="Accent5 536" xfId="12601"/>
    <cellStyle name="Accent5 537" xfId="12602"/>
    <cellStyle name="Accent5 538" xfId="12603"/>
    <cellStyle name="Accent5 539" xfId="12604"/>
    <cellStyle name="Accent5 54" xfId="12605"/>
    <cellStyle name="Accent5 540" xfId="12606"/>
    <cellStyle name="Accent5 541" xfId="12607"/>
    <cellStyle name="Accent5 542" xfId="12608"/>
    <cellStyle name="Accent5 543" xfId="12609"/>
    <cellStyle name="Accent5 544" xfId="12610"/>
    <cellStyle name="Accent5 545" xfId="12611"/>
    <cellStyle name="Accent5 546" xfId="12612"/>
    <cellStyle name="Accent5 547" xfId="12613"/>
    <cellStyle name="Accent5 548" xfId="12614"/>
    <cellStyle name="Accent5 549" xfId="12615"/>
    <cellStyle name="Accent5 55" xfId="12616"/>
    <cellStyle name="Accent5 550" xfId="12617"/>
    <cellStyle name="Accent5 551" xfId="12618"/>
    <cellStyle name="Accent5 552" xfId="12619"/>
    <cellStyle name="Accent5 553" xfId="12620"/>
    <cellStyle name="Accent5 554" xfId="12621"/>
    <cellStyle name="Accent5 555" xfId="12622"/>
    <cellStyle name="Accent5 556" xfId="12623"/>
    <cellStyle name="Accent5 557" xfId="12624"/>
    <cellStyle name="Accent5 558" xfId="12625"/>
    <cellStyle name="Accent5 559" xfId="12626"/>
    <cellStyle name="Accent5 56" xfId="12627"/>
    <cellStyle name="Accent5 560" xfId="12628"/>
    <cellStyle name="Accent5 561" xfId="12629"/>
    <cellStyle name="Accent5 562" xfId="12630"/>
    <cellStyle name="Accent5 563" xfId="12631"/>
    <cellStyle name="Accent5 564" xfId="12632"/>
    <cellStyle name="Accent5 565" xfId="12633"/>
    <cellStyle name="Accent5 566" xfId="12634"/>
    <cellStyle name="Accent5 567" xfId="12635"/>
    <cellStyle name="Accent5 568" xfId="12636"/>
    <cellStyle name="Accent5 569" xfId="12637"/>
    <cellStyle name="Accent5 57" xfId="12638"/>
    <cellStyle name="Accent5 570" xfId="12639"/>
    <cellStyle name="Accent5 571" xfId="12640"/>
    <cellStyle name="Accent5 572" xfId="12641"/>
    <cellStyle name="Accent5 573" xfId="12642"/>
    <cellStyle name="Accent5 574" xfId="12643"/>
    <cellStyle name="Accent5 575" xfId="12644"/>
    <cellStyle name="Accent5 576" xfId="12645"/>
    <cellStyle name="Accent5 577" xfId="12646"/>
    <cellStyle name="Accent5 578" xfId="12647"/>
    <cellStyle name="Accent5 579" xfId="12648"/>
    <cellStyle name="Accent5 58" xfId="12649"/>
    <cellStyle name="Accent5 580" xfId="12650"/>
    <cellStyle name="Accent5 581" xfId="12651"/>
    <cellStyle name="Accent5 582" xfId="12652"/>
    <cellStyle name="Accent5 583" xfId="12653"/>
    <cellStyle name="Accent5 584" xfId="12654"/>
    <cellStyle name="Accent5 585" xfId="12655"/>
    <cellStyle name="Accent5 586" xfId="12656"/>
    <cellStyle name="Accent5 587" xfId="12657"/>
    <cellStyle name="Accent5 588" xfId="12658"/>
    <cellStyle name="Accent5 589" xfId="12659"/>
    <cellStyle name="Accent5 59" xfId="12660"/>
    <cellStyle name="Accent5 590" xfId="12661"/>
    <cellStyle name="Accent5 591" xfId="12662"/>
    <cellStyle name="Accent5 592" xfId="12663"/>
    <cellStyle name="Accent5 593" xfId="12664"/>
    <cellStyle name="Accent5 594" xfId="12665"/>
    <cellStyle name="Accent5 595" xfId="12666"/>
    <cellStyle name="Accent5 6" xfId="12667"/>
    <cellStyle name="Accent5 60" xfId="12668"/>
    <cellStyle name="Accent5 61" xfId="12669"/>
    <cellStyle name="Accent5 62" xfId="12670"/>
    <cellStyle name="Accent5 63" xfId="12671"/>
    <cellStyle name="Accent5 64" xfId="12672"/>
    <cellStyle name="Accent5 65" xfId="12673"/>
    <cellStyle name="Accent5 66" xfId="12674"/>
    <cellStyle name="Accent5 67" xfId="12675"/>
    <cellStyle name="Accent5 68" xfId="12676"/>
    <cellStyle name="Accent5 69" xfId="12677"/>
    <cellStyle name="Accent5 7" xfId="12678"/>
    <cellStyle name="Accent5 70" xfId="12679"/>
    <cellStyle name="Accent5 71" xfId="12680"/>
    <cellStyle name="Accent5 72" xfId="12681"/>
    <cellStyle name="Accent5 73" xfId="12682"/>
    <cellStyle name="Accent5 74" xfId="12683"/>
    <cellStyle name="Accent5 75" xfId="12684"/>
    <cellStyle name="Accent5 76" xfId="12685"/>
    <cellStyle name="Accent5 77" xfId="12686"/>
    <cellStyle name="Accent5 78" xfId="12687"/>
    <cellStyle name="Accent5 79" xfId="12688"/>
    <cellStyle name="Accent5 8" xfId="12689"/>
    <cellStyle name="Accent5 80" xfId="12690"/>
    <cellStyle name="Accent5 81" xfId="12691"/>
    <cellStyle name="Accent5 82" xfId="12692"/>
    <cellStyle name="Accent5 83" xfId="12693"/>
    <cellStyle name="Accent5 84" xfId="12694"/>
    <cellStyle name="Accent5 85" xfId="12695"/>
    <cellStyle name="Accent5 86" xfId="12696"/>
    <cellStyle name="Accent5 87" xfId="12697"/>
    <cellStyle name="Accent5 88" xfId="12698"/>
    <cellStyle name="Accent5 89" xfId="12699"/>
    <cellStyle name="Accent5 9" xfId="12700"/>
    <cellStyle name="Accent5 90" xfId="12701"/>
    <cellStyle name="Accent5 91" xfId="12702"/>
    <cellStyle name="Accent5 92" xfId="12703"/>
    <cellStyle name="Accent5 93" xfId="12704"/>
    <cellStyle name="Accent5 94" xfId="12705"/>
    <cellStyle name="Accent5 95" xfId="12706"/>
    <cellStyle name="Accent5 96" xfId="12707"/>
    <cellStyle name="Accent5 97" xfId="12708"/>
    <cellStyle name="Accent5 98" xfId="12709"/>
    <cellStyle name="Accent5 99" xfId="12710"/>
    <cellStyle name="Accent6 - 20%" xfId="12711"/>
    <cellStyle name="Accent6 - 20% 2" xfId="12712"/>
    <cellStyle name="Accent6 - 20%_County_Stop_Light_Chart_2012_02" xfId="12713"/>
    <cellStyle name="Accent6 - 40%" xfId="12714"/>
    <cellStyle name="Accent6 - 40% 2" xfId="12715"/>
    <cellStyle name="Accent6 - 40%_2011 OM ASM Report" xfId="12716"/>
    <cellStyle name="Accent6 - 60%" xfId="12717"/>
    <cellStyle name="Accent6 - 60% 2" xfId="12718"/>
    <cellStyle name="Accent6 - 60%_2011 OM ASM Report" xfId="12719"/>
    <cellStyle name="Accent6 10" xfId="12720"/>
    <cellStyle name="Accent6 100" xfId="12721"/>
    <cellStyle name="Accent6 101" xfId="12722"/>
    <cellStyle name="Accent6 102" xfId="12723"/>
    <cellStyle name="Accent6 103" xfId="12724"/>
    <cellStyle name="Accent6 104" xfId="12725"/>
    <cellStyle name="Accent6 105" xfId="12726"/>
    <cellStyle name="Accent6 106" xfId="12727"/>
    <cellStyle name="Accent6 107" xfId="12728"/>
    <cellStyle name="Accent6 108" xfId="12729"/>
    <cellStyle name="Accent6 109" xfId="12730"/>
    <cellStyle name="Accent6 11" xfId="12731"/>
    <cellStyle name="Accent6 110" xfId="12732"/>
    <cellStyle name="Accent6 111" xfId="12733"/>
    <cellStyle name="Accent6 112" xfId="12734"/>
    <cellStyle name="Accent6 113" xfId="12735"/>
    <cellStyle name="Accent6 114" xfId="12736"/>
    <cellStyle name="Accent6 115" xfId="12737"/>
    <cellStyle name="Accent6 116" xfId="12738"/>
    <cellStyle name="Accent6 117" xfId="12739"/>
    <cellStyle name="Accent6 118" xfId="12740"/>
    <cellStyle name="Accent6 119" xfId="12741"/>
    <cellStyle name="Accent6 12" xfId="12742"/>
    <cellStyle name="Accent6 120" xfId="12743"/>
    <cellStyle name="Accent6 121" xfId="12744"/>
    <cellStyle name="Accent6 122" xfId="12745"/>
    <cellStyle name="Accent6 123" xfId="12746"/>
    <cellStyle name="Accent6 124" xfId="12747"/>
    <cellStyle name="Accent6 125" xfId="12748"/>
    <cellStyle name="Accent6 126" xfId="12749"/>
    <cellStyle name="Accent6 127" xfId="12750"/>
    <cellStyle name="Accent6 128" xfId="12751"/>
    <cellStyle name="Accent6 129" xfId="12752"/>
    <cellStyle name="Accent6 13" xfId="12753"/>
    <cellStyle name="Accent6 130" xfId="12754"/>
    <cellStyle name="Accent6 131" xfId="12755"/>
    <cellStyle name="Accent6 132" xfId="12756"/>
    <cellStyle name="Accent6 133" xfId="12757"/>
    <cellStyle name="Accent6 134" xfId="12758"/>
    <cellStyle name="Accent6 135" xfId="12759"/>
    <cellStyle name="Accent6 136" xfId="12760"/>
    <cellStyle name="Accent6 137" xfId="12761"/>
    <cellStyle name="Accent6 138" xfId="12762"/>
    <cellStyle name="Accent6 139" xfId="12763"/>
    <cellStyle name="Accent6 14" xfId="12764"/>
    <cellStyle name="Accent6 140" xfId="12765"/>
    <cellStyle name="Accent6 141" xfId="12766"/>
    <cellStyle name="Accent6 142" xfId="12767"/>
    <cellStyle name="Accent6 143" xfId="12768"/>
    <cellStyle name="Accent6 144" xfId="12769"/>
    <cellStyle name="Accent6 145" xfId="12770"/>
    <cellStyle name="Accent6 146" xfId="12771"/>
    <cellStyle name="Accent6 147" xfId="12772"/>
    <cellStyle name="Accent6 148" xfId="12773"/>
    <cellStyle name="Accent6 149" xfId="12774"/>
    <cellStyle name="Accent6 15" xfId="12775"/>
    <cellStyle name="Accent6 150" xfId="12776"/>
    <cellStyle name="Accent6 151" xfId="12777"/>
    <cellStyle name="Accent6 152" xfId="12778"/>
    <cellStyle name="Accent6 153" xfId="12779"/>
    <cellStyle name="Accent6 154" xfId="12780"/>
    <cellStyle name="Accent6 155" xfId="12781"/>
    <cellStyle name="Accent6 156" xfId="12782"/>
    <cellStyle name="Accent6 157" xfId="12783"/>
    <cellStyle name="Accent6 158" xfId="12784"/>
    <cellStyle name="Accent6 159" xfId="12785"/>
    <cellStyle name="Accent6 16" xfId="12786"/>
    <cellStyle name="Accent6 16 2" xfId="12787"/>
    <cellStyle name="Accent6 16_County_Stop_Light_Chart_2012_02" xfId="12788"/>
    <cellStyle name="Accent6 160" xfId="12789"/>
    <cellStyle name="Accent6 161" xfId="12790"/>
    <cellStyle name="Accent6 162" xfId="12791"/>
    <cellStyle name="Accent6 163" xfId="12792"/>
    <cellStyle name="Accent6 164" xfId="12793"/>
    <cellStyle name="Accent6 165" xfId="12794"/>
    <cellStyle name="Accent6 166" xfId="12795"/>
    <cellStyle name="Accent6 167" xfId="12796"/>
    <cellStyle name="Accent6 168" xfId="12797"/>
    <cellStyle name="Accent6 169" xfId="12798"/>
    <cellStyle name="Accent6 17" xfId="12799"/>
    <cellStyle name="Accent6 170" xfId="12800"/>
    <cellStyle name="Accent6 171" xfId="12801"/>
    <cellStyle name="Accent6 172" xfId="12802"/>
    <cellStyle name="Accent6 173" xfId="12803"/>
    <cellStyle name="Accent6 174" xfId="12804"/>
    <cellStyle name="Accent6 175" xfId="12805"/>
    <cellStyle name="Accent6 176" xfId="12806"/>
    <cellStyle name="Accent6 177" xfId="12807"/>
    <cellStyle name="Accent6 178" xfId="12808"/>
    <cellStyle name="Accent6 179" xfId="12809"/>
    <cellStyle name="Accent6 18" xfId="12810"/>
    <cellStyle name="Accent6 180" xfId="12811"/>
    <cellStyle name="Accent6 181" xfId="12812"/>
    <cellStyle name="Accent6 182" xfId="12813"/>
    <cellStyle name="Accent6 183" xfId="12814"/>
    <cellStyle name="Accent6 184" xfId="12815"/>
    <cellStyle name="Accent6 185" xfId="12816"/>
    <cellStyle name="Accent6 186" xfId="12817"/>
    <cellStyle name="Accent6 187" xfId="12818"/>
    <cellStyle name="Accent6 188" xfId="12819"/>
    <cellStyle name="Accent6 189" xfId="12820"/>
    <cellStyle name="Accent6 19" xfId="12821"/>
    <cellStyle name="Accent6 190" xfId="12822"/>
    <cellStyle name="Accent6 191" xfId="12823"/>
    <cellStyle name="Accent6 192" xfId="12824"/>
    <cellStyle name="Accent6 193" xfId="12825"/>
    <cellStyle name="Accent6 194" xfId="12826"/>
    <cellStyle name="Accent6 195" xfId="12827"/>
    <cellStyle name="Accent6 196" xfId="12828"/>
    <cellStyle name="Accent6 197" xfId="12829"/>
    <cellStyle name="Accent6 198" xfId="12830"/>
    <cellStyle name="Accent6 199" xfId="12831"/>
    <cellStyle name="Accent6 2" xfId="12832"/>
    <cellStyle name="Accent6 2 2" xfId="12833"/>
    <cellStyle name="Accent6 2 2 2" xfId="12834"/>
    <cellStyle name="Accent6 2 3" xfId="12835"/>
    <cellStyle name="Accent6 20" xfId="12836"/>
    <cellStyle name="Accent6 200" xfId="12837"/>
    <cellStyle name="Accent6 201" xfId="12838"/>
    <cellStyle name="Accent6 202" xfId="12839"/>
    <cellStyle name="Accent6 203" xfId="12840"/>
    <cellStyle name="Accent6 204" xfId="12841"/>
    <cellStyle name="Accent6 205" xfId="12842"/>
    <cellStyle name="Accent6 206" xfId="12843"/>
    <cellStyle name="Accent6 207" xfId="12844"/>
    <cellStyle name="Accent6 208" xfId="12845"/>
    <cellStyle name="Accent6 209" xfId="12846"/>
    <cellStyle name="Accent6 21" xfId="12847"/>
    <cellStyle name="Accent6 210" xfId="12848"/>
    <cellStyle name="Accent6 211" xfId="12849"/>
    <cellStyle name="Accent6 212" xfId="12850"/>
    <cellStyle name="Accent6 213" xfId="12851"/>
    <cellStyle name="Accent6 214" xfId="12852"/>
    <cellStyle name="Accent6 215" xfId="12853"/>
    <cellStyle name="Accent6 216" xfId="12854"/>
    <cellStyle name="Accent6 217" xfId="12855"/>
    <cellStyle name="Accent6 218" xfId="12856"/>
    <cellStyle name="Accent6 219" xfId="12857"/>
    <cellStyle name="Accent6 22" xfId="12858"/>
    <cellStyle name="Accent6 220" xfId="12859"/>
    <cellStyle name="Accent6 221" xfId="12860"/>
    <cellStyle name="Accent6 222" xfId="12861"/>
    <cellStyle name="Accent6 223" xfId="12862"/>
    <cellStyle name="Accent6 224" xfId="12863"/>
    <cellStyle name="Accent6 225" xfId="12864"/>
    <cellStyle name="Accent6 226" xfId="12865"/>
    <cellStyle name="Accent6 227" xfId="12866"/>
    <cellStyle name="Accent6 228" xfId="12867"/>
    <cellStyle name="Accent6 229" xfId="12868"/>
    <cellStyle name="Accent6 23" xfId="12869"/>
    <cellStyle name="Accent6 230" xfId="12870"/>
    <cellStyle name="Accent6 231" xfId="12871"/>
    <cellStyle name="Accent6 232" xfId="12872"/>
    <cellStyle name="Accent6 233" xfId="12873"/>
    <cellStyle name="Accent6 234" xfId="12874"/>
    <cellStyle name="Accent6 235" xfId="12875"/>
    <cellStyle name="Accent6 236" xfId="12876"/>
    <cellStyle name="Accent6 237" xfId="12877"/>
    <cellStyle name="Accent6 238" xfId="12878"/>
    <cellStyle name="Accent6 239" xfId="12879"/>
    <cellStyle name="Accent6 24" xfId="12880"/>
    <cellStyle name="Accent6 240" xfId="12881"/>
    <cellStyle name="Accent6 241" xfId="12882"/>
    <cellStyle name="Accent6 242" xfId="12883"/>
    <cellStyle name="Accent6 243" xfId="12884"/>
    <cellStyle name="Accent6 244" xfId="12885"/>
    <cellStyle name="Accent6 245" xfId="12886"/>
    <cellStyle name="Accent6 246" xfId="12887"/>
    <cellStyle name="Accent6 247" xfId="12888"/>
    <cellStyle name="Accent6 248" xfId="12889"/>
    <cellStyle name="Accent6 249" xfId="12890"/>
    <cellStyle name="Accent6 25" xfId="12891"/>
    <cellStyle name="Accent6 250" xfId="12892"/>
    <cellStyle name="Accent6 251" xfId="12893"/>
    <cellStyle name="Accent6 252" xfId="12894"/>
    <cellStyle name="Accent6 253" xfId="12895"/>
    <cellStyle name="Accent6 254" xfId="12896"/>
    <cellStyle name="Accent6 255" xfId="12897"/>
    <cellStyle name="Accent6 256" xfId="12898"/>
    <cellStyle name="Accent6 257" xfId="12899"/>
    <cellStyle name="Accent6 258" xfId="12900"/>
    <cellStyle name="Accent6 259" xfId="12901"/>
    <cellStyle name="Accent6 26" xfId="12902"/>
    <cellStyle name="Accent6 260" xfId="12903"/>
    <cellStyle name="Accent6 261" xfId="12904"/>
    <cellStyle name="Accent6 262" xfId="12905"/>
    <cellStyle name="Accent6 263" xfId="12906"/>
    <cellStyle name="Accent6 264" xfId="12907"/>
    <cellStyle name="Accent6 265" xfId="12908"/>
    <cellStyle name="Accent6 266" xfId="12909"/>
    <cellStyle name="Accent6 267" xfId="12910"/>
    <cellStyle name="Accent6 268" xfId="12911"/>
    <cellStyle name="Accent6 269" xfId="12912"/>
    <cellStyle name="Accent6 27" xfId="12913"/>
    <cellStyle name="Accent6 270" xfId="12914"/>
    <cellStyle name="Accent6 271" xfId="12915"/>
    <cellStyle name="Accent6 272" xfId="12916"/>
    <cellStyle name="Accent6 273" xfId="12917"/>
    <cellStyle name="Accent6 274" xfId="12918"/>
    <cellStyle name="Accent6 275" xfId="12919"/>
    <cellStyle name="Accent6 276" xfId="12920"/>
    <cellStyle name="Accent6 277" xfId="12921"/>
    <cellStyle name="Accent6 278" xfId="12922"/>
    <cellStyle name="Accent6 279" xfId="12923"/>
    <cellStyle name="Accent6 28" xfId="12924"/>
    <cellStyle name="Accent6 280" xfId="12925"/>
    <cellStyle name="Accent6 281" xfId="12926"/>
    <cellStyle name="Accent6 282" xfId="12927"/>
    <cellStyle name="Accent6 283" xfId="12928"/>
    <cellStyle name="Accent6 284" xfId="12929"/>
    <cellStyle name="Accent6 285" xfId="12930"/>
    <cellStyle name="Accent6 286" xfId="12931"/>
    <cellStyle name="Accent6 287" xfId="12932"/>
    <cellStyle name="Accent6 288" xfId="12933"/>
    <cellStyle name="Accent6 289" xfId="12934"/>
    <cellStyle name="Accent6 29" xfId="12935"/>
    <cellStyle name="Accent6 290" xfId="12936"/>
    <cellStyle name="Accent6 291" xfId="12937"/>
    <cellStyle name="Accent6 292" xfId="12938"/>
    <cellStyle name="Accent6 293" xfId="12939"/>
    <cellStyle name="Accent6 294" xfId="12940"/>
    <cellStyle name="Accent6 295" xfId="12941"/>
    <cellStyle name="Accent6 296" xfId="12942"/>
    <cellStyle name="Accent6 297" xfId="12943"/>
    <cellStyle name="Accent6 298" xfId="12944"/>
    <cellStyle name="Accent6 299" xfId="12945"/>
    <cellStyle name="Accent6 3" xfId="12946"/>
    <cellStyle name="Accent6 3 2" xfId="12947"/>
    <cellStyle name="Accent6 3 3" xfId="12948"/>
    <cellStyle name="Accent6 3 4" xfId="12949"/>
    <cellStyle name="Accent6 30" xfId="12950"/>
    <cellStyle name="Accent6 300" xfId="12951"/>
    <cellStyle name="Accent6 301" xfId="12952"/>
    <cellStyle name="Accent6 302" xfId="12953"/>
    <cellStyle name="Accent6 303" xfId="12954"/>
    <cellStyle name="Accent6 304" xfId="12955"/>
    <cellStyle name="Accent6 305" xfId="12956"/>
    <cellStyle name="Accent6 306" xfId="12957"/>
    <cellStyle name="Accent6 307" xfId="12958"/>
    <cellStyle name="Accent6 308" xfId="12959"/>
    <cellStyle name="Accent6 309" xfId="12960"/>
    <cellStyle name="Accent6 31" xfId="12961"/>
    <cellStyle name="Accent6 310" xfId="12962"/>
    <cellStyle name="Accent6 311" xfId="12963"/>
    <cellStyle name="Accent6 312" xfId="12964"/>
    <cellStyle name="Accent6 313" xfId="12965"/>
    <cellStyle name="Accent6 314" xfId="12966"/>
    <cellStyle name="Accent6 315" xfId="12967"/>
    <cellStyle name="Accent6 316" xfId="12968"/>
    <cellStyle name="Accent6 317" xfId="12969"/>
    <cellStyle name="Accent6 318" xfId="12970"/>
    <cellStyle name="Accent6 319" xfId="12971"/>
    <cellStyle name="Accent6 32" xfId="12972"/>
    <cellStyle name="Accent6 320" xfId="12973"/>
    <cellStyle name="Accent6 321" xfId="12974"/>
    <cellStyle name="Accent6 322" xfId="12975"/>
    <cellStyle name="Accent6 323" xfId="12976"/>
    <cellStyle name="Accent6 324" xfId="12977"/>
    <cellStyle name="Accent6 325" xfId="12978"/>
    <cellStyle name="Accent6 326" xfId="12979"/>
    <cellStyle name="Accent6 327" xfId="12980"/>
    <cellStyle name="Accent6 328" xfId="12981"/>
    <cellStyle name="Accent6 329" xfId="12982"/>
    <cellStyle name="Accent6 33" xfId="12983"/>
    <cellStyle name="Accent6 330" xfId="12984"/>
    <cellStyle name="Accent6 331" xfId="12985"/>
    <cellStyle name="Accent6 332" xfId="12986"/>
    <cellStyle name="Accent6 333" xfId="12987"/>
    <cellStyle name="Accent6 334" xfId="12988"/>
    <cellStyle name="Accent6 335" xfId="12989"/>
    <cellStyle name="Accent6 336" xfId="12990"/>
    <cellStyle name="Accent6 337" xfId="12991"/>
    <cellStyle name="Accent6 338" xfId="12992"/>
    <cellStyle name="Accent6 339" xfId="12993"/>
    <cellStyle name="Accent6 34" xfId="12994"/>
    <cellStyle name="Accent6 340" xfId="12995"/>
    <cellStyle name="Accent6 341" xfId="12996"/>
    <cellStyle name="Accent6 342" xfId="12997"/>
    <cellStyle name="Accent6 343" xfId="12998"/>
    <cellStyle name="Accent6 344" xfId="12999"/>
    <cellStyle name="Accent6 345" xfId="13000"/>
    <cellStyle name="Accent6 346" xfId="13001"/>
    <cellStyle name="Accent6 347" xfId="13002"/>
    <cellStyle name="Accent6 348" xfId="13003"/>
    <cellStyle name="Accent6 349" xfId="13004"/>
    <cellStyle name="Accent6 35" xfId="13005"/>
    <cellStyle name="Accent6 350" xfId="13006"/>
    <cellStyle name="Accent6 351" xfId="13007"/>
    <cellStyle name="Accent6 352" xfId="13008"/>
    <cellStyle name="Accent6 353" xfId="13009"/>
    <cellStyle name="Accent6 354" xfId="13010"/>
    <cellStyle name="Accent6 355" xfId="13011"/>
    <cellStyle name="Accent6 356" xfId="13012"/>
    <cellStyle name="Accent6 357" xfId="13013"/>
    <cellStyle name="Accent6 358" xfId="13014"/>
    <cellStyle name="Accent6 359" xfId="13015"/>
    <cellStyle name="Accent6 36" xfId="13016"/>
    <cellStyle name="Accent6 360" xfId="13017"/>
    <cellStyle name="Accent6 361" xfId="13018"/>
    <cellStyle name="Accent6 362" xfId="13019"/>
    <cellStyle name="Accent6 363" xfId="13020"/>
    <cellStyle name="Accent6 364" xfId="13021"/>
    <cellStyle name="Accent6 365" xfId="13022"/>
    <cellStyle name="Accent6 366" xfId="13023"/>
    <cellStyle name="Accent6 367" xfId="13024"/>
    <cellStyle name="Accent6 368" xfId="13025"/>
    <cellStyle name="Accent6 369" xfId="13026"/>
    <cellStyle name="Accent6 37" xfId="13027"/>
    <cellStyle name="Accent6 370" xfId="13028"/>
    <cellStyle name="Accent6 371" xfId="13029"/>
    <cellStyle name="Accent6 372" xfId="13030"/>
    <cellStyle name="Accent6 373" xfId="13031"/>
    <cellStyle name="Accent6 374" xfId="13032"/>
    <cellStyle name="Accent6 375" xfId="13033"/>
    <cellStyle name="Accent6 376" xfId="13034"/>
    <cellStyle name="Accent6 377" xfId="13035"/>
    <cellStyle name="Accent6 378" xfId="13036"/>
    <cellStyle name="Accent6 379" xfId="13037"/>
    <cellStyle name="Accent6 38" xfId="13038"/>
    <cellStyle name="Accent6 380" xfId="13039"/>
    <cellStyle name="Accent6 381" xfId="13040"/>
    <cellStyle name="Accent6 382" xfId="13041"/>
    <cellStyle name="Accent6 383" xfId="13042"/>
    <cellStyle name="Accent6 384" xfId="13043"/>
    <cellStyle name="Accent6 385" xfId="13044"/>
    <cellStyle name="Accent6 386" xfId="13045"/>
    <cellStyle name="Accent6 387" xfId="13046"/>
    <cellStyle name="Accent6 388" xfId="13047"/>
    <cellStyle name="Accent6 389" xfId="13048"/>
    <cellStyle name="Accent6 39" xfId="13049"/>
    <cellStyle name="Accent6 390" xfId="13050"/>
    <cellStyle name="Accent6 391" xfId="13051"/>
    <cellStyle name="Accent6 392" xfId="13052"/>
    <cellStyle name="Accent6 393" xfId="13053"/>
    <cellStyle name="Accent6 394" xfId="13054"/>
    <cellStyle name="Accent6 395" xfId="13055"/>
    <cellStyle name="Accent6 396" xfId="13056"/>
    <cellStyle name="Accent6 397" xfId="13057"/>
    <cellStyle name="Accent6 398" xfId="13058"/>
    <cellStyle name="Accent6 399" xfId="13059"/>
    <cellStyle name="Accent6 4" xfId="13060"/>
    <cellStyle name="Accent6 4 2" xfId="13061"/>
    <cellStyle name="Accent6 4 3" xfId="13062"/>
    <cellStyle name="Accent6 40" xfId="13063"/>
    <cellStyle name="Accent6 400" xfId="13064"/>
    <cellStyle name="Accent6 401" xfId="13065"/>
    <cellStyle name="Accent6 402" xfId="13066"/>
    <cellStyle name="Accent6 403" xfId="13067"/>
    <cellStyle name="Accent6 404" xfId="13068"/>
    <cellStyle name="Accent6 405" xfId="13069"/>
    <cellStyle name="Accent6 406" xfId="13070"/>
    <cellStyle name="Accent6 407" xfId="13071"/>
    <cellStyle name="Accent6 408" xfId="13072"/>
    <cellStyle name="Accent6 409" xfId="13073"/>
    <cellStyle name="Accent6 41" xfId="13074"/>
    <cellStyle name="Accent6 410" xfId="13075"/>
    <cellStyle name="Accent6 411" xfId="13076"/>
    <cellStyle name="Accent6 412" xfId="13077"/>
    <cellStyle name="Accent6 413" xfId="13078"/>
    <cellStyle name="Accent6 414" xfId="13079"/>
    <cellStyle name="Accent6 415" xfId="13080"/>
    <cellStyle name="Accent6 416" xfId="13081"/>
    <cellStyle name="Accent6 417" xfId="13082"/>
    <cellStyle name="Accent6 418" xfId="13083"/>
    <cellStyle name="Accent6 419" xfId="13084"/>
    <cellStyle name="Accent6 42" xfId="13085"/>
    <cellStyle name="Accent6 420" xfId="13086"/>
    <cellStyle name="Accent6 421" xfId="13087"/>
    <cellStyle name="Accent6 422" xfId="13088"/>
    <cellStyle name="Accent6 423" xfId="13089"/>
    <cellStyle name="Accent6 424" xfId="13090"/>
    <cellStyle name="Accent6 425" xfId="13091"/>
    <cellStyle name="Accent6 426" xfId="13092"/>
    <cellStyle name="Accent6 427" xfId="13093"/>
    <cellStyle name="Accent6 428" xfId="13094"/>
    <cellStyle name="Accent6 429" xfId="13095"/>
    <cellStyle name="Accent6 43" xfId="13096"/>
    <cellStyle name="Accent6 430" xfId="13097"/>
    <cellStyle name="Accent6 431" xfId="13098"/>
    <cellStyle name="Accent6 432" xfId="13099"/>
    <cellStyle name="Accent6 433" xfId="13100"/>
    <cellStyle name="Accent6 434" xfId="13101"/>
    <cellStyle name="Accent6 435" xfId="13102"/>
    <cellStyle name="Accent6 436" xfId="13103"/>
    <cellStyle name="Accent6 437" xfId="13104"/>
    <cellStyle name="Accent6 438" xfId="13105"/>
    <cellStyle name="Accent6 439" xfId="13106"/>
    <cellStyle name="Accent6 44" xfId="13107"/>
    <cellStyle name="Accent6 440" xfId="13108"/>
    <cellStyle name="Accent6 441" xfId="13109"/>
    <cellStyle name="Accent6 442" xfId="13110"/>
    <cellStyle name="Accent6 443" xfId="13111"/>
    <cellStyle name="Accent6 444" xfId="13112"/>
    <cellStyle name="Accent6 445" xfId="13113"/>
    <cellStyle name="Accent6 446" xfId="13114"/>
    <cellStyle name="Accent6 447" xfId="13115"/>
    <cellStyle name="Accent6 448" xfId="13116"/>
    <cellStyle name="Accent6 449" xfId="13117"/>
    <cellStyle name="Accent6 45" xfId="13118"/>
    <cellStyle name="Accent6 450" xfId="13119"/>
    <cellStyle name="Accent6 451" xfId="13120"/>
    <cellStyle name="Accent6 452" xfId="13121"/>
    <cellStyle name="Accent6 453" xfId="13122"/>
    <cellStyle name="Accent6 454" xfId="13123"/>
    <cellStyle name="Accent6 455" xfId="13124"/>
    <cellStyle name="Accent6 456" xfId="13125"/>
    <cellStyle name="Accent6 457" xfId="13126"/>
    <cellStyle name="Accent6 458" xfId="13127"/>
    <cellStyle name="Accent6 459" xfId="13128"/>
    <cellStyle name="Accent6 46" xfId="13129"/>
    <cellStyle name="Accent6 460" xfId="13130"/>
    <cellStyle name="Accent6 461" xfId="13131"/>
    <cellStyle name="Accent6 462" xfId="13132"/>
    <cellStyle name="Accent6 463" xfId="13133"/>
    <cellStyle name="Accent6 464" xfId="13134"/>
    <cellStyle name="Accent6 465" xfId="13135"/>
    <cellStyle name="Accent6 466" xfId="13136"/>
    <cellStyle name="Accent6 467" xfId="13137"/>
    <cellStyle name="Accent6 468" xfId="13138"/>
    <cellStyle name="Accent6 469" xfId="13139"/>
    <cellStyle name="Accent6 47" xfId="13140"/>
    <cellStyle name="Accent6 470" xfId="13141"/>
    <cellStyle name="Accent6 471" xfId="13142"/>
    <cellStyle name="Accent6 472" xfId="13143"/>
    <cellStyle name="Accent6 473" xfId="13144"/>
    <cellStyle name="Accent6 474" xfId="13145"/>
    <cellStyle name="Accent6 475" xfId="13146"/>
    <cellStyle name="Accent6 476" xfId="13147"/>
    <cellStyle name="Accent6 477" xfId="13148"/>
    <cellStyle name="Accent6 478" xfId="13149"/>
    <cellStyle name="Accent6 479" xfId="13150"/>
    <cellStyle name="Accent6 48" xfId="13151"/>
    <cellStyle name="Accent6 480" xfId="13152"/>
    <cellStyle name="Accent6 481" xfId="13153"/>
    <cellStyle name="Accent6 482" xfId="13154"/>
    <cellStyle name="Accent6 483" xfId="13155"/>
    <cellStyle name="Accent6 484" xfId="13156"/>
    <cellStyle name="Accent6 485" xfId="13157"/>
    <cellStyle name="Accent6 486" xfId="13158"/>
    <cellStyle name="Accent6 487" xfId="13159"/>
    <cellStyle name="Accent6 488" xfId="13160"/>
    <cellStyle name="Accent6 489" xfId="13161"/>
    <cellStyle name="Accent6 49" xfId="13162"/>
    <cellStyle name="Accent6 490" xfId="13163"/>
    <cellStyle name="Accent6 491" xfId="13164"/>
    <cellStyle name="Accent6 492" xfId="13165"/>
    <cellStyle name="Accent6 493" xfId="13166"/>
    <cellStyle name="Accent6 494" xfId="13167"/>
    <cellStyle name="Accent6 495" xfId="13168"/>
    <cellStyle name="Accent6 496" xfId="13169"/>
    <cellStyle name="Accent6 497" xfId="13170"/>
    <cellStyle name="Accent6 498" xfId="13171"/>
    <cellStyle name="Accent6 499" xfId="13172"/>
    <cellStyle name="Accent6 5" xfId="13173"/>
    <cellStyle name="Accent6 50" xfId="13174"/>
    <cellStyle name="Accent6 500" xfId="13175"/>
    <cellStyle name="Accent6 501" xfId="13176"/>
    <cellStyle name="Accent6 502" xfId="13177"/>
    <cellStyle name="Accent6 503" xfId="13178"/>
    <cellStyle name="Accent6 504" xfId="13179"/>
    <cellStyle name="Accent6 505" xfId="13180"/>
    <cellStyle name="Accent6 506" xfId="13181"/>
    <cellStyle name="Accent6 507" xfId="13182"/>
    <cellStyle name="Accent6 508" xfId="13183"/>
    <cellStyle name="Accent6 509" xfId="13184"/>
    <cellStyle name="Accent6 51" xfId="13185"/>
    <cellStyle name="Accent6 510" xfId="13186"/>
    <cellStyle name="Accent6 511" xfId="13187"/>
    <cellStyle name="Accent6 512" xfId="13188"/>
    <cellStyle name="Accent6 513" xfId="13189"/>
    <cellStyle name="Accent6 514" xfId="13190"/>
    <cellStyle name="Accent6 515" xfId="13191"/>
    <cellStyle name="Accent6 516" xfId="13192"/>
    <cellStyle name="Accent6 517" xfId="13193"/>
    <cellStyle name="Accent6 518" xfId="13194"/>
    <cellStyle name="Accent6 519" xfId="13195"/>
    <cellStyle name="Accent6 52" xfId="13196"/>
    <cellStyle name="Accent6 520" xfId="13197"/>
    <cellStyle name="Accent6 521" xfId="13198"/>
    <cellStyle name="Accent6 522" xfId="13199"/>
    <cellStyle name="Accent6 523" xfId="13200"/>
    <cellStyle name="Accent6 524" xfId="13201"/>
    <cellStyle name="Accent6 525" xfId="13202"/>
    <cellStyle name="Accent6 526" xfId="13203"/>
    <cellStyle name="Accent6 527" xfId="13204"/>
    <cellStyle name="Accent6 528" xfId="13205"/>
    <cellStyle name="Accent6 529" xfId="13206"/>
    <cellStyle name="Accent6 53" xfId="13207"/>
    <cellStyle name="Accent6 530" xfId="13208"/>
    <cellStyle name="Accent6 531" xfId="13209"/>
    <cellStyle name="Accent6 532" xfId="13210"/>
    <cellStyle name="Accent6 533" xfId="13211"/>
    <cellStyle name="Accent6 534" xfId="13212"/>
    <cellStyle name="Accent6 535" xfId="13213"/>
    <cellStyle name="Accent6 536" xfId="13214"/>
    <cellStyle name="Accent6 537" xfId="13215"/>
    <cellStyle name="Accent6 538" xfId="13216"/>
    <cellStyle name="Accent6 539" xfId="13217"/>
    <cellStyle name="Accent6 54" xfId="13218"/>
    <cellStyle name="Accent6 540" xfId="13219"/>
    <cellStyle name="Accent6 541" xfId="13220"/>
    <cellStyle name="Accent6 542" xfId="13221"/>
    <cellStyle name="Accent6 543" xfId="13222"/>
    <cellStyle name="Accent6 544" xfId="13223"/>
    <cellStyle name="Accent6 545" xfId="13224"/>
    <cellStyle name="Accent6 546" xfId="13225"/>
    <cellStyle name="Accent6 547" xfId="13226"/>
    <cellStyle name="Accent6 548" xfId="13227"/>
    <cellStyle name="Accent6 549" xfId="13228"/>
    <cellStyle name="Accent6 55" xfId="13229"/>
    <cellStyle name="Accent6 550" xfId="13230"/>
    <cellStyle name="Accent6 551" xfId="13231"/>
    <cellStyle name="Accent6 552" xfId="13232"/>
    <cellStyle name="Accent6 553" xfId="13233"/>
    <cellStyle name="Accent6 554" xfId="13234"/>
    <cellStyle name="Accent6 555" xfId="13235"/>
    <cellStyle name="Accent6 556" xfId="13236"/>
    <cellStyle name="Accent6 557" xfId="13237"/>
    <cellStyle name="Accent6 558" xfId="13238"/>
    <cellStyle name="Accent6 559" xfId="13239"/>
    <cellStyle name="Accent6 56" xfId="13240"/>
    <cellStyle name="Accent6 560" xfId="13241"/>
    <cellStyle name="Accent6 561" xfId="13242"/>
    <cellStyle name="Accent6 562" xfId="13243"/>
    <cellStyle name="Accent6 563" xfId="13244"/>
    <cellStyle name="Accent6 564" xfId="13245"/>
    <cellStyle name="Accent6 565" xfId="13246"/>
    <cellStyle name="Accent6 566" xfId="13247"/>
    <cellStyle name="Accent6 567" xfId="13248"/>
    <cellStyle name="Accent6 568" xfId="13249"/>
    <cellStyle name="Accent6 569" xfId="13250"/>
    <cellStyle name="Accent6 57" xfId="13251"/>
    <cellStyle name="Accent6 570" xfId="13252"/>
    <cellStyle name="Accent6 571" xfId="13253"/>
    <cellStyle name="Accent6 572" xfId="13254"/>
    <cellStyle name="Accent6 573" xfId="13255"/>
    <cellStyle name="Accent6 574" xfId="13256"/>
    <cellStyle name="Accent6 575" xfId="13257"/>
    <cellStyle name="Accent6 576" xfId="13258"/>
    <cellStyle name="Accent6 577" xfId="13259"/>
    <cellStyle name="Accent6 578" xfId="13260"/>
    <cellStyle name="Accent6 579" xfId="13261"/>
    <cellStyle name="Accent6 58" xfId="13262"/>
    <cellStyle name="Accent6 580" xfId="13263"/>
    <cellStyle name="Accent6 581" xfId="13264"/>
    <cellStyle name="Accent6 582" xfId="13265"/>
    <cellStyle name="Accent6 583" xfId="13266"/>
    <cellStyle name="Accent6 584" xfId="13267"/>
    <cellStyle name="Accent6 585" xfId="13268"/>
    <cellStyle name="Accent6 586" xfId="13269"/>
    <cellStyle name="Accent6 587" xfId="13270"/>
    <cellStyle name="Accent6 588" xfId="13271"/>
    <cellStyle name="Accent6 589" xfId="13272"/>
    <cellStyle name="Accent6 59" xfId="13273"/>
    <cellStyle name="Accent6 590" xfId="13274"/>
    <cellStyle name="Accent6 591" xfId="13275"/>
    <cellStyle name="Accent6 592" xfId="13276"/>
    <cellStyle name="Accent6 593" xfId="13277"/>
    <cellStyle name="Accent6 594" xfId="13278"/>
    <cellStyle name="Accent6 595" xfId="13279"/>
    <cellStyle name="Accent6 6" xfId="13280"/>
    <cellStyle name="Accent6 60" xfId="13281"/>
    <cellStyle name="Accent6 61" xfId="13282"/>
    <cellStyle name="Accent6 62" xfId="13283"/>
    <cellStyle name="Accent6 63" xfId="13284"/>
    <cellStyle name="Accent6 64" xfId="13285"/>
    <cellStyle name="Accent6 65" xfId="13286"/>
    <cellStyle name="Accent6 66" xfId="13287"/>
    <cellStyle name="Accent6 67" xfId="13288"/>
    <cellStyle name="Accent6 68" xfId="13289"/>
    <cellStyle name="Accent6 69" xfId="13290"/>
    <cellStyle name="Accent6 7" xfId="13291"/>
    <cellStyle name="Accent6 70" xfId="13292"/>
    <cellStyle name="Accent6 71" xfId="13293"/>
    <cellStyle name="Accent6 72" xfId="13294"/>
    <cellStyle name="Accent6 73" xfId="13295"/>
    <cellStyle name="Accent6 74" xfId="13296"/>
    <cellStyle name="Accent6 75" xfId="13297"/>
    <cellStyle name="Accent6 76" xfId="13298"/>
    <cellStyle name="Accent6 77" xfId="13299"/>
    <cellStyle name="Accent6 78" xfId="13300"/>
    <cellStyle name="Accent6 79" xfId="13301"/>
    <cellStyle name="Accent6 8" xfId="13302"/>
    <cellStyle name="Accent6 80" xfId="13303"/>
    <cellStyle name="Accent6 81" xfId="13304"/>
    <cellStyle name="Accent6 82" xfId="13305"/>
    <cellStyle name="Accent6 83" xfId="13306"/>
    <cellStyle name="Accent6 84" xfId="13307"/>
    <cellStyle name="Accent6 85" xfId="13308"/>
    <cellStyle name="Accent6 86" xfId="13309"/>
    <cellStyle name="Accent6 87" xfId="13310"/>
    <cellStyle name="Accent6 88" xfId="13311"/>
    <cellStyle name="Accent6 89" xfId="13312"/>
    <cellStyle name="Accent6 9" xfId="13313"/>
    <cellStyle name="Accent6 90" xfId="13314"/>
    <cellStyle name="Accent6 91" xfId="13315"/>
    <cellStyle name="Accent6 92" xfId="13316"/>
    <cellStyle name="Accent6 93" xfId="13317"/>
    <cellStyle name="Accent6 94" xfId="13318"/>
    <cellStyle name="Accent6 95" xfId="13319"/>
    <cellStyle name="Accent6 96" xfId="13320"/>
    <cellStyle name="Accent6 97" xfId="13321"/>
    <cellStyle name="Accent6 98" xfId="13322"/>
    <cellStyle name="Accent6 99" xfId="13323"/>
    <cellStyle name="Arial 10" xfId="13324"/>
    <cellStyle name="Arial 10 2" xfId="13325"/>
    <cellStyle name="Arial 12" xfId="13326"/>
    <cellStyle name="Bad 10" xfId="13327"/>
    <cellStyle name="Bad 11" xfId="13328"/>
    <cellStyle name="Bad 12" xfId="13329"/>
    <cellStyle name="Bad 13" xfId="13330"/>
    <cellStyle name="Bad 14" xfId="13331"/>
    <cellStyle name="Bad 15" xfId="13332"/>
    <cellStyle name="Bad 16" xfId="13333"/>
    <cellStyle name="Bad 17" xfId="13334"/>
    <cellStyle name="Bad 18" xfId="13335"/>
    <cellStyle name="Bad 19" xfId="13336"/>
    <cellStyle name="Bad 2" xfId="13337"/>
    <cellStyle name="Bad 2 2" xfId="13338"/>
    <cellStyle name="Bad 2 2 2" xfId="13339"/>
    <cellStyle name="Bad 2 3" xfId="13340"/>
    <cellStyle name="Bad 20" xfId="13341"/>
    <cellStyle name="Bad 21" xfId="13342"/>
    <cellStyle name="Bad 22" xfId="13343"/>
    <cellStyle name="Bad 23" xfId="13344"/>
    <cellStyle name="Bad 24" xfId="13345"/>
    <cellStyle name="Bad 25" xfId="13346"/>
    <cellStyle name="Bad 26" xfId="13347"/>
    <cellStyle name="Bad 27" xfId="13348"/>
    <cellStyle name="Bad 28" xfId="13349"/>
    <cellStyle name="Bad 29" xfId="13350"/>
    <cellStyle name="Bad 3" xfId="13351"/>
    <cellStyle name="Bad 3 2" xfId="13352"/>
    <cellStyle name="Bad 3 3" xfId="13353"/>
    <cellStyle name="Bad 3 4" xfId="13354"/>
    <cellStyle name="Bad 30" xfId="13355"/>
    <cellStyle name="Bad 31" xfId="13356"/>
    <cellStyle name="Bad 32" xfId="13357"/>
    <cellStyle name="Bad 33" xfId="13358"/>
    <cellStyle name="Bad 34" xfId="13359"/>
    <cellStyle name="Bad 35" xfId="13360"/>
    <cellStyle name="Bad 36" xfId="13361"/>
    <cellStyle name="Bad 37" xfId="13362"/>
    <cellStyle name="Bad 38" xfId="13363"/>
    <cellStyle name="Bad 39" xfId="13364"/>
    <cellStyle name="Bad 4" xfId="13365"/>
    <cellStyle name="Bad 40" xfId="13366"/>
    <cellStyle name="Bad 41" xfId="13367"/>
    <cellStyle name="Bad 42" xfId="13368"/>
    <cellStyle name="Bad 43" xfId="13369"/>
    <cellStyle name="Bad 44" xfId="13370"/>
    <cellStyle name="Bad 45" xfId="13371"/>
    <cellStyle name="Bad 46" xfId="13372"/>
    <cellStyle name="Bad 47" xfId="13373"/>
    <cellStyle name="Bad 48" xfId="13374"/>
    <cellStyle name="Bad 49" xfId="13375"/>
    <cellStyle name="Bad 5" xfId="13376"/>
    <cellStyle name="Bad 50" xfId="13377"/>
    <cellStyle name="Bad 51" xfId="13378"/>
    <cellStyle name="Bad 52" xfId="13379"/>
    <cellStyle name="Bad 53" xfId="13380"/>
    <cellStyle name="Bad 54" xfId="13381"/>
    <cellStyle name="Bad 55" xfId="13382"/>
    <cellStyle name="Bad 56" xfId="13383"/>
    <cellStyle name="Bad 57" xfId="13384"/>
    <cellStyle name="Bad 58" xfId="13385"/>
    <cellStyle name="Bad 59" xfId="13386"/>
    <cellStyle name="Bad 6" xfId="13387"/>
    <cellStyle name="Bad 60" xfId="13388"/>
    <cellStyle name="Bad 61" xfId="13389"/>
    <cellStyle name="Bad 62" xfId="13390"/>
    <cellStyle name="Bad 63" xfId="13391"/>
    <cellStyle name="Bad 64" xfId="13392"/>
    <cellStyle name="Bad 7" xfId="13393"/>
    <cellStyle name="Bad 8" xfId="13394"/>
    <cellStyle name="Bad 9" xfId="13395"/>
    <cellStyle name="blank" xfId="13396"/>
    <cellStyle name="bld-li - Style4" xfId="13397"/>
    <cellStyle name="Blue" xfId="13398"/>
    <cellStyle name="Body: normal cell" xfId="13399"/>
    <cellStyle name="Bold/Border" xfId="13400"/>
    <cellStyle name="Border Heavy" xfId="13401"/>
    <cellStyle name="Border Thin" xfId="13402"/>
    <cellStyle name="British Pound" xfId="13403"/>
    <cellStyle name="Bullet" xfId="13404"/>
    <cellStyle name="Bullet 2" xfId="13405"/>
    <cellStyle name="Calc Currency (0)" xfId="13406"/>
    <cellStyle name="Calc Currency (0) 2" xfId="13407"/>
    <cellStyle name="Calc Currency (0) 2 2" xfId="13408"/>
    <cellStyle name="Calc Currency (0) 2 3" xfId="13409"/>
    <cellStyle name="Calc Currency (0) 3" xfId="13410"/>
    <cellStyle name="Calc Currency (0) 4" xfId="13411"/>
    <cellStyle name="Calculation 10" xfId="13412"/>
    <cellStyle name="Calculation 11" xfId="13413"/>
    <cellStyle name="Calculation 12" xfId="13414"/>
    <cellStyle name="Calculation 13" xfId="13415"/>
    <cellStyle name="Calculation 14" xfId="13416"/>
    <cellStyle name="Calculation 15" xfId="13417"/>
    <cellStyle name="Calculation 16" xfId="13418"/>
    <cellStyle name="Calculation 17" xfId="13419"/>
    <cellStyle name="Calculation 18" xfId="13420"/>
    <cellStyle name="Calculation 19" xfId="13421"/>
    <cellStyle name="Calculation 2" xfId="13422"/>
    <cellStyle name="Calculation 2 2" xfId="13423"/>
    <cellStyle name="Calculation 2 2 2" xfId="13424"/>
    <cellStyle name="Calculation 2 2 3" xfId="13425"/>
    <cellStyle name="Calculation 2 3" xfId="13426"/>
    <cellStyle name="Calculation 2 3 2" xfId="13427"/>
    <cellStyle name="Calculation 2 3 3" xfId="13428"/>
    <cellStyle name="Calculation 2 3 4" xfId="13429"/>
    <cellStyle name="Calculation 2 4" xfId="13430"/>
    <cellStyle name="Calculation 2 4 2" xfId="13431"/>
    <cellStyle name="Calculation 2 4 3" xfId="13432"/>
    <cellStyle name="Calculation 2 5" xfId="13433"/>
    <cellStyle name="Calculation 20" xfId="13434"/>
    <cellStyle name="Calculation 21" xfId="13435"/>
    <cellStyle name="Calculation 22" xfId="13436"/>
    <cellStyle name="Calculation 23" xfId="13437"/>
    <cellStyle name="Calculation 24" xfId="13438"/>
    <cellStyle name="Calculation 25" xfId="13439"/>
    <cellStyle name="Calculation 26" xfId="13440"/>
    <cellStyle name="Calculation 27" xfId="13441"/>
    <cellStyle name="Calculation 28" xfId="13442"/>
    <cellStyle name="Calculation 29" xfId="13443"/>
    <cellStyle name="Calculation 3" xfId="13444"/>
    <cellStyle name="Calculation 3 2" xfId="13445"/>
    <cellStyle name="Calculation 3 3" xfId="13446"/>
    <cellStyle name="Calculation 3 4" xfId="13447"/>
    <cellStyle name="Calculation 30" xfId="13448"/>
    <cellStyle name="Calculation 31" xfId="13449"/>
    <cellStyle name="Calculation 32" xfId="13450"/>
    <cellStyle name="Calculation 33" xfId="13451"/>
    <cellStyle name="Calculation 34" xfId="13452"/>
    <cellStyle name="Calculation 35" xfId="13453"/>
    <cellStyle name="Calculation 36" xfId="13454"/>
    <cellStyle name="Calculation 37" xfId="13455"/>
    <cellStyle name="Calculation 38" xfId="13456"/>
    <cellStyle name="Calculation 39" xfId="13457"/>
    <cellStyle name="Calculation 4" xfId="13458"/>
    <cellStyle name="Calculation 4 2" xfId="13459"/>
    <cellStyle name="Calculation 4 2 2" xfId="13460"/>
    <cellStyle name="Calculation 4 2 3" xfId="13461"/>
    <cellStyle name="Calculation 4 3" xfId="13462"/>
    <cellStyle name="Calculation 4 3 2" xfId="13463"/>
    <cellStyle name="Calculation 4 3 3" xfId="13464"/>
    <cellStyle name="Calculation 4 4" xfId="13465"/>
    <cellStyle name="Calculation 4 4 2" xfId="13466"/>
    <cellStyle name="Calculation 4 4 3" xfId="13467"/>
    <cellStyle name="Calculation 40" xfId="13468"/>
    <cellStyle name="Calculation 41" xfId="13469"/>
    <cellStyle name="Calculation 42" xfId="13470"/>
    <cellStyle name="Calculation 43" xfId="13471"/>
    <cellStyle name="Calculation 44" xfId="13472"/>
    <cellStyle name="Calculation 45" xfId="13473"/>
    <cellStyle name="Calculation 46" xfId="13474"/>
    <cellStyle name="Calculation 47" xfId="13475"/>
    <cellStyle name="Calculation 48" xfId="13476"/>
    <cellStyle name="Calculation 49" xfId="13477"/>
    <cellStyle name="Calculation 5" xfId="13478"/>
    <cellStyle name="Calculation 5 2" xfId="13479"/>
    <cellStyle name="Calculation 5 3" xfId="13480"/>
    <cellStyle name="Calculation 50" xfId="13481"/>
    <cellStyle name="Calculation 51" xfId="13482"/>
    <cellStyle name="Calculation 52" xfId="13483"/>
    <cellStyle name="Calculation 53" xfId="13484"/>
    <cellStyle name="Calculation 54" xfId="13485"/>
    <cellStyle name="Calculation 55" xfId="13486"/>
    <cellStyle name="Calculation 56" xfId="13487"/>
    <cellStyle name="Calculation 57" xfId="13488"/>
    <cellStyle name="Calculation 58" xfId="13489"/>
    <cellStyle name="Calculation 59" xfId="13490"/>
    <cellStyle name="Calculation 6" xfId="13491"/>
    <cellStyle name="Calculation 6 2" xfId="13492"/>
    <cellStyle name="Calculation 6 3" xfId="13493"/>
    <cellStyle name="Calculation 60" xfId="13494"/>
    <cellStyle name="Calculation 61" xfId="13495"/>
    <cellStyle name="Calculation 62" xfId="13496"/>
    <cellStyle name="Calculation 63" xfId="13497"/>
    <cellStyle name="Calculation 64" xfId="13498"/>
    <cellStyle name="Calculation 65" xfId="13499"/>
    <cellStyle name="Calculation 66" xfId="13500"/>
    <cellStyle name="Calculation 67" xfId="13501"/>
    <cellStyle name="Calculation 7" xfId="13502"/>
    <cellStyle name="Calculation 7 2" xfId="13503"/>
    <cellStyle name="Calculation 8" xfId="13504"/>
    <cellStyle name="Calculation 9" xfId="13505"/>
    <cellStyle name="Calculation 9 2" xfId="13506"/>
    <cellStyle name="Cash" xfId="13507"/>
    <cellStyle name="Cash 2" xfId="13508"/>
    <cellStyle name="Check Cell 10" xfId="13509"/>
    <cellStyle name="Check Cell 11" xfId="13510"/>
    <cellStyle name="Check Cell 12" xfId="13511"/>
    <cellStyle name="Check Cell 13" xfId="13512"/>
    <cellStyle name="Check Cell 14" xfId="13513"/>
    <cellStyle name="Check Cell 15" xfId="13514"/>
    <cellStyle name="Check Cell 16" xfId="13515"/>
    <cellStyle name="Check Cell 17" xfId="13516"/>
    <cellStyle name="Check Cell 18" xfId="13517"/>
    <cellStyle name="Check Cell 19" xfId="13518"/>
    <cellStyle name="Check Cell 2" xfId="13519"/>
    <cellStyle name="Check Cell 2 2" xfId="13520"/>
    <cellStyle name="Check Cell 2 2 2" xfId="13521"/>
    <cellStyle name="Check Cell 2 2 3" xfId="13522"/>
    <cellStyle name="Check Cell 2 3" xfId="13523"/>
    <cellStyle name="Check Cell 20" xfId="13524"/>
    <cellStyle name="Check Cell 21" xfId="13525"/>
    <cellStyle name="Check Cell 22" xfId="13526"/>
    <cellStyle name="Check Cell 23" xfId="13527"/>
    <cellStyle name="Check Cell 24" xfId="13528"/>
    <cellStyle name="Check Cell 25" xfId="13529"/>
    <cellStyle name="Check Cell 26" xfId="13530"/>
    <cellStyle name="Check Cell 27" xfId="13531"/>
    <cellStyle name="Check Cell 28" xfId="13532"/>
    <cellStyle name="Check Cell 29" xfId="13533"/>
    <cellStyle name="Check Cell 3" xfId="13534"/>
    <cellStyle name="Check Cell 3 2" xfId="13535"/>
    <cellStyle name="Check Cell 30" xfId="13536"/>
    <cellStyle name="Check Cell 31" xfId="13537"/>
    <cellStyle name="Check Cell 32" xfId="13538"/>
    <cellStyle name="Check Cell 33" xfId="13539"/>
    <cellStyle name="Check Cell 34" xfId="13540"/>
    <cellStyle name="Check Cell 35" xfId="13541"/>
    <cellStyle name="Check Cell 36" xfId="13542"/>
    <cellStyle name="Check Cell 37" xfId="13543"/>
    <cellStyle name="Check Cell 38" xfId="13544"/>
    <cellStyle name="Check Cell 39" xfId="13545"/>
    <cellStyle name="Check Cell 4" xfId="13546"/>
    <cellStyle name="Check Cell 40" xfId="13547"/>
    <cellStyle name="Check Cell 41" xfId="13548"/>
    <cellStyle name="Check Cell 42" xfId="13549"/>
    <cellStyle name="Check Cell 43" xfId="13550"/>
    <cellStyle name="Check Cell 44" xfId="13551"/>
    <cellStyle name="Check Cell 45" xfId="13552"/>
    <cellStyle name="Check Cell 46" xfId="13553"/>
    <cellStyle name="Check Cell 47" xfId="13554"/>
    <cellStyle name="Check Cell 48" xfId="13555"/>
    <cellStyle name="Check Cell 49" xfId="13556"/>
    <cellStyle name="Check Cell 5" xfId="13557"/>
    <cellStyle name="Check Cell 50" xfId="13558"/>
    <cellStyle name="Check Cell 51" xfId="13559"/>
    <cellStyle name="Check Cell 52" xfId="13560"/>
    <cellStyle name="Check Cell 53" xfId="13561"/>
    <cellStyle name="Check Cell 54" xfId="13562"/>
    <cellStyle name="Check Cell 55" xfId="13563"/>
    <cellStyle name="Check Cell 56" xfId="13564"/>
    <cellStyle name="Check Cell 57" xfId="13565"/>
    <cellStyle name="Check Cell 58" xfId="13566"/>
    <cellStyle name="Check Cell 59" xfId="13567"/>
    <cellStyle name="Check Cell 6" xfId="13568"/>
    <cellStyle name="Check Cell 60" xfId="13569"/>
    <cellStyle name="Check Cell 61" xfId="13570"/>
    <cellStyle name="Check Cell 62" xfId="13571"/>
    <cellStyle name="Check Cell 63" xfId="13572"/>
    <cellStyle name="Check Cell 64" xfId="13573"/>
    <cellStyle name="Check Cell 7" xfId="13574"/>
    <cellStyle name="Check Cell 8" xfId="13575"/>
    <cellStyle name="Check Cell 9" xfId="13576"/>
    <cellStyle name="CheckCell" xfId="13577"/>
    <cellStyle name="CheckCell 2" xfId="13578"/>
    <cellStyle name="CheckCell 2 2" xfId="13579"/>
    <cellStyle name="CheckCell 2 3" xfId="13580"/>
    <cellStyle name="CheckCell 3" xfId="13581"/>
    <cellStyle name="CheckCell 4" xfId="13582"/>
    <cellStyle name="CheckCell_Electric Rev Req Model (2009 GRC) Rebuttal" xfId="13583"/>
    <cellStyle name="Comma" xfId="1" builtinId="3"/>
    <cellStyle name="Comma  - Style1" xfId="13584"/>
    <cellStyle name="Comma  - Style1 2" xfId="13585"/>
    <cellStyle name="Comma  - Style1 2 2" xfId="13586"/>
    <cellStyle name="Comma  - Style1 2_2011 Operations Snapshot" xfId="13587"/>
    <cellStyle name="Comma  - Style1 3" xfId="13588"/>
    <cellStyle name="Comma  - Style1 3 2" xfId="13589"/>
    <cellStyle name="Comma  - Style1 3 2 2" xfId="13590"/>
    <cellStyle name="Comma  - Style1 3 2_County_Stop_Light_Chart_2012_02" xfId="13591"/>
    <cellStyle name="Comma  - Style1 4" xfId="13592"/>
    <cellStyle name="Comma  - Style1 4 2" xfId="13593"/>
    <cellStyle name="Comma  - Style1 4 3" xfId="13594"/>
    <cellStyle name="Comma  - Style1 4_2012 Operations Snapshot" xfId="13595"/>
    <cellStyle name="Comma  - Style1 5" xfId="13596"/>
    <cellStyle name="Comma  - Style1 5 2" xfId="13597"/>
    <cellStyle name="Comma  - Style1 5_VarX" xfId="13598"/>
    <cellStyle name="Comma  - Style1 6" xfId="13599"/>
    <cellStyle name="Comma  - Style1_2012 Jan CAP ASM Report" xfId="13600"/>
    <cellStyle name="Comma  - Style2" xfId="13601"/>
    <cellStyle name="Comma  - Style2 2" xfId="13602"/>
    <cellStyle name="Comma  - Style2 2 2" xfId="13603"/>
    <cellStyle name="Comma  - Style2 2_2011 Operations Snapshot" xfId="13604"/>
    <cellStyle name="Comma  - Style2 3" xfId="13605"/>
    <cellStyle name="Comma  - Style2 3 2" xfId="13606"/>
    <cellStyle name="Comma  - Style2 3 2 2" xfId="13607"/>
    <cellStyle name="Comma  - Style2 3 2_County_Stop_Light_Chart_2012_02" xfId="13608"/>
    <cellStyle name="Comma  - Style2 4" xfId="13609"/>
    <cellStyle name="Comma  - Style2 4 2" xfId="13610"/>
    <cellStyle name="Comma  - Style2 4 3" xfId="13611"/>
    <cellStyle name="Comma  - Style2 4_2012 Operations Snapshot" xfId="13612"/>
    <cellStyle name="Comma  - Style2 5" xfId="13613"/>
    <cellStyle name="Comma  - Style2 5 2" xfId="13614"/>
    <cellStyle name="Comma  - Style2 5_VarX" xfId="13615"/>
    <cellStyle name="Comma  - Style2 6" xfId="13616"/>
    <cellStyle name="Comma  - Style2_2012 Jan CAP ASM Report" xfId="13617"/>
    <cellStyle name="Comma  - Style3" xfId="13618"/>
    <cellStyle name="Comma  - Style3 2" xfId="13619"/>
    <cellStyle name="Comma  - Style3 2 2" xfId="13620"/>
    <cellStyle name="Comma  - Style3 2_2011 Operations Snapshot" xfId="13621"/>
    <cellStyle name="Comma  - Style3 3" xfId="13622"/>
    <cellStyle name="Comma  - Style3 3 2" xfId="13623"/>
    <cellStyle name="Comma  - Style3 3 2 2" xfId="13624"/>
    <cellStyle name="Comma  - Style3 3 2_County_Stop_Light_Chart_2012_02" xfId="13625"/>
    <cellStyle name="Comma  - Style3 4" xfId="13626"/>
    <cellStyle name="Comma  - Style3 4 2" xfId="13627"/>
    <cellStyle name="Comma  - Style3 4 3" xfId="13628"/>
    <cellStyle name="Comma  - Style3 4_2012 Operations Snapshot" xfId="13629"/>
    <cellStyle name="Comma  - Style3 5" xfId="13630"/>
    <cellStyle name="Comma  - Style3 5 2" xfId="13631"/>
    <cellStyle name="Comma  - Style3 5_VarX" xfId="13632"/>
    <cellStyle name="Comma  - Style3 6" xfId="13633"/>
    <cellStyle name="Comma  - Style3_2012 Jan CAP ASM Report" xfId="13634"/>
    <cellStyle name="Comma  - Style4" xfId="13635"/>
    <cellStyle name="Comma  - Style4 2" xfId="13636"/>
    <cellStyle name="Comma  - Style4 2 2" xfId="13637"/>
    <cellStyle name="Comma  - Style4 2_2011 Operations Snapshot" xfId="13638"/>
    <cellStyle name="Comma  - Style4 3" xfId="13639"/>
    <cellStyle name="Comma  - Style4 3 2" xfId="13640"/>
    <cellStyle name="Comma  - Style4 3 2 2" xfId="13641"/>
    <cellStyle name="Comma  - Style4 3 2_County_Stop_Light_Chart_2012_02" xfId="13642"/>
    <cellStyle name="Comma  - Style4 4" xfId="13643"/>
    <cellStyle name="Comma  - Style4 4 2" xfId="13644"/>
    <cellStyle name="Comma  - Style4 4 3" xfId="13645"/>
    <cellStyle name="Comma  - Style4 4_2012 Operations Snapshot" xfId="13646"/>
    <cellStyle name="Comma  - Style4 5" xfId="13647"/>
    <cellStyle name="Comma  - Style4 5 2" xfId="13648"/>
    <cellStyle name="Comma  - Style4 5_VarX" xfId="13649"/>
    <cellStyle name="Comma  - Style4 6" xfId="13650"/>
    <cellStyle name="Comma  - Style4_2012 Jan CAP ASM Report" xfId="13651"/>
    <cellStyle name="Comma  - Style5" xfId="13652"/>
    <cellStyle name="Comma  - Style5 2" xfId="13653"/>
    <cellStyle name="Comma  - Style5 2 2" xfId="13654"/>
    <cellStyle name="Comma  - Style5 2_2011 Operations Snapshot" xfId="13655"/>
    <cellStyle name="Comma  - Style5 3" xfId="13656"/>
    <cellStyle name="Comma  - Style5 3 2" xfId="13657"/>
    <cellStyle name="Comma  - Style5 3 2 2" xfId="13658"/>
    <cellStyle name="Comma  - Style5 3 2_County_Stop_Light_Chart_2012_02" xfId="13659"/>
    <cellStyle name="Comma  - Style5 4" xfId="13660"/>
    <cellStyle name="Comma  - Style5 4 2" xfId="13661"/>
    <cellStyle name="Comma  - Style5 4 3" xfId="13662"/>
    <cellStyle name="Comma  - Style5 4_2012 Operations Snapshot" xfId="13663"/>
    <cellStyle name="Comma  - Style5 5" xfId="13664"/>
    <cellStyle name="Comma  - Style5 5 2" xfId="13665"/>
    <cellStyle name="Comma  - Style5 5_VarX" xfId="13666"/>
    <cellStyle name="Comma  - Style5 6" xfId="13667"/>
    <cellStyle name="Comma  - Style5_2012 Jan CAP ASM Report" xfId="13668"/>
    <cellStyle name="Comma  - Style6" xfId="13669"/>
    <cellStyle name="Comma  - Style6 2" xfId="13670"/>
    <cellStyle name="Comma  - Style6 2 2" xfId="13671"/>
    <cellStyle name="Comma  - Style6 2_2011 Operations Snapshot" xfId="13672"/>
    <cellStyle name="Comma  - Style6 3" xfId="13673"/>
    <cellStyle name="Comma  - Style6 3 2" xfId="13674"/>
    <cellStyle name="Comma  - Style6 3 2 2" xfId="13675"/>
    <cellStyle name="Comma  - Style6 3 2_County_Stop_Light_Chart_2012_02" xfId="13676"/>
    <cellStyle name="Comma  - Style6 4" xfId="13677"/>
    <cellStyle name="Comma  - Style6 4 2" xfId="13678"/>
    <cellStyle name="Comma  - Style6 4 3" xfId="13679"/>
    <cellStyle name="Comma  - Style6 4_2012 Operations Snapshot" xfId="13680"/>
    <cellStyle name="Comma  - Style6 5" xfId="13681"/>
    <cellStyle name="Comma  - Style6 5 2" xfId="13682"/>
    <cellStyle name="Comma  - Style6 5_VarX" xfId="13683"/>
    <cellStyle name="Comma  - Style6 6" xfId="13684"/>
    <cellStyle name="Comma  - Style6_2012 Jan CAP ASM Report" xfId="13685"/>
    <cellStyle name="Comma  - Style7" xfId="13686"/>
    <cellStyle name="Comma  - Style7 2" xfId="13687"/>
    <cellStyle name="Comma  - Style7 2 2" xfId="13688"/>
    <cellStyle name="Comma  - Style7 2_2011 Operations Snapshot" xfId="13689"/>
    <cellStyle name="Comma  - Style7 3" xfId="13690"/>
    <cellStyle name="Comma  - Style7 3 2" xfId="13691"/>
    <cellStyle name="Comma  - Style7 3 2 2" xfId="13692"/>
    <cellStyle name="Comma  - Style7 3 2_County_Stop_Light_Chart_2012_02" xfId="13693"/>
    <cellStyle name="Comma  - Style7 4" xfId="13694"/>
    <cellStyle name="Comma  - Style7 4 2" xfId="13695"/>
    <cellStyle name="Comma  - Style7 4 3" xfId="13696"/>
    <cellStyle name="Comma  - Style7 4_2012 Operations Snapshot" xfId="13697"/>
    <cellStyle name="Comma  - Style7 5" xfId="13698"/>
    <cellStyle name="Comma  - Style7 5 2" xfId="13699"/>
    <cellStyle name="Comma  - Style7 5_VarX" xfId="13700"/>
    <cellStyle name="Comma  - Style7 6" xfId="13701"/>
    <cellStyle name="Comma  - Style7_2012 Jan CAP ASM Report" xfId="13702"/>
    <cellStyle name="Comma  - Style8" xfId="13703"/>
    <cellStyle name="Comma  - Style8 2" xfId="13704"/>
    <cellStyle name="Comma  - Style8 2 2" xfId="13705"/>
    <cellStyle name="Comma  - Style8 2_2011 Operations Snapshot" xfId="13706"/>
    <cellStyle name="Comma  - Style8 3" xfId="13707"/>
    <cellStyle name="Comma  - Style8 3 2" xfId="13708"/>
    <cellStyle name="Comma  - Style8 3 2 2" xfId="13709"/>
    <cellStyle name="Comma  - Style8 3 2_County_Stop_Light_Chart_2012_02" xfId="13710"/>
    <cellStyle name="Comma  - Style8 4" xfId="13711"/>
    <cellStyle name="Comma  - Style8 4 2" xfId="13712"/>
    <cellStyle name="Comma  - Style8 4 3" xfId="13713"/>
    <cellStyle name="Comma  - Style8 4_2012 Operations Snapshot" xfId="13714"/>
    <cellStyle name="Comma  - Style8 5" xfId="13715"/>
    <cellStyle name="Comma  - Style8 5 2" xfId="13716"/>
    <cellStyle name="Comma  - Style8 5_VarX" xfId="13717"/>
    <cellStyle name="Comma  - Style8 6" xfId="13718"/>
    <cellStyle name="Comma  - Style8_2012 Jan CAP ASM Report" xfId="13719"/>
    <cellStyle name="Comma [0] 2" xfId="13720"/>
    <cellStyle name="Comma [0] 2 2" xfId="13721"/>
    <cellStyle name="Comma 10" xfId="13722"/>
    <cellStyle name="Comma 10 2" xfId="13723"/>
    <cellStyle name="Comma 10 2 2" xfId="13724"/>
    <cellStyle name="Comma 10 2 2 3" xfId="13725"/>
    <cellStyle name="Comma 10 2 3" xfId="10"/>
    <cellStyle name="Comma 10 3" xfId="13726"/>
    <cellStyle name="Comma 10 4" xfId="13727"/>
    <cellStyle name="Comma 10 5" xfId="13728"/>
    <cellStyle name="Comma 11" xfId="13729"/>
    <cellStyle name="Comma 11 2" xfId="13730"/>
    <cellStyle name="Comma 11 2 2" xfId="13731"/>
    <cellStyle name="Comma 11 2 3" xfId="13732"/>
    <cellStyle name="Comma 11 3" xfId="13733"/>
    <cellStyle name="Comma 11 4" xfId="13734"/>
    <cellStyle name="Comma 12" xfId="13735"/>
    <cellStyle name="Comma 12 2" xfId="13736"/>
    <cellStyle name="Comma 12 2 2" xfId="13737"/>
    <cellStyle name="Comma 12 2 3" xfId="13738"/>
    <cellStyle name="Comma 12 3" xfId="13739"/>
    <cellStyle name="Comma 12 4" xfId="13740"/>
    <cellStyle name="Comma 13" xfId="13741"/>
    <cellStyle name="Comma 13 2" xfId="13742"/>
    <cellStyle name="Comma 13 2 2" xfId="13743"/>
    <cellStyle name="Comma 13 2 3" xfId="13744"/>
    <cellStyle name="Comma 13 3" xfId="13745"/>
    <cellStyle name="Comma 13 4" xfId="13746"/>
    <cellStyle name="Comma 14" xfId="13747"/>
    <cellStyle name="Comma 14 2" xfId="13748"/>
    <cellStyle name="Comma 14 2 2" xfId="13749"/>
    <cellStyle name="Comma 14 2 3" xfId="13750"/>
    <cellStyle name="Comma 14 3" xfId="13751"/>
    <cellStyle name="Comma 14 4" xfId="13752"/>
    <cellStyle name="Comma 15" xfId="13753"/>
    <cellStyle name="Comma 15 2" xfId="13754"/>
    <cellStyle name="Comma 15 2 2" xfId="13755"/>
    <cellStyle name="Comma 15 3" xfId="13756"/>
    <cellStyle name="Comma 16" xfId="13757"/>
    <cellStyle name="Comma 16 2" xfId="13758"/>
    <cellStyle name="Comma 16 3" xfId="13759"/>
    <cellStyle name="Comma 17" xfId="13760"/>
    <cellStyle name="Comma 17 2" xfId="13761"/>
    <cellStyle name="Comma 17 2 2" xfId="13762"/>
    <cellStyle name="Comma 17 2 3" xfId="13763"/>
    <cellStyle name="Comma 17 3" xfId="13764"/>
    <cellStyle name="Comma 17 3 2" xfId="13765"/>
    <cellStyle name="Comma 17 3 3" xfId="13766"/>
    <cellStyle name="Comma 17 4" xfId="13767"/>
    <cellStyle name="Comma 17 4 2" xfId="13768"/>
    <cellStyle name="Comma 17 4 3" xfId="13769"/>
    <cellStyle name="Comma 17 5" xfId="13770"/>
    <cellStyle name="Comma 18" xfId="13771"/>
    <cellStyle name="Comma 18 2" xfId="13772"/>
    <cellStyle name="Comma 18 2 2" xfId="13773"/>
    <cellStyle name="Comma 18 3" xfId="13774"/>
    <cellStyle name="Comma 18 3 2" xfId="13775"/>
    <cellStyle name="Comma 18 4" xfId="13776"/>
    <cellStyle name="Comma 18 4 2" xfId="13777"/>
    <cellStyle name="Comma 19" xfId="13778"/>
    <cellStyle name="Comma 19 2" xfId="13779"/>
    <cellStyle name="Comma 19 2 2" xfId="13780"/>
    <cellStyle name="Comma 19 3" xfId="13781"/>
    <cellStyle name="Comma 19 4" xfId="13782"/>
    <cellStyle name="Comma 2" xfId="13783"/>
    <cellStyle name="Comma 2 10" xfId="13784"/>
    <cellStyle name="Comma 2 11" xfId="13785"/>
    <cellStyle name="Comma 2 2" xfId="13786"/>
    <cellStyle name="Comma 2 2 2" xfId="13787"/>
    <cellStyle name="Comma 2 2 2 2" xfId="13788"/>
    <cellStyle name="Comma 2 2 2 3" xfId="13789"/>
    <cellStyle name="Comma 2 2 2 4" xfId="13790"/>
    <cellStyle name="Comma 2 2 3" xfId="11"/>
    <cellStyle name="Comma 2 2 3 2" xfId="13791"/>
    <cellStyle name="Comma 2 2 4" xfId="13792"/>
    <cellStyle name="Comma 2 2 5" xfId="13793"/>
    <cellStyle name="Comma 2 3" xfId="13794"/>
    <cellStyle name="Comma 2 3 2" xfId="13795"/>
    <cellStyle name="Comma 2 3 3" xfId="13796"/>
    <cellStyle name="Comma 2 3 4" xfId="13797"/>
    <cellStyle name="Comma 2 4" xfId="13798"/>
    <cellStyle name="Comma 2 4 2" xfId="13799"/>
    <cellStyle name="Comma 2 5" xfId="13800"/>
    <cellStyle name="Comma 2 5 2" xfId="13801"/>
    <cellStyle name="Comma 2 6" xfId="13802"/>
    <cellStyle name="Comma 2 6 2" xfId="13803"/>
    <cellStyle name="Comma 2 7" xfId="13804"/>
    <cellStyle name="Comma 2 7 2" xfId="13805"/>
    <cellStyle name="Comma 2 8" xfId="13806"/>
    <cellStyle name="Comma 2 8 2" xfId="13807"/>
    <cellStyle name="Comma 2 9" xfId="13808"/>
    <cellStyle name="Comma 2_Chelan PUD Power Costs (8-10)" xfId="13809"/>
    <cellStyle name="Comma 20" xfId="13810"/>
    <cellStyle name="Comma 20 2" xfId="13811"/>
    <cellStyle name="Comma 20 3" xfId="13812"/>
    <cellStyle name="Comma 21" xfId="13813"/>
    <cellStyle name="Comma 21 2" xfId="13814"/>
    <cellStyle name="Comma 21 2 2" xfId="13815"/>
    <cellStyle name="Comma 21 3" xfId="13816"/>
    <cellStyle name="Comma 22" xfId="13817"/>
    <cellStyle name="Comma 22 2" xfId="13818"/>
    <cellStyle name="Comma 22 2 2" xfId="13819"/>
    <cellStyle name="Comma 23" xfId="13820"/>
    <cellStyle name="Comma 23 2" xfId="13821"/>
    <cellStyle name="Comma 23 2 2" xfId="13822"/>
    <cellStyle name="Comma 24" xfId="13823"/>
    <cellStyle name="Comma 24 2" xfId="13824"/>
    <cellStyle name="Comma 24 3" xfId="13825"/>
    <cellStyle name="Comma 25" xfId="13826"/>
    <cellStyle name="Comma 25 2" xfId="13827"/>
    <cellStyle name="Comma 25 3" xfId="13828"/>
    <cellStyle name="Comma 26" xfId="13829"/>
    <cellStyle name="Comma 26 2" xfId="13830"/>
    <cellStyle name="Comma 26 2 2" xfId="13831"/>
    <cellStyle name="Comma 26 3" xfId="13832"/>
    <cellStyle name="Comma 27" xfId="13833"/>
    <cellStyle name="Comma 27 2" xfId="13834"/>
    <cellStyle name="Comma 28" xfId="13835"/>
    <cellStyle name="Comma 28 2" xfId="13836"/>
    <cellStyle name="Comma 29" xfId="13837"/>
    <cellStyle name="Comma 29 2" xfId="13838"/>
    <cellStyle name="Comma 3" xfId="13839"/>
    <cellStyle name="Comma 3 2" xfId="13840"/>
    <cellStyle name="Comma 3 2 2" xfId="13841"/>
    <cellStyle name="Comma 3 2 2 2" xfId="13842"/>
    <cellStyle name="Comma 3 2 2 3" xfId="13843"/>
    <cellStyle name="Comma 3 2 3" xfId="13844"/>
    <cellStyle name="Comma 3 2 4" xfId="13845"/>
    <cellStyle name="Comma 3 3" xfId="13846"/>
    <cellStyle name="Comma 3 3 2" xfId="13847"/>
    <cellStyle name="Comma 3 4" xfId="13848"/>
    <cellStyle name="Comma 3 4 2" xfId="13849"/>
    <cellStyle name="Comma 3 4 3" xfId="13850"/>
    <cellStyle name="Comma 3 5" xfId="13851"/>
    <cellStyle name="Comma 3 6" xfId="13852"/>
    <cellStyle name="Comma 30" xfId="13853"/>
    <cellStyle name="Comma 30 2" xfId="13854"/>
    <cellStyle name="Comma 31" xfId="13855"/>
    <cellStyle name="Comma 31 2" xfId="13856"/>
    <cellStyle name="Comma 31 3" xfId="13857"/>
    <cellStyle name="Comma 31 3 2" xfId="13858"/>
    <cellStyle name="Comma 32" xfId="13859"/>
    <cellStyle name="Comma 32 2" xfId="13860"/>
    <cellStyle name="Comma 32 2 2" xfId="13861"/>
    <cellStyle name="Comma 32 3" xfId="13862"/>
    <cellStyle name="Comma 33" xfId="13863"/>
    <cellStyle name="Comma 34" xfId="13864"/>
    <cellStyle name="Comma 35" xfId="13865"/>
    <cellStyle name="Comma 36" xfId="13866"/>
    <cellStyle name="Comma 37" xfId="13867"/>
    <cellStyle name="Comma 38" xfId="13868"/>
    <cellStyle name="Comma 39" xfId="13869"/>
    <cellStyle name="Comma 4" xfId="13870"/>
    <cellStyle name="Comma 4 2" xfId="13871"/>
    <cellStyle name="Comma 4 2 2" xfId="13872"/>
    <cellStyle name="Comma 4 2 3" xfId="13873"/>
    <cellStyle name="Comma 4 3" xfId="13874"/>
    <cellStyle name="Comma 4 3 2" xfId="13875"/>
    <cellStyle name="Comma 4 3 3" xfId="13876"/>
    <cellStyle name="Comma 4 4" xfId="13877"/>
    <cellStyle name="Comma 4 5" xfId="13878"/>
    <cellStyle name="Comma 4 6" xfId="13879"/>
    <cellStyle name="Comma 4 7" xfId="13880"/>
    <cellStyle name="Comma 40" xfId="13881"/>
    <cellStyle name="Comma 41" xfId="13882"/>
    <cellStyle name="Comma 42" xfId="13883"/>
    <cellStyle name="Comma 43" xfId="13884"/>
    <cellStyle name="Comma 44" xfId="13885"/>
    <cellStyle name="Comma 45" xfId="13886"/>
    <cellStyle name="Comma 46" xfId="13887"/>
    <cellStyle name="Comma 47" xfId="13888"/>
    <cellStyle name="Comma 48" xfId="13889"/>
    <cellStyle name="Comma 49" xfId="13890"/>
    <cellStyle name="Comma 5" xfId="13891"/>
    <cellStyle name="Comma 5 2" xfId="13892"/>
    <cellStyle name="Comma 5 2 2" xfId="13893"/>
    <cellStyle name="Comma 5 2 3" xfId="13894"/>
    <cellStyle name="Comma 5 3" xfId="13895"/>
    <cellStyle name="Comma 5 3 2" xfId="13896"/>
    <cellStyle name="Comma 5 4" xfId="13897"/>
    <cellStyle name="Comma 5 5" xfId="13898"/>
    <cellStyle name="Comma 5 6" xfId="13899"/>
    <cellStyle name="Comma 50" xfId="13900"/>
    <cellStyle name="Comma 51" xfId="13901"/>
    <cellStyle name="Comma 51 2" xfId="13902"/>
    <cellStyle name="Comma 51 2 2" xfId="13903"/>
    <cellStyle name="Comma 51 3" xfId="13904"/>
    <cellStyle name="Comma 52" xfId="13905"/>
    <cellStyle name="Comma 53" xfId="13906"/>
    <cellStyle name="Comma 54" xfId="13907"/>
    <cellStyle name="Comma 55" xfId="13908"/>
    <cellStyle name="Comma 56" xfId="13909"/>
    <cellStyle name="Comma 57" xfId="13910"/>
    <cellStyle name="Comma 58" xfId="13911"/>
    <cellStyle name="Comma 59" xfId="13912"/>
    <cellStyle name="Comma 6" xfId="13913"/>
    <cellStyle name="Comma 6 2" xfId="13914"/>
    <cellStyle name="Comma 6 2 2" xfId="13915"/>
    <cellStyle name="Comma 6 2 2 2" xfId="13916"/>
    <cellStyle name="Comma 6 2 2 3" xfId="13917"/>
    <cellStyle name="Comma 6 2 3" xfId="13918"/>
    <cellStyle name="Comma 6 2 4" xfId="13919"/>
    <cellStyle name="Comma 6 3" xfId="13920"/>
    <cellStyle name="Comma 6 3 2" xfId="13921"/>
    <cellStyle name="Comma 6 4" xfId="13922"/>
    <cellStyle name="Comma 60" xfId="13923"/>
    <cellStyle name="Comma 61" xfId="13924"/>
    <cellStyle name="Comma 62" xfId="13925"/>
    <cellStyle name="Comma 63" xfId="13926"/>
    <cellStyle name="Comma 64" xfId="13927"/>
    <cellStyle name="Comma 65" xfId="13928"/>
    <cellStyle name="Comma 66" xfId="7"/>
    <cellStyle name="Comma 66 2" xfId="13929"/>
    <cellStyle name="Comma 67" xfId="13930"/>
    <cellStyle name="Comma 68" xfId="13931"/>
    <cellStyle name="Comma 69" xfId="13932"/>
    <cellStyle name="Comma 7" xfId="13933"/>
    <cellStyle name="Comma 7 2" xfId="13934"/>
    <cellStyle name="Comma 7 2 2" xfId="13935"/>
    <cellStyle name="Comma 7 2 3" xfId="13936"/>
    <cellStyle name="Comma 7 3" xfId="13937"/>
    <cellStyle name="Comma 7 4" xfId="13938"/>
    <cellStyle name="Comma 70" xfId="13939"/>
    <cellStyle name="Comma 71" xfId="13940"/>
    <cellStyle name="Comma 72" xfId="13941"/>
    <cellStyle name="Comma 73" xfId="13942"/>
    <cellStyle name="Comma 74" xfId="13943"/>
    <cellStyle name="Comma 75" xfId="13944"/>
    <cellStyle name="Comma 8" xfId="13945"/>
    <cellStyle name="Comma 8 2" xfId="13946"/>
    <cellStyle name="Comma 8 2 2" xfId="13947"/>
    <cellStyle name="Comma 8 2 2 2" xfId="13948"/>
    <cellStyle name="Comma 8 2 2 3" xfId="13949"/>
    <cellStyle name="Comma 8 2 3" xfId="13950"/>
    <cellStyle name="Comma 8 3" xfId="13951"/>
    <cellStyle name="Comma 8 3 2" xfId="13952"/>
    <cellStyle name="Comma 8 3 3" xfId="13953"/>
    <cellStyle name="Comma 8 4" xfId="13954"/>
    <cellStyle name="Comma 8 5" xfId="13955"/>
    <cellStyle name="Comma 9" xfId="13956"/>
    <cellStyle name="Comma 9 10" xfId="13957"/>
    <cellStyle name="Comma 9 2" xfId="13958"/>
    <cellStyle name="Comma 9 2 2" xfId="13959"/>
    <cellStyle name="Comma 9 2 2 2" xfId="13960"/>
    <cellStyle name="Comma 9 2 2 3" xfId="13961"/>
    <cellStyle name="Comma 9 2 3" xfId="13962"/>
    <cellStyle name="Comma 9 2 4" xfId="13963"/>
    <cellStyle name="Comma 9 3" xfId="13964"/>
    <cellStyle name="Comma 9 3 2" xfId="13965"/>
    <cellStyle name="Comma 9 3 3" xfId="13966"/>
    <cellStyle name="Comma 9 3 4" xfId="13967"/>
    <cellStyle name="Comma 9 3 5" xfId="13968"/>
    <cellStyle name="Comma 9 4" xfId="13969"/>
    <cellStyle name="Comma 9 4 2" xfId="13970"/>
    <cellStyle name="Comma 9 5" xfId="13971"/>
    <cellStyle name="Comma 9 5 2" xfId="13972"/>
    <cellStyle name="Comma 9 6" xfId="13973"/>
    <cellStyle name="Comma 9 7" xfId="13974"/>
    <cellStyle name="Comma 9 7 2" xfId="13975"/>
    <cellStyle name="Comma 9 8" xfId="13976"/>
    <cellStyle name="Comma 9 9" xfId="13977"/>
    <cellStyle name="Comma0" xfId="13978"/>
    <cellStyle name="Comma0 - Style2" xfId="13979"/>
    <cellStyle name="Comma0 - Style2 2" xfId="13980"/>
    <cellStyle name="Comma0 - Style4" xfId="13981"/>
    <cellStyle name="Comma0 - Style4 2" xfId="13982"/>
    <cellStyle name="Comma0 - Style4 3" xfId="13983"/>
    <cellStyle name="Comma0 - Style5" xfId="13984"/>
    <cellStyle name="Comma0 - Style5 2" xfId="13985"/>
    <cellStyle name="Comma0 - Style5 2 2" xfId="13986"/>
    <cellStyle name="Comma0 - Style5 3" xfId="13987"/>
    <cellStyle name="Comma0 - Style5_ACCOUNTS" xfId="13988"/>
    <cellStyle name="Comma0 10" xfId="13989"/>
    <cellStyle name="Comma0 11" xfId="13990"/>
    <cellStyle name="Comma0 12" xfId="13991"/>
    <cellStyle name="Comma0 13" xfId="13992"/>
    <cellStyle name="Comma0 14" xfId="13993"/>
    <cellStyle name="Comma0 15" xfId="13994"/>
    <cellStyle name="Comma0 16" xfId="13995"/>
    <cellStyle name="Comma0 17" xfId="13996"/>
    <cellStyle name="Comma0 18" xfId="13997"/>
    <cellStyle name="Comma0 19" xfId="13998"/>
    <cellStyle name="Comma0 2" xfId="13999"/>
    <cellStyle name="Comma0 2 2" xfId="14000"/>
    <cellStyle name="Comma0 2 3" xfId="14001"/>
    <cellStyle name="Comma0 20" xfId="14002"/>
    <cellStyle name="Comma0 21" xfId="14003"/>
    <cellStyle name="Comma0 22" xfId="14004"/>
    <cellStyle name="Comma0 23" xfId="14005"/>
    <cellStyle name="Comma0 24" xfId="14006"/>
    <cellStyle name="Comma0 25" xfId="14007"/>
    <cellStyle name="Comma0 26" xfId="14008"/>
    <cellStyle name="Comma0 27" xfId="14009"/>
    <cellStyle name="Comma0 28" xfId="14010"/>
    <cellStyle name="Comma0 29" xfId="14011"/>
    <cellStyle name="Comma0 3" xfId="14012"/>
    <cellStyle name="Comma0 3 2" xfId="14013"/>
    <cellStyle name="Comma0 3 3" xfId="14014"/>
    <cellStyle name="Comma0 30" xfId="14015"/>
    <cellStyle name="Comma0 31" xfId="14016"/>
    <cellStyle name="Comma0 32" xfId="14017"/>
    <cellStyle name="Comma0 33" xfId="14018"/>
    <cellStyle name="Comma0 34" xfId="14019"/>
    <cellStyle name="Comma0 35" xfId="14020"/>
    <cellStyle name="Comma0 36" xfId="14021"/>
    <cellStyle name="Comma0 37" xfId="14022"/>
    <cellStyle name="Comma0 38" xfId="14023"/>
    <cellStyle name="Comma0 39" xfId="14024"/>
    <cellStyle name="Comma0 4" xfId="14025"/>
    <cellStyle name="Comma0 4 2" xfId="14026"/>
    <cellStyle name="Comma0 40" xfId="14027"/>
    <cellStyle name="Comma0 41" xfId="14028"/>
    <cellStyle name="Comma0 42" xfId="14029"/>
    <cellStyle name="Comma0 43" xfId="14030"/>
    <cellStyle name="Comma0 44" xfId="14031"/>
    <cellStyle name="Comma0 45" xfId="14032"/>
    <cellStyle name="Comma0 46" xfId="14033"/>
    <cellStyle name="Comma0 47" xfId="14034"/>
    <cellStyle name="Comma0 48" xfId="14035"/>
    <cellStyle name="Comma0 49" xfId="14036"/>
    <cellStyle name="Comma0 5" xfId="14037"/>
    <cellStyle name="Comma0 5 2" xfId="14038"/>
    <cellStyle name="Comma0 5 3" xfId="14039"/>
    <cellStyle name="Comma0 50" xfId="14040"/>
    <cellStyle name="Comma0 51" xfId="14041"/>
    <cellStyle name="Comma0 52" xfId="14042"/>
    <cellStyle name="Comma0 53" xfId="14043"/>
    <cellStyle name="Comma0 54" xfId="14044"/>
    <cellStyle name="Comma0 55" xfId="14045"/>
    <cellStyle name="Comma0 56" xfId="14046"/>
    <cellStyle name="Comma0 57" xfId="14047"/>
    <cellStyle name="Comma0 58" xfId="14048"/>
    <cellStyle name="Comma0 59" xfId="14049"/>
    <cellStyle name="Comma0 6" xfId="14050"/>
    <cellStyle name="Comma0 60" xfId="14051"/>
    <cellStyle name="Comma0 61" xfId="14052"/>
    <cellStyle name="Comma0 62" xfId="14053"/>
    <cellStyle name="Comma0 63" xfId="14054"/>
    <cellStyle name="Comma0 64" xfId="14055"/>
    <cellStyle name="Comma0 65" xfId="14056"/>
    <cellStyle name="Comma0 66" xfId="14057"/>
    <cellStyle name="Comma0 67" xfId="14058"/>
    <cellStyle name="Comma0 68" xfId="14059"/>
    <cellStyle name="Comma0 69" xfId="14060"/>
    <cellStyle name="Comma0 7" xfId="14061"/>
    <cellStyle name="Comma0 70" xfId="14062"/>
    <cellStyle name="Comma0 71" xfId="14063"/>
    <cellStyle name="Comma0 72" xfId="14064"/>
    <cellStyle name="Comma0 73" xfId="14065"/>
    <cellStyle name="Comma0 74" xfId="14066"/>
    <cellStyle name="Comma0 75" xfId="14067"/>
    <cellStyle name="Comma0 76" xfId="14068"/>
    <cellStyle name="Comma0 77" xfId="14069"/>
    <cellStyle name="Comma0 78" xfId="14070"/>
    <cellStyle name="Comma0 79" xfId="14071"/>
    <cellStyle name="Comma0 8" xfId="14072"/>
    <cellStyle name="Comma0 80" xfId="14073"/>
    <cellStyle name="Comma0 81" xfId="14074"/>
    <cellStyle name="Comma0 82" xfId="14075"/>
    <cellStyle name="Comma0 83" xfId="14076"/>
    <cellStyle name="Comma0 9" xfId="14077"/>
    <cellStyle name="Comma0_00COS Ind Allocators" xfId="14078"/>
    <cellStyle name="Comma1 - Style1" xfId="14079"/>
    <cellStyle name="Comma1 - Style1 2" xfId="14080"/>
    <cellStyle name="Comma1 - Style1 2 2" xfId="14081"/>
    <cellStyle name="Comma1 - Style1 3" xfId="14082"/>
    <cellStyle name="Comma1 - Style1 4" xfId="14083"/>
    <cellStyle name="Comma1 - Style1_ACCOUNTS" xfId="14084"/>
    <cellStyle name="Copied" xfId="14085"/>
    <cellStyle name="Copied 2" xfId="14086"/>
    <cellStyle name="Copied 2 2" xfId="14087"/>
    <cellStyle name="Copied 2 3" xfId="14088"/>
    <cellStyle name="Copied 3" xfId="14089"/>
    <cellStyle name="Copied 4" xfId="14090"/>
    <cellStyle name="COST1" xfId="14091"/>
    <cellStyle name="COST1 2" xfId="14092"/>
    <cellStyle name="COST1 2 2" xfId="14093"/>
    <cellStyle name="COST1 2 3" xfId="14094"/>
    <cellStyle name="COST1 3" xfId="14095"/>
    <cellStyle name="COST1 4" xfId="14096"/>
    <cellStyle name="Curren - Style1" xfId="14097"/>
    <cellStyle name="Curren - Style1 2" xfId="14098"/>
    <cellStyle name="Curren - Style2" xfId="14099"/>
    <cellStyle name="Curren - Style2 2" xfId="14100"/>
    <cellStyle name="Curren - Style2 2 2" xfId="14101"/>
    <cellStyle name="Curren - Style2 3" xfId="14102"/>
    <cellStyle name="Curren - Style2 4" xfId="14103"/>
    <cellStyle name="Curren - Style2_ACCOUNTS" xfId="14104"/>
    <cellStyle name="Curren - Style5" xfId="14105"/>
    <cellStyle name="Curren - Style5 2" xfId="14106"/>
    <cellStyle name="Curren - Style6" xfId="14107"/>
    <cellStyle name="Curren - Style6 2" xfId="14108"/>
    <cellStyle name="Curren - Style6 2 2" xfId="14109"/>
    <cellStyle name="Curren - Style6 3" xfId="14110"/>
    <cellStyle name="Curren - Style6_ACCOUNTS" xfId="14111"/>
    <cellStyle name="Currency" xfId="2" builtinId="4"/>
    <cellStyle name="Currency [$0]" xfId="14112"/>
    <cellStyle name="Currency [$0] 2" xfId="14113"/>
    <cellStyle name="Currency [$0] 2 2" xfId="14114"/>
    <cellStyle name="Currency [$0] 3" xfId="14115"/>
    <cellStyle name="Currency [$0] 3 2" xfId="14116"/>
    <cellStyle name="Currency [$0] 3 2 2" xfId="14117"/>
    <cellStyle name="Currency [$0] 4" xfId="14118"/>
    <cellStyle name="Currency [$0] 4 2" xfId="14119"/>
    <cellStyle name="Currency [$0] 4 3" xfId="14120"/>
    <cellStyle name="Currency [$0] 5" xfId="14121"/>
    <cellStyle name="Currency [$0] 5 2" xfId="14122"/>
    <cellStyle name="Currency [$0] 6" xfId="14123"/>
    <cellStyle name="Currency [£0]" xfId="14124"/>
    <cellStyle name="Currency [2]" xfId="14125"/>
    <cellStyle name="Currency 10" xfId="14126"/>
    <cellStyle name="Currency 10 2" xfId="14127"/>
    <cellStyle name="Currency 10 2 2" xfId="14128"/>
    <cellStyle name="Currency 10 2 3" xfId="14129"/>
    <cellStyle name="Currency 10 3" xfId="14130"/>
    <cellStyle name="Currency 10 3 4" xfId="14131"/>
    <cellStyle name="Currency 10 4" xfId="14132"/>
    <cellStyle name="Currency 10 5" xfId="14133"/>
    <cellStyle name="Currency 11" xfId="14134"/>
    <cellStyle name="Currency 11 2" xfId="14135"/>
    <cellStyle name="Currency 11 2 2" xfId="14136"/>
    <cellStyle name="Currency 11 2 3" xfId="14137"/>
    <cellStyle name="Currency 11 3" xfId="14138"/>
    <cellStyle name="Currency 11 4" xfId="14139"/>
    <cellStyle name="Currency 12" xfId="14140"/>
    <cellStyle name="Currency 12 2" xfId="14141"/>
    <cellStyle name="Currency 12 2 2" xfId="14142"/>
    <cellStyle name="Currency 12 3" xfId="14143"/>
    <cellStyle name="Currency 12 3 2" xfId="14144"/>
    <cellStyle name="Currency 12 4" xfId="14145"/>
    <cellStyle name="Currency 12 4 2" xfId="14146"/>
    <cellStyle name="Currency 12 5" xfId="14147"/>
    <cellStyle name="Currency 12 6" xfId="14148"/>
    <cellStyle name="Currency 13" xfId="14149"/>
    <cellStyle name="Currency 13 2" xfId="14150"/>
    <cellStyle name="Currency 13 2 2" xfId="14151"/>
    <cellStyle name="Currency 13 3" xfId="14152"/>
    <cellStyle name="Currency 14" xfId="14153"/>
    <cellStyle name="Currency 14 2" xfId="14154"/>
    <cellStyle name="Currency 14 2 2" xfId="14155"/>
    <cellStyle name="Currency 14 2 3" xfId="14156"/>
    <cellStyle name="Currency 14 3" xfId="14157"/>
    <cellStyle name="Currency 14 3 2" xfId="14158"/>
    <cellStyle name="Currency 14 3 3" xfId="14159"/>
    <cellStyle name="Currency 14 4" xfId="14160"/>
    <cellStyle name="Currency 14 4 2" xfId="14161"/>
    <cellStyle name="Currency 14 4 3" xfId="14162"/>
    <cellStyle name="Currency 15" xfId="14163"/>
    <cellStyle name="Currency 15 2" xfId="14164"/>
    <cellStyle name="Currency 15 2 2" xfId="14165"/>
    <cellStyle name="Currency 15 3" xfId="14166"/>
    <cellStyle name="Currency 15 4" xfId="14167"/>
    <cellStyle name="Currency 16" xfId="14168"/>
    <cellStyle name="Currency 16 2" xfId="14169"/>
    <cellStyle name="Currency 16 3" xfId="14170"/>
    <cellStyle name="Currency 16 3 2" xfId="14171"/>
    <cellStyle name="Currency 16 4" xfId="14172"/>
    <cellStyle name="Currency 16 4 2" xfId="14173"/>
    <cellStyle name="Currency 17" xfId="14174"/>
    <cellStyle name="Currency 17 2" xfId="14175"/>
    <cellStyle name="Currency 18" xfId="14176"/>
    <cellStyle name="Currency 18 2" xfId="14177"/>
    <cellStyle name="Currency 18 3" xfId="14178"/>
    <cellStyle name="Currency 19" xfId="14179"/>
    <cellStyle name="Currency 19 2" xfId="14180"/>
    <cellStyle name="Currency 19 2 2" xfId="14181"/>
    <cellStyle name="Currency 19 3" xfId="14182"/>
    <cellStyle name="Currency 2" xfId="14183"/>
    <cellStyle name="Currency 2 10" xfId="14184"/>
    <cellStyle name="Currency 2 2" xfId="14185"/>
    <cellStyle name="Currency 2 2 2" xfId="14186"/>
    <cellStyle name="Currency 2 2 2 2" xfId="14187"/>
    <cellStyle name="Currency 2 2 2 3" xfId="14188"/>
    <cellStyle name="Currency 2 2 2 4" xfId="14189"/>
    <cellStyle name="Currency 2 2 3" xfId="14190"/>
    <cellStyle name="Currency 2 2 4" xfId="14191"/>
    <cellStyle name="Currency 2 2 5" xfId="14192"/>
    <cellStyle name="Currency 2 3" xfId="14193"/>
    <cellStyle name="Currency 2 3 2" xfId="14194"/>
    <cellStyle name="Currency 2 3 3" xfId="14195"/>
    <cellStyle name="Currency 2 4" xfId="14196"/>
    <cellStyle name="Currency 2 4 2" xfId="14197"/>
    <cellStyle name="Currency 2 5" xfId="14198"/>
    <cellStyle name="Currency 2 5 2" xfId="14199"/>
    <cellStyle name="Currency 2 6" xfId="14200"/>
    <cellStyle name="Currency 2 6 2" xfId="14201"/>
    <cellStyle name="Currency 2 7" xfId="14202"/>
    <cellStyle name="Currency 2 7 2" xfId="14203"/>
    <cellStyle name="Currency 2 8" xfId="14204"/>
    <cellStyle name="Currency 2 8 2" xfId="14205"/>
    <cellStyle name="Currency 2 9" xfId="14206"/>
    <cellStyle name="Currency 20" xfId="14207"/>
    <cellStyle name="Currency 21" xfId="14208"/>
    <cellStyle name="Currency 22" xfId="14209"/>
    <cellStyle name="Currency 23" xfId="14210"/>
    <cellStyle name="Currency 24" xfId="14211"/>
    <cellStyle name="Currency 24 2" xfId="14212"/>
    <cellStyle name="Currency 24 2 2" xfId="14213"/>
    <cellStyle name="Currency 25" xfId="14214"/>
    <cellStyle name="Currency 25 2" xfId="14215"/>
    <cellStyle name="Currency 25 3" xfId="14216"/>
    <cellStyle name="Currency 25 3 2" xfId="14217"/>
    <cellStyle name="Currency 25 4" xfId="14218"/>
    <cellStyle name="Currency 26" xfId="14219"/>
    <cellStyle name="Currency 27" xfId="14220"/>
    <cellStyle name="Currency 27 2" xfId="14221"/>
    <cellStyle name="Currency 27 2 2" xfId="14222"/>
    <cellStyle name="Currency 27 3" xfId="14223"/>
    <cellStyle name="Currency 28" xfId="8"/>
    <cellStyle name="Currency 28 2" xfId="14224"/>
    <cellStyle name="Currency 29" xfId="14225"/>
    <cellStyle name="Currency 3" xfId="14226"/>
    <cellStyle name="Currency 3 2" xfId="14227"/>
    <cellStyle name="Currency 3 2 2" xfId="14228"/>
    <cellStyle name="Currency 3 2 2 2" xfId="14229"/>
    <cellStyle name="Currency 3 2 2 3" xfId="14230"/>
    <cellStyle name="Currency 3 2 3" xfId="14231"/>
    <cellStyle name="Currency 3 3" xfId="14232"/>
    <cellStyle name="Currency 3 3 2" xfId="14233"/>
    <cellStyle name="Currency 3 3 3" xfId="14234"/>
    <cellStyle name="Currency 3 4" xfId="14235"/>
    <cellStyle name="Currency 3 5" xfId="14236"/>
    <cellStyle name="Currency 3 6" xfId="14237"/>
    <cellStyle name="Currency 30" xfId="14238"/>
    <cellStyle name="Currency 31" xfId="14239"/>
    <cellStyle name="Currency 32" xfId="14240"/>
    <cellStyle name="Currency 33" xfId="14241"/>
    <cellStyle name="Currency 34" xfId="14242"/>
    <cellStyle name="Currency 35" xfId="14243"/>
    <cellStyle name="Currency 36" xfId="14244"/>
    <cellStyle name="Currency 37" xfId="14245"/>
    <cellStyle name="Currency 38" xfId="14246"/>
    <cellStyle name="Currency 39" xfId="14247"/>
    <cellStyle name="Currency 4" xfId="14248"/>
    <cellStyle name="Currency 4 2" xfId="14249"/>
    <cellStyle name="Currency 4 2 2" xfId="14250"/>
    <cellStyle name="Currency 4 2 2 2" xfId="14251"/>
    <cellStyle name="Currency 4 2 2 3" xfId="14252"/>
    <cellStyle name="Currency 4 2 3" xfId="14253"/>
    <cellStyle name="Currency 4 2 4" xfId="14254"/>
    <cellStyle name="Currency 4 3" xfId="14255"/>
    <cellStyle name="Currency 4 3 2" xfId="14256"/>
    <cellStyle name="Currency 4 3 2 2" xfId="14257"/>
    <cellStyle name="Currency 4 3 2 3" xfId="14258"/>
    <cellStyle name="Currency 4 3 3" xfId="14259"/>
    <cellStyle name="Currency 4 3 3 2" xfId="14260"/>
    <cellStyle name="Currency 4 3 3 3" xfId="14261"/>
    <cellStyle name="Currency 4 3 4" xfId="14262"/>
    <cellStyle name="Currency 4 3 4 2" xfId="14263"/>
    <cellStyle name="Currency 4 3 4 3" xfId="14264"/>
    <cellStyle name="Currency 4 4" xfId="14265"/>
    <cellStyle name="Currency 4 4 2" xfId="14266"/>
    <cellStyle name="Currency 4 4 3" xfId="14267"/>
    <cellStyle name="Currency 4 5" xfId="14268"/>
    <cellStyle name="Currency 4 6" xfId="14269"/>
    <cellStyle name="Currency 4_2009 GRC Compliance Filing (Electric) for Exh A-1" xfId="14270"/>
    <cellStyle name="Currency 40" xfId="14271"/>
    <cellStyle name="Currency 41" xfId="14272"/>
    <cellStyle name="Currency 42" xfId="14273"/>
    <cellStyle name="Currency 43" xfId="14274"/>
    <cellStyle name="Currency 44" xfId="14275"/>
    <cellStyle name="Currency 45" xfId="14276"/>
    <cellStyle name="Currency 46" xfId="14277"/>
    <cellStyle name="Currency 47" xfId="14278"/>
    <cellStyle name="Currency 48" xfId="14279"/>
    <cellStyle name="Currency 5" xfId="14280"/>
    <cellStyle name="Currency 5 2" xfId="14281"/>
    <cellStyle name="Currency 5 2 2" xfId="14282"/>
    <cellStyle name="Currency 5 2 3" xfId="14283"/>
    <cellStyle name="Currency 5 3" xfId="14284"/>
    <cellStyle name="Currency 5 4" xfId="14285"/>
    <cellStyle name="Currency 6" xfId="14286"/>
    <cellStyle name="Currency 6 2" xfId="14287"/>
    <cellStyle name="Currency 6 2 2" xfId="14288"/>
    <cellStyle name="Currency 6 2 3" xfId="14289"/>
    <cellStyle name="Currency 6 3" xfId="14290"/>
    <cellStyle name="Currency 6 4" xfId="14291"/>
    <cellStyle name="Currency 7" xfId="14292"/>
    <cellStyle name="Currency 7 2" xfId="14293"/>
    <cellStyle name="Currency 7 2 2" xfId="14294"/>
    <cellStyle name="Currency 7 2 3" xfId="14295"/>
    <cellStyle name="Currency 7 3" xfId="14296"/>
    <cellStyle name="Currency 7 4" xfId="14297"/>
    <cellStyle name="Currency 8" xfId="14298"/>
    <cellStyle name="Currency 8 2" xfId="14299"/>
    <cellStyle name="Currency 8 2 2" xfId="14300"/>
    <cellStyle name="Currency 8 2 2 2" xfId="14301"/>
    <cellStyle name="Currency 8 2 2 3" xfId="14302"/>
    <cellStyle name="Currency 8 2 2 4" xfId="14303"/>
    <cellStyle name="Currency 8 2 2 5" xfId="14304"/>
    <cellStyle name="Currency 8 2 3" xfId="14305"/>
    <cellStyle name="Currency 8 2 3 2" xfId="14306"/>
    <cellStyle name="Currency 8 2 4" xfId="14307"/>
    <cellStyle name="Currency 8 2 5" xfId="14308"/>
    <cellStyle name="Currency 8 2 6" xfId="14309"/>
    <cellStyle name="Currency 8 2 7" xfId="14310"/>
    <cellStyle name="Currency 8 3" xfId="14311"/>
    <cellStyle name="Currency 8 3 2" xfId="14312"/>
    <cellStyle name="Currency 8 3 3" xfId="14313"/>
    <cellStyle name="Currency 8 4" xfId="14314"/>
    <cellStyle name="Currency 8 4 2" xfId="14315"/>
    <cellStyle name="Currency 8 5" xfId="14316"/>
    <cellStyle name="Currency 8 5 2" xfId="14317"/>
    <cellStyle name="Currency 8 6" xfId="14318"/>
    <cellStyle name="Currency 9" xfId="14319"/>
    <cellStyle name="Currency 9 10" xfId="14320"/>
    <cellStyle name="Currency 9 2" xfId="14321"/>
    <cellStyle name="Currency 9 2 2" xfId="14322"/>
    <cellStyle name="Currency 9 2 2 2" xfId="14323"/>
    <cellStyle name="Currency 9 2 2 3" xfId="14324"/>
    <cellStyle name="Currency 9 2 3" xfId="14325"/>
    <cellStyle name="Currency 9 2 4" xfId="14326"/>
    <cellStyle name="Currency 9 3" xfId="14327"/>
    <cellStyle name="Currency 9 3 2" xfId="14328"/>
    <cellStyle name="Currency 9 3 3" xfId="14329"/>
    <cellStyle name="Currency 9 3 4" xfId="14330"/>
    <cellStyle name="Currency 9 3 5" xfId="14331"/>
    <cellStyle name="Currency 9 4" xfId="14332"/>
    <cellStyle name="Currency 9 4 2" xfId="14333"/>
    <cellStyle name="Currency 9 5" xfId="14334"/>
    <cellStyle name="Currency 9 5 2" xfId="14335"/>
    <cellStyle name="Currency 9 6" xfId="14336"/>
    <cellStyle name="Currency 9 7" xfId="14337"/>
    <cellStyle name="Currency 9 7 2" xfId="14338"/>
    <cellStyle name="Currency 9 8" xfId="14339"/>
    <cellStyle name="Currency 9 9" xfId="14340"/>
    <cellStyle name="Currency Euro" xfId="14341"/>
    <cellStyle name="Currency Euro 2" xfId="14342"/>
    <cellStyle name="Currency Euro 2 2" xfId="14343"/>
    <cellStyle name="Currency Euro 3" xfId="14344"/>
    <cellStyle name="Currency Euro 3 2" xfId="14345"/>
    <cellStyle name="Currency Euro 3 2 2" xfId="14346"/>
    <cellStyle name="Currency Euro 4" xfId="14347"/>
    <cellStyle name="Currency Euro 4 2" xfId="14348"/>
    <cellStyle name="Currency Euro 4 3" xfId="14349"/>
    <cellStyle name="Currency Euro 5" xfId="14350"/>
    <cellStyle name="Currency Euro 5 2" xfId="14351"/>
    <cellStyle name="Currency Euro 6" xfId="14352"/>
    <cellStyle name="Currency Pound" xfId="14353"/>
    <cellStyle name="Currency Pound 2" xfId="14354"/>
    <cellStyle name="Currency Pound 2 2" xfId="14355"/>
    <cellStyle name="Currency Pound 3" xfId="14356"/>
    <cellStyle name="Currency Pound 3 2" xfId="14357"/>
    <cellStyle name="Currency Pound 3 2 2" xfId="14358"/>
    <cellStyle name="Currency Pound 4" xfId="14359"/>
    <cellStyle name="Currency Pound 4 2" xfId="14360"/>
    <cellStyle name="Currency Pound 4 3" xfId="14361"/>
    <cellStyle name="Currency Pound 5" xfId="14362"/>
    <cellStyle name="Currency Pound 5 2" xfId="14363"/>
    <cellStyle name="Currency Pound 6" xfId="14364"/>
    <cellStyle name="Currency0" xfId="14365"/>
    <cellStyle name="Currency0 2" xfId="14366"/>
    <cellStyle name="Currency0 2 2" xfId="14367"/>
    <cellStyle name="Currency0 2 2 2" xfId="14368"/>
    <cellStyle name="Currency0 2 2 3" xfId="14369"/>
    <cellStyle name="Currency0 2 3" xfId="14370"/>
    <cellStyle name="Currency0 2 4" xfId="14371"/>
    <cellStyle name="Currency0 3" xfId="14372"/>
    <cellStyle name="Currency0 3 2" xfId="14373"/>
    <cellStyle name="Currency0 3 3" xfId="14374"/>
    <cellStyle name="Currency0 4" xfId="14375"/>
    <cellStyle name="Currency0 4 2" xfId="14376"/>
    <cellStyle name="Currency0 4 3" xfId="14377"/>
    <cellStyle name="Currency0 5" xfId="14378"/>
    <cellStyle name="Currency0 6" xfId="14379"/>
    <cellStyle name="Currency0 7" xfId="14380"/>
    <cellStyle name="Currency0_5  Mar 11 Capital Forecast Variance" xfId="14381"/>
    <cellStyle name="Dash" xfId="14382"/>
    <cellStyle name="Dash 2" xfId="14383"/>
    <cellStyle name="Date" xfId="14384"/>
    <cellStyle name="Date - Style3" xfId="14385"/>
    <cellStyle name="Date - Style4" xfId="14386"/>
    <cellStyle name="Date 10" xfId="14387"/>
    <cellStyle name="Date 11" xfId="14388"/>
    <cellStyle name="Date 12" xfId="14389"/>
    <cellStyle name="Date 13" xfId="14390"/>
    <cellStyle name="Date 14" xfId="14391"/>
    <cellStyle name="Date 2" xfId="14392"/>
    <cellStyle name="Date 2 2" xfId="14393"/>
    <cellStyle name="Date 2 3" xfId="14394"/>
    <cellStyle name="Date 3" xfId="14395"/>
    <cellStyle name="Date 3 2" xfId="14396"/>
    <cellStyle name="Date 3 3" xfId="14397"/>
    <cellStyle name="Date 4" xfId="14398"/>
    <cellStyle name="Date 4 2" xfId="14399"/>
    <cellStyle name="Date 5" xfId="14400"/>
    <cellStyle name="Date 5 2" xfId="14401"/>
    <cellStyle name="Date 5 3" xfId="14402"/>
    <cellStyle name="Date 6" xfId="14403"/>
    <cellStyle name="Date 7" xfId="14404"/>
    <cellStyle name="Date 8" xfId="14405"/>
    <cellStyle name="Date 9" xfId="14406"/>
    <cellStyle name="Date_106293_24" xfId="14407"/>
    <cellStyle name="Decimals00" xfId="14408"/>
    <cellStyle name="Decimals00 2" xfId="14409"/>
    <cellStyle name="Decimals00 2 2" xfId="14410"/>
    <cellStyle name="Decimals00 3" xfId="14411"/>
    <cellStyle name="Decimals00 3 2" xfId="14412"/>
    <cellStyle name="Decimals00 3 2 2" xfId="14413"/>
    <cellStyle name="Decimals00 4" xfId="14414"/>
    <cellStyle name="Decimals00 4 2" xfId="14415"/>
    <cellStyle name="Decimals00 4 3" xfId="14416"/>
    <cellStyle name="Decimals00 5" xfId="14417"/>
    <cellStyle name="Decimals00 5 2" xfId="14418"/>
    <cellStyle name="Decimals00 6" xfId="14419"/>
    <cellStyle name="Dezimal [0]_Übersichtstabelle_FM_24082001bu inc. EC" xfId="14420"/>
    <cellStyle name="Dezimal_Übersichtstabelle_FM_24082001bu inc. EC" xfId="14421"/>
    <cellStyle name="Double Accounting" xfId="14422"/>
    <cellStyle name="drp-sh - Style2" xfId="14423"/>
    <cellStyle name="Emphasis 1" xfId="14424"/>
    <cellStyle name="Emphasis 1 2" xfId="14425"/>
    <cellStyle name="Emphasis 1_2011 OM ASM Report" xfId="14426"/>
    <cellStyle name="Emphasis 2" xfId="14427"/>
    <cellStyle name="Emphasis 2 2" xfId="14428"/>
    <cellStyle name="Emphasis 2_2011 OM ASM Report" xfId="14429"/>
    <cellStyle name="Emphasis 3" xfId="14430"/>
    <cellStyle name="Emphasis 3 2" xfId="14431"/>
    <cellStyle name="Entered" xfId="14432"/>
    <cellStyle name="Entered 2" xfId="14433"/>
    <cellStyle name="Entered 2 2" xfId="14434"/>
    <cellStyle name="Entered 2 2 2" xfId="14435"/>
    <cellStyle name="Entered 2 2 3" xfId="14436"/>
    <cellStyle name="Entered 2 3" xfId="14437"/>
    <cellStyle name="Entered 2 4" xfId="14438"/>
    <cellStyle name="Entered 3" xfId="14439"/>
    <cellStyle name="Entered 3 2" xfId="14440"/>
    <cellStyle name="Entered 3 2 2" xfId="14441"/>
    <cellStyle name="Entered 3 2 3" xfId="14442"/>
    <cellStyle name="Entered 3 3" xfId="14443"/>
    <cellStyle name="Entered 3 3 2" xfId="14444"/>
    <cellStyle name="Entered 3 3 3" xfId="14445"/>
    <cellStyle name="Entered 3 4" xfId="14446"/>
    <cellStyle name="Entered 3 4 2" xfId="14447"/>
    <cellStyle name="Entered 3 4 3" xfId="14448"/>
    <cellStyle name="Entered 4" xfId="14449"/>
    <cellStyle name="Entered 4 2" xfId="14450"/>
    <cellStyle name="Entered 5" xfId="14451"/>
    <cellStyle name="Entered 5 2" xfId="14452"/>
    <cellStyle name="Entered 5 3" xfId="14453"/>
    <cellStyle name="Entered 6" xfId="14454"/>
    <cellStyle name="Entered 7" xfId="14455"/>
    <cellStyle name="Entered 8" xfId="14456"/>
    <cellStyle name="Entered_4.32E Depreciation Study Robs file" xfId="14457"/>
    <cellStyle name="Euro" xfId="14458"/>
    <cellStyle name="Euro 2" xfId="14459"/>
    <cellStyle name="Euro 2 2" xfId="14460"/>
    <cellStyle name="Euro 2 2 2" xfId="14461"/>
    <cellStyle name="Euro 2 2 3" xfId="14462"/>
    <cellStyle name="Euro 2 3" xfId="14463"/>
    <cellStyle name="Euro 2 4" xfId="14464"/>
    <cellStyle name="Euro 3" xfId="14465"/>
    <cellStyle name="Euro 3 2" xfId="14466"/>
    <cellStyle name="Euro 3 2 2" xfId="14467"/>
    <cellStyle name="Euro 3 3" xfId="14468"/>
    <cellStyle name="Euro 4" xfId="14469"/>
    <cellStyle name="Euro 4 2" xfId="14470"/>
    <cellStyle name="Euro 4 3" xfId="14471"/>
    <cellStyle name="Euro 5" xfId="14472"/>
    <cellStyle name="Euro 5 2" xfId="14473"/>
    <cellStyle name="Euro 6" xfId="14474"/>
    <cellStyle name="Explanatory Text 10" xfId="14475"/>
    <cellStyle name="Explanatory Text 11" xfId="14476"/>
    <cellStyle name="Explanatory Text 12" xfId="14477"/>
    <cellStyle name="Explanatory Text 13" xfId="14478"/>
    <cellStyle name="Explanatory Text 14" xfId="14479"/>
    <cellStyle name="Explanatory Text 15" xfId="14480"/>
    <cellStyle name="Explanatory Text 16" xfId="14481"/>
    <cellStyle name="Explanatory Text 17" xfId="14482"/>
    <cellStyle name="Explanatory Text 18" xfId="14483"/>
    <cellStyle name="Explanatory Text 19" xfId="14484"/>
    <cellStyle name="Explanatory Text 2" xfId="14485"/>
    <cellStyle name="Explanatory Text 2 2" xfId="14486"/>
    <cellStyle name="Explanatory Text 2 2 2" xfId="14487"/>
    <cellStyle name="Explanatory Text 2 3" xfId="14488"/>
    <cellStyle name="Explanatory Text 20" xfId="14489"/>
    <cellStyle name="Explanatory Text 21" xfId="14490"/>
    <cellStyle name="Explanatory Text 22" xfId="14491"/>
    <cellStyle name="Explanatory Text 23" xfId="14492"/>
    <cellStyle name="Explanatory Text 24" xfId="14493"/>
    <cellStyle name="Explanatory Text 25" xfId="14494"/>
    <cellStyle name="Explanatory Text 26" xfId="14495"/>
    <cellStyle name="Explanatory Text 27" xfId="14496"/>
    <cellStyle name="Explanatory Text 28" xfId="14497"/>
    <cellStyle name="Explanatory Text 29" xfId="14498"/>
    <cellStyle name="Explanatory Text 3" xfId="14499"/>
    <cellStyle name="Explanatory Text 30" xfId="14500"/>
    <cellStyle name="Explanatory Text 31" xfId="14501"/>
    <cellStyle name="Explanatory Text 32" xfId="14502"/>
    <cellStyle name="Explanatory Text 33" xfId="14503"/>
    <cellStyle name="Explanatory Text 34" xfId="14504"/>
    <cellStyle name="Explanatory Text 35" xfId="14505"/>
    <cellStyle name="Explanatory Text 36" xfId="14506"/>
    <cellStyle name="Explanatory Text 37" xfId="14507"/>
    <cellStyle name="Explanatory Text 38" xfId="14508"/>
    <cellStyle name="Explanatory Text 39" xfId="14509"/>
    <cellStyle name="Explanatory Text 4" xfId="14510"/>
    <cellStyle name="Explanatory Text 40" xfId="14511"/>
    <cellStyle name="Explanatory Text 41" xfId="14512"/>
    <cellStyle name="Explanatory Text 42" xfId="14513"/>
    <cellStyle name="Explanatory Text 43" xfId="14514"/>
    <cellStyle name="Explanatory Text 44" xfId="14515"/>
    <cellStyle name="Explanatory Text 45" xfId="14516"/>
    <cellStyle name="Explanatory Text 46" xfId="14517"/>
    <cellStyle name="Explanatory Text 47" xfId="14518"/>
    <cellStyle name="Explanatory Text 48" xfId="14519"/>
    <cellStyle name="Explanatory Text 49" xfId="14520"/>
    <cellStyle name="Explanatory Text 5" xfId="14521"/>
    <cellStyle name="Explanatory Text 50" xfId="14522"/>
    <cellStyle name="Explanatory Text 51" xfId="14523"/>
    <cellStyle name="Explanatory Text 52" xfId="14524"/>
    <cellStyle name="Explanatory Text 53" xfId="14525"/>
    <cellStyle name="Explanatory Text 54" xfId="14526"/>
    <cellStyle name="Explanatory Text 55" xfId="14527"/>
    <cellStyle name="Explanatory Text 56" xfId="14528"/>
    <cellStyle name="Explanatory Text 57" xfId="14529"/>
    <cellStyle name="Explanatory Text 58" xfId="14530"/>
    <cellStyle name="Explanatory Text 59" xfId="14531"/>
    <cellStyle name="Explanatory Text 6" xfId="14532"/>
    <cellStyle name="Explanatory Text 60" xfId="14533"/>
    <cellStyle name="Explanatory Text 61" xfId="14534"/>
    <cellStyle name="Explanatory Text 62" xfId="14535"/>
    <cellStyle name="Explanatory Text 63" xfId="14536"/>
    <cellStyle name="Explanatory Text 64" xfId="14537"/>
    <cellStyle name="Explanatory Text 7" xfId="14538"/>
    <cellStyle name="Explanatory Text 8" xfId="14539"/>
    <cellStyle name="Explanatory Text 9" xfId="14540"/>
    <cellStyle name="Fixed" xfId="14541"/>
    <cellStyle name="Fixed 2" xfId="14542"/>
    <cellStyle name="Fixed 2 2" xfId="14543"/>
    <cellStyle name="Fixed 3" xfId="14544"/>
    <cellStyle name="Fixed 4" xfId="14545"/>
    <cellStyle name="Fixed 5" xfId="14546"/>
    <cellStyle name="Fixed 6" xfId="14547"/>
    <cellStyle name="Fixed 7" xfId="14548"/>
    <cellStyle name="Fixed_ACCOUNTS" xfId="14549"/>
    <cellStyle name="Fixed3 - Style3" xfId="14550"/>
    <cellStyle name="Fixed3 - Style3 2" xfId="14551"/>
    <cellStyle name="fred" xfId="14552"/>
    <cellStyle name="Fred%" xfId="14553"/>
    <cellStyle name="Fred% 2" xfId="14554"/>
    <cellStyle name="Fred% 2 2" xfId="14555"/>
    <cellStyle name="Fred% 3" xfId="14556"/>
    <cellStyle name="Fred% 3 2" xfId="14557"/>
    <cellStyle name="Fred% 3 2 2" xfId="14558"/>
    <cellStyle name="Fred% 4" xfId="14559"/>
    <cellStyle name="Fred% 4 2" xfId="14560"/>
    <cellStyle name="Fred% 4 3" xfId="14561"/>
    <cellStyle name="Fred% 5" xfId="14562"/>
    <cellStyle name="Fred% 5 2" xfId="14563"/>
    <cellStyle name="Fred% 6" xfId="14564"/>
    <cellStyle name="General" xfId="14565"/>
    <cellStyle name="General 2" xfId="14566"/>
    <cellStyle name="Good 10" xfId="14567"/>
    <cellStyle name="Good 11" xfId="14568"/>
    <cellStyle name="Good 12" xfId="14569"/>
    <cellStyle name="Good 13" xfId="14570"/>
    <cellStyle name="Good 14" xfId="14571"/>
    <cellStyle name="Good 15" xfId="14572"/>
    <cellStyle name="Good 16" xfId="14573"/>
    <cellStyle name="Good 17" xfId="14574"/>
    <cellStyle name="Good 18" xfId="14575"/>
    <cellStyle name="Good 19" xfId="14576"/>
    <cellStyle name="Good 2" xfId="14577"/>
    <cellStyle name="Good 2 2" xfId="14578"/>
    <cellStyle name="Good 2 2 2" xfId="14579"/>
    <cellStyle name="Good 2 3" xfId="14580"/>
    <cellStyle name="Good 20" xfId="14581"/>
    <cellStyle name="Good 21" xfId="14582"/>
    <cellStyle name="Good 22" xfId="14583"/>
    <cellStyle name="Good 23" xfId="14584"/>
    <cellStyle name="Good 24" xfId="14585"/>
    <cellStyle name="Good 25" xfId="14586"/>
    <cellStyle name="Good 26" xfId="14587"/>
    <cellStyle name="Good 27" xfId="14588"/>
    <cellStyle name="Good 28" xfId="14589"/>
    <cellStyle name="Good 29" xfId="14590"/>
    <cellStyle name="Good 3" xfId="14591"/>
    <cellStyle name="Good 3 2" xfId="14592"/>
    <cellStyle name="Good 3 3" xfId="14593"/>
    <cellStyle name="Good 3 4" xfId="14594"/>
    <cellStyle name="Good 3_County_Stop_Light_Chart_2012_02" xfId="14595"/>
    <cellStyle name="Good 30" xfId="14596"/>
    <cellStyle name="Good 31" xfId="14597"/>
    <cellStyle name="Good 32" xfId="14598"/>
    <cellStyle name="Good 33" xfId="14599"/>
    <cellStyle name="Good 34" xfId="14600"/>
    <cellStyle name="Good 35" xfId="14601"/>
    <cellStyle name="Good 36" xfId="14602"/>
    <cellStyle name="Good 37" xfId="14603"/>
    <cellStyle name="Good 38" xfId="14604"/>
    <cellStyle name="Good 39" xfId="14605"/>
    <cellStyle name="Good 4" xfId="14606"/>
    <cellStyle name="Good 40" xfId="14607"/>
    <cellStyle name="Good 41" xfId="14608"/>
    <cellStyle name="Good 42" xfId="14609"/>
    <cellStyle name="Good 43" xfId="14610"/>
    <cellStyle name="Good 44" xfId="14611"/>
    <cellStyle name="Good 45" xfId="14612"/>
    <cellStyle name="Good 46" xfId="14613"/>
    <cellStyle name="Good 47" xfId="14614"/>
    <cellStyle name="Good 48" xfId="14615"/>
    <cellStyle name="Good 49" xfId="14616"/>
    <cellStyle name="Good 5" xfId="14617"/>
    <cellStyle name="Good 50" xfId="14618"/>
    <cellStyle name="Good 51" xfId="14619"/>
    <cellStyle name="Good 52" xfId="14620"/>
    <cellStyle name="Good 53" xfId="14621"/>
    <cellStyle name="Good 54" xfId="14622"/>
    <cellStyle name="Good 55" xfId="14623"/>
    <cellStyle name="Good 56" xfId="14624"/>
    <cellStyle name="Good 57" xfId="14625"/>
    <cellStyle name="Good 58" xfId="14626"/>
    <cellStyle name="Good 59" xfId="14627"/>
    <cellStyle name="Good 6" xfId="14628"/>
    <cellStyle name="Good 60" xfId="14629"/>
    <cellStyle name="Good 61" xfId="14630"/>
    <cellStyle name="Good 62" xfId="14631"/>
    <cellStyle name="Good 63" xfId="14632"/>
    <cellStyle name="Good 64" xfId="14633"/>
    <cellStyle name="Good 7" xfId="14634"/>
    <cellStyle name="Good 8" xfId="14635"/>
    <cellStyle name="Good 9" xfId="14636"/>
    <cellStyle name="graybook" xfId="14637"/>
    <cellStyle name="graybook 2" xfId="14638"/>
    <cellStyle name="graybook$" xfId="14639"/>
    <cellStyle name="graybook$ 2" xfId="14640"/>
    <cellStyle name="graybook$_2011 OM ASM Report" xfId="14641"/>
    <cellStyle name="graybook_2011 OM ASM Report" xfId="14642"/>
    <cellStyle name="Grey" xfId="14643"/>
    <cellStyle name="Grey 2" xfId="14644"/>
    <cellStyle name="Grey 2 2" xfId="14645"/>
    <cellStyle name="Grey 2 3" xfId="14646"/>
    <cellStyle name="Grey 2 4" xfId="14647"/>
    <cellStyle name="Grey 3" xfId="14648"/>
    <cellStyle name="Grey 3 2" xfId="14649"/>
    <cellStyle name="Grey 3 3" xfId="14650"/>
    <cellStyle name="Grey 3 4" xfId="14651"/>
    <cellStyle name="Grey 4" xfId="14652"/>
    <cellStyle name="Grey 4 2" xfId="14653"/>
    <cellStyle name="Grey 4 3" xfId="14654"/>
    <cellStyle name="Grey 4 4" xfId="14655"/>
    <cellStyle name="Grey 5" xfId="14656"/>
    <cellStyle name="Grey 5 2" xfId="14657"/>
    <cellStyle name="Grey 6" xfId="14658"/>
    <cellStyle name="Grey 6 2" xfId="14659"/>
    <cellStyle name="Grey 7" xfId="14660"/>
    <cellStyle name="Grey 8" xfId="14661"/>
    <cellStyle name="Grey_(C) WHE Proforma with ITC cash grant 10 Yr Amort_for deferral_102809" xfId="14662"/>
    <cellStyle name="g-tota - Style7" xfId="14663"/>
    <cellStyle name="Header" xfId="14664"/>
    <cellStyle name="Header1" xfId="14665"/>
    <cellStyle name="Header1 2" xfId="14666"/>
    <cellStyle name="Header1 2 2" xfId="14667"/>
    <cellStyle name="Header1 3" xfId="14668"/>
    <cellStyle name="Header1 3 2" xfId="14669"/>
    <cellStyle name="Header1 4" xfId="14670"/>
    <cellStyle name="Header1_AURORA Total New" xfId="14671"/>
    <cellStyle name="Header2" xfId="14672"/>
    <cellStyle name="Header2 2" xfId="14673"/>
    <cellStyle name="Header2 2 2" xfId="14674"/>
    <cellStyle name="Header2 3" xfId="14675"/>
    <cellStyle name="Header2 3 2" xfId="14676"/>
    <cellStyle name="Header2 4" xfId="14677"/>
    <cellStyle name="Header2 5" xfId="14678"/>
    <cellStyle name="Header2 5 2" xfId="14679"/>
    <cellStyle name="Header2 6" xfId="14680"/>
    <cellStyle name="Header2 6 2" xfId="14681"/>
    <cellStyle name="Header2 7" xfId="14682"/>
    <cellStyle name="Header2_AURORA Total New" xfId="14683"/>
    <cellStyle name="Heading" xfId="14684"/>
    <cellStyle name="Heading 1 10" xfId="14685"/>
    <cellStyle name="Heading 1 11" xfId="14686"/>
    <cellStyle name="Heading 1 12" xfId="14687"/>
    <cellStyle name="Heading 1 13" xfId="14688"/>
    <cellStyle name="Heading 1 14" xfId="14689"/>
    <cellStyle name="Heading 1 15" xfId="14690"/>
    <cellStyle name="Heading 1 16" xfId="14691"/>
    <cellStyle name="Heading 1 17" xfId="14692"/>
    <cellStyle name="Heading 1 18" xfId="14693"/>
    <cellStyle name="Heading 1 19" xfId="14694"/>
    <cellStyle name="Heading 1 2" xfId="14695"/>
    <cellStyle name="Heading 1 2 2" xfId="14696"/>
    <cellStyle name="Heading 1 2 2 2" xfId="14697"/>
    <cellStyle name="Heading 1 2 3" xfId="14698"/>
    <cellStyle name="Heading 1 2 3 2" xfId="14699"/>
    <cellStyle name="Heading 1 2 3 3" xfId="14700"/>
    <cellStyle name="Heading 1 2 3 4" xfId="14701"/>
    <cellStyle name="Heading 1 2 4" xfId="14702"/>
    <cellStyle name="Heading 1 20" xfId="14703"/>
    <cellStyle name="Heading 1 21" xfId="14704"/>
    <cellStyle name="Heading 1 22" xfId="14705"/>
    <cellStyle name="Heading 1 23" xfId="14706"/>
    <cellStyle name="Heading 1 24" xfId="14707"/>
    <cellStyle name="Heading 1 25" xfId="14708"/>
    <cellStyle name="Heading 1 26" xfId="14709"/>
    <cellStyle name="Heading 1 27" xfId="14710"/>
    <cellStyle name="Heading 1 28" xfId="14711"/>
    <cellStyle name="Heading 1 29" xfId="14712"/>
    <cellStyle name="Heading 1 3" xfId="14713"/>
    <cellStyle name="Heading 1 3 2" xfId="14714"/>
    <cellStyle name="Heading 1 3 3" xfId="14715"/>
    <cellStyle name="Heading 1 3 4" xfId="14716"/>
    <cellStyle name="Heading 1 30" xfId="14717"/>
    <cellStyle name="Heading 1 31" xfId="14718"/>
    <cellStyle name="Heading 1 32" xfId="14719"/>
    <cellStyle name="Heading 1 33" xfId="14720"/>
    <cellStyle name="Heading 1 34" xfId="14721"/>
    <cellStyle name="Heading 1 35" xfId="14722"/>
    <cellStyle name="Heading 1 36" xfId="14723"/>
    <cellStyle name="Heading 1 37" xfId="14724"/>
    <cellStyle name="Heading 1 38" xfId="14725"/>
    <cellStyle name="Heading 1 39" xfId="14726"/>
    <cellStyle name="Heading 1 4" xfId="14727"/>
    <cellStyle name="Heading 1 4 2" xfId="14728"/>
    <cellStyle name="Heading 1 40" xfId="14729"/>
    <cellStyle name="Heading 1 41" xfId="14730"/>
    <cellStyle name="Heading 1 42" xfId="14731"/>
    <cellStyle name="Heading 1 43" xfId="14732"/>
    <cellStyle name="Heading 1 44" xfId="14733"/>
    <cellStyle name="Heading 1 45" xfId="14734"/>
    <cellStyle name="Heading 1 46" xfId="14735"/>
    <cellStyle name="Heading 1 47" xfId="14736"/>
    <cellStyle name="Heading 1 48" xfId="14737"/>
    <cellStyle name="Heading 1 49" xfId="14738"/>
    <cellStyle name="Heading 1 5" xfId="14739"/>
    <cellStyle name="Heading 1 50" xfId="14740"/>
    <cellStyle name="Heading 1 51" xfId="14741"/>
    <cellStyle name="Heading 1 52" xfId="14742"/>
    <cellStyle name="Heading 1 53" xfId="14743"/>
    <cellStyle name="Heading 1 54" xfId="14744"/>
    <cellStyle name="Heading 1 55" xfId="14745"/>
    <cellStyle name="Heading 1 56" xfId="14746"/>
    <cellStyle name="Heading 1 57" xfId="14747"/>
    <cellStyle name="Heading 1 58" xfId="14748"/>
    <cellStyle name="Heading 1 59" xfId="14749"/>
    <cellStyle name="Heading 1 6" xfId="14750"/>
    <cellStyle name="Heading 1 60" xfId="14751"/>
    <cellStyle name="Heading 1 61" xfId="14752"/>
    <cellStyle name="Heading 1 62" xfId="14753"/>
    <cellStyle name="Heading 1 63" xfId="14754"/>
    <cellStyle name="Heading 1 64" xfId="14755"/>
    <cellStyle name="Heading 1 65" xfId="14756"/>
    <cellStyle name="Heading 1 7" xfId="14757"/>
    <cellStyle name="Heading 1 8" xfId="14758"/>
    <cellStyle name="Heading 1 9" xfId="14759"/>
    <cellStyle name="Heading 1 9 2" xfId="14760"/>
    <cellStyle name="Heading 2 10" xfId="14761"/>
    <cellStyle name="Heading 2 11" xfId="14762"/>
    <cellStyle name="Heading 2 12" xfId="14763"/>
    <cellStyle name="Heading 2 13" xfId="14764"/>
    <cellStyle name="Heading 2 14" xfId="14765"/>
    <cellStyle name="Heading 2 15" xfId="14766"/>
    <cellStyle name="Heading 2 16" xfId="14767"/>
    <cellStyle name="Heading 2 17" xfId="14768"/>
    <cellStyle name="Heading 2 18" xfId="14769"/>
    <cellStyle name="Heading 2 19" xfId="14770"/>
    <cellStyle name="Heading 2 2" xfId="14771"/>
    <cellStyle name="Heading 2 2 2" xfId="14772"/>
    <cellStyle name="Heading 2 2 2 2" xfId="14773"/>
    <cellStyle name="Heading 2 2 3" xfId="14774"/>
    <cellStyle name="Heading 2 2 3 2" xfId="14775"/>
    <cellStyle name="Heading 2 2 3 3" xfId="14776"/>
    <cellStyle name="Heading 2 2 3 4" xfId="14777"/>
    <cellStyle name="Heading 2 2 4" xfId="14778"/>
    <cellStyle name="Heading 2 20" xfId="14779"/>
    <cellStyle name="Heading 2 21" xfId="14780"/>
    <cellStyle name="Heading 2 22" xfId="14781"/>
    <cellStyle name="Heading 2 23" xfId="14782"/>
    <cellStyle name="Heading 2 24" xfId="14783"/>
    <cellStyle name="Heading 2 25" xfId="14784"/>
    <cellStyle name="Heading 2 26" xfId="14785"/>
    <cellStyle name="Heading 2 27" xfId="14786"/>
    <cellStyle name="Heading 2 28" xfId="14787"/>
    <cellStyle name="Heading 2 29" xfId="14788"/>
    <cellStyle name="Heading 2 3" xfId="14789"/>
    <cellStyle name="Heading 2 3 2" xfId="14790"/>
    <cellStyle name="Heading 2 3 3" xfId="14791"/>
    <cellStyle name="Heading 2 3 4" xfId="14792"/>
    <cellStyle name="Heading 2 30" xfId="14793"/>
    <cellStyle name="Heading 2 31" xfId="14794"/>
    <cellStyle name="Heading 2 32" xfId="14795"/>
    <cellStyle name="Heading 2 33" xfId="14796"/>
    <cellStyle name="Heading 2 34" xfId="14797"/>
    <cellStyle name="Heading 2 35" xfId="14798"/>
    <cellStyle name="Heading 2 36" xfId="14799"/>
    <cellStyle name="Heading 2 37" xfId="14800"/>
    <cellStyle name="Heading 2 38" xfId="14801"/>
    <cellStyle name="Heading 2 39" xfId="14802"/>
    <cellStyle name="Heading 2 4" xfId="14803"/>
    <cellStyle name="Heading 2 4 2" xfId="14804"/>
    <cellStyle name="Heading 2 40" xfId="14805"/>
    <cellStyle name="Heading 2 41" xfId="14806"/>
    <cellStyle name="Heading 2 42" xfId="14807"/>
    <cellStyle name="Heading 2 43" xfId="14808"/>
    <cellStyle name="Heading 2 44" xfId="14809"/>
    <cellStyle name="Heading 2 45" xfId="14810"/>
    <cellStyle name="Heading 2 46" xfId="14811"/>
    <cellStyle name="Heading 2 47" xfId="14812"/>
    <cellStyle name="Heading 2 48" xfId="14813"/>
    <cellStyle name="Heading 2 49" xfId="14814"/>
    <cellStyle name="Heading 2 5" xfId="14815"/>
    <cellStyle name="Heading 2 50" xfId="14816"/>
    <cellStyle name="Heading 2 51" xfId="14817"/>
    <cellStyle name="Heading 2 52" xfId="14818"/>
    <cellStyle name="Heading 2 53" xfId="14819"/>
    <cellStyle name="Heading 2 54" xfId="14820"/>
    <cellStyle name="Heading 2 55" xfId="14821"/>
    <cellStyle name="Heading 2 56" xfId="14822"/>
    <cellStyle name="Heading 2 57" xfId="14823"/>
    <cellStyle name="Heading 2 58" xfId="14824"/>
    <cellStyle name="Heading 2 59" xfId="14825"/>
    <cellStyle name="Heading 2 6" xfId="14826"/>
    <cellStyle name="Heading 2 60" xfId="14827"/>
    <cellStyle name="Heading 2 61" xfId="14828"/>
    <cellStyle name="Heading 2 62" xfId="14829"/>
    <cellStyle name="Heading 2 63" xfId="14830"/>
    <cellStyle name="Heading 2 64" xfId="14831"/>
    <cellStyle name="Heading 2 65" xfId="14832"/>
    <cellStyle name="Heading 2 7" xfId="14833"/>
    <cellStyle name="Heading 2 8" xfId="14834"/>
    <cellStyle name="Heading 2 9" xfId="14835"/>
    <cellStyle name="Heading 2 9 2" xfId="14836"/>
    <cellStyle name="Heading 3 10" xfId="14837"/>
    <cellStyle name="Heading 3 11" xfId="14838"/>
    <cellStyle name="Heading 3 12" xfId="14839"/>
    <cellStyle name="Heading 3 13" xfId="14840"/>
    <cellStyle name="Heading 3 14" xfId="14841"/>
    <cellStyle name="Heading 3 15" xfId="14842"/>
    <cellStyle name="Heading 3 16" xfId="14843"/>
    <cellStyle name="Heading 3 17" xfId="14844"/>
    <cellStyle name="Heading 3 18" xfId="14845"/>
    <cellStyle name="Heading 3 19" xfId="14846"/>
    <cellStyle name="Heading 3 2" xfId="14847"/>
    <cellStyle name="Heading 3 2 2" xfId="14848"/>
    <cellStyle name="Heading 3 2 2 2" xfId="14849"/>
    <cellStyle name="Heading 3 2 3" xfId="14850"/>
    <cellStyle name="Heading 3 20" xfId="14851"/>
    <cellStyle name="Heading 3 21" xfId="14852"/>
    <cellStyle name="Heading 3 22" xfId="14853"/>
    <cellStyle name="Heading 3 23" xfId="14854"/>
    <cellStyle name="Heading 3 24" xfId="14855"/>
    <cellStyle name="Heading 3 25" xfId="14856"/>
    <cellStyle name="Heading 3 26" xfId="14857"/>
    <cellStyle name="Heading 3 27" xfId="14858"/>
    <cellStyle name="Heading 3 28" xfId="14859"/>
    <cellStyle name="Heading 3 29" xfId="14860"/>
    <cellStyle name="Heading 3 3" xfId="14861"/>
    <cellStyle name="Heading 3 3 2" xfId="14862"/>
    <cellStyle name="Heading 3 3 3" xfId="14863"/>
    <cellStyle name="Heading 3 3 4" xfId="14864"/>
    <cellStyle name="Heading 3 30" xfId="14865"/>
    <cellStyle name="Heading 3 31" xfId="14866"/>
    <cellStyle name="Heading 3 32" xfId="14867"/>
    <cellStyle name="Heading 3 33" xfId="14868"/>
    <cellStyle name="Heading 3 34" xfId="14869"/>
    <cellStyle name="Heading 3 35" xfId="14870"/>
    <cellStyle name="Heading 3 36" xfId="14871"/>
    <cellStyle name="Heading 3 37" xfId="14872"/>
    <cellStyle name="Heading 3 38" xfId="14873"/>
    <cellStyle name="Heading 3 39" xfId="14874"/>
    <cellStyle name="Heading 3 4" xfId="14875"/>
    <cellStyle name="Heading 3 40" xfId="14876"/>
    <cellStyle name="Heading 3 41" xfId="14877"/>
    <cellStyle name="Heading 3 42" xfId="14878"/>
    <cellStyle name="Heading 3 43" xfId="14879"/>
    <cellStyle name="Heading 3 44" xfId="14880"/>
    <cellStyle name="Heading 3 45" xfId="14881"/>
    <cellStyle name="Heading 3 46" xfId="14882"/>
    <cellStyle name="Heading 3 47" xfId="14883"/>
    <cellStyle name="Heading 3 48" xfId="14884"/>
    <cellStyle name="Heading 3 49" xfId="14885"/>
    <cellStyle name="Heading 3 5" xfId="14886"/>
    <cellStyle name="Heading 3 50" xfId="14887"/>
    <cellStyle name="Heading 3 51" xfId="14888"/>
    <cellStyle name="Heading 3 52" xfId="14889"/>
    <cellStyle name="Heading 3 53" xfId="14890"/>
    <cellStyle name="Heading 3 54" xfId="14891"/>
    <cellStyle name="Heading 3 55" xfId="14892"/>
    <cellStyle name="Heading 3 56" xfId="14893"/>
    <cellStyle name="Heading 3 57" xfId="14894"/>
    <cellStyle name="Heading 3 58" xfId="14895"/>
    <cellStyle name="Heading 3 59" xfId="14896"/>
    <cellStyle name="Heading 3 6" xfId="14897"/>
    <cellStyle name="Heading 3 60" xfId="14898"/>
    <cellStyle name="Heading 3 61" xfId="14899"/>
    <cellStyle name="Heading 3 62" xfId="14900"/>
    <cellStyle name="Heading 3 63" xfId="14901"/>
    <cellStyle name="Heading 3 64" xfId="14902"/>
    <cellStyle name="Heading 3 7" xfId="14903"/>
    <cellStyle name="Heading 3 8" xfId="14904"/>
    <cellStyle name="Heading 3 9" xfId="14905"/>
    <cellStyle name="Heading 4 10" xfId="14906"/>
    <cellStyle name="Heading 4 11" xfId="14907"/>
    <cellStyle name="Heading 4 12" xfId="14908"/>
    <cellStyle name="Heading 4 13" xfId="14909"/>
    <cellStyle name="Heading 4 14" xfId="14910"/>
    <cellStyle name="Heading 4 15" xfId="14911"/>
    <cellStyle name="Heading 4 16" xfId="14912"/>
    <cellStyle name="Heading 4 17" xfId="14913"/>
    <cellStyle name="Heading 4 18" xfId="14914"/>
    <cellStyle name="Heading 4 19" xfId="14915"/>
    <cellStyle name="Heading 4 2" xfId="14916"/>
    <cellStyle name="Heading 4 2 2" xfId="14917"/>
    <cellStyle name="Heading 4 2 2 2" xfId="14918"/>
    <cellStyle name="Heading 4 2 3" xfId="14919"/>
    <cellStyle name="Heading 4 20" xfId="14920"/>
    <cellStyle name="Heading 4 21" xfId="14921"/>
    <cellStyle name="Heading 4 22" xfId="14922"/>
    <cellStyle name="Heading 4 23" xfId="14923"/>
    <cellStyle name="Heading 4 24" xfId="14924"/>
    <cellStyle name="Heading 4 25" xfId="14925"/>
    <cellStyle name="Heading 4 26" xfId="14926"/>
    <cellStyle name="Heading 4 27" xfId="14927"/>
    <cellStyle name="Heading 4 28" xfId="14928"/>
    <cellStyle name="Heading 4 29" xfId="14929"/>
    <cellStyle name="Heading 4 3" xfId="14930"/>
    <cellStyle name="Heading 4 3 2" xfId="14931"/>
    <cellStyle name="Heading 4 3 3" xfId="14932"/>
    <cellStyle name="Heading 4 3 4" xfId="14933"/>
    <cellStyle name="Heading 4 30" xfId="14934"/>
    <cellStyle name="Heading 4 31" xfId="14935"/>
    <cellStyle name="Heading 4 32" xfId="14936"/>
    <cellStyle name="Heading 4 33" xfId="14937"/>
    <cellStyle name="Heading 4 34" xfId="14938"/>
    <cellStyle name="Heading 4 35" xfId="14939"/>
    <cellStyle name="Heading 4 36" xfId="14940"/>
    <cellStyle name="Heading 4 37" xfId="14941"/>
    <cellStyle name="Heading 4 38" xfId="14942"/>
    <cellStyle name="Heading 4 39" xfId="14943"/>
    <cellStyle name="Heading 4 4" xfId="14944"/>
    <cellStyle name="Heading 4 40" xfId="14945"/>
    <cellStyle name="Heading 4 41" xfId="14946"/>
    <cellStyle name="Heading 4 42" xfId="14947"/>
    <cellStyle name="Heading 4 43" xfId="14948"/>
    <cellStyle name="Heading 4 44" xfId="14949"/>
    <cellStyle name="Heading 4 45" xfId="14950"/>
    <cellStyle name="Heading 4 46" xfId="14951"/>
    <cellStyle name="Heading 4 47" xfId="14952"/>
    <cellStyle name="Heading 4 48" xfId="14953"/>
    <cellStyle name="Heading 4 49" xfId="14954"/>
    <cellStyle name="Heading 4 5" xfId="14955"/>
    <cellStyle name="Heading 4 50" xfId="14956"/>
    <cellStyle name="Heading 4 51" xfId="14957"/>
    <cellStyle name="Heading 4 52" xfId="14958"/>
    <cellStyle name="Heading 4 53" xfId="14959"/>
    <cellStyle name="Heading 4 54" xfId="14960"/>
    <cellStyle name="Heading 4 55" xfId="14961"/>
    <cellStyle name="Heading 4 56" xfId="14962"/>
    <cellStyle name="Heading 4 57" xfId="14963"/>
    <cellStyle name="Heading 4 58" xfId="14964"/>
    <cellStyle name="Heading 4 59" xfId="14965"/>
    <cellStyle name="Heading 4 6" xfId="14966"/>
    <cellStyle name="Heading 4 60" xfId="14967"/>
    <cellStyle name="Heading 4 61" xfId="14968"/>
    <cellStyle name="Heading 4 62" xfId="14969"/>
    <cellStyle name="Heading 4 63" xfId="14970"/>
    <cellStyle name="Heading 4 64" xfId="14971"/>
    <cellStyle name="Heading 4 7" xfId="14972"/>
    <cellStyle name="Heading 4 8" xfId="14973"/>
    <cellStyle name="Heading 4 9" xfId="14974"/>
    <cellStyle name="Heading1" xfId="14975"/>
    <cellStyle name="Heading1 2" xfId="14976"/>
    <cellStyle name="Heading1 2 2" xfId="14977"/>
    <cellStyle name="Heading1 3" xfId="14978"/>
    <cellStyle name="Heading1 3 2" xfId="14979"/>
    <cellStyle name="Heading1 4" xfId="14980"/>
    <cellStyle name="Heading1 5" xfId="14981"/>
    <cellStyle name="Heading1 6" xfId="14982"/>
    <cellStyle name="Heading1 7" xfId="14983"/>
    <cellStyle name="Heading1 8" xfId="14984"/>
    <cellStyle name="Heading1_4.32E Depreciation Study Robs file" xfId="14985"/>
    <cellStyle name="Heading2" xfId="14986"/>
    <cellStyle name="Heading2 2" xfId="14987"/>
    <cellStyle name="Heading2 2 2" xfId="14988"/>
    <cellStyle name="Heading2 3" xfId="14989"/>
    <cellStyle name="Heading2 3 2" xfId="14990"/>
    <cellStyle name="Heading2 4" xfId="14991"/>
    <cellStyle name="Heading2 5" xfId="14992"/>
    <cellStyle name="Heading2 6" xfId="14993"/>
    <cellStyle name="Heading2 7" xfId="14994"/>
    <cellStyle name="Heading2 8" xfId="14995"/>
    <cellStyle name="Heading2_4.32E Depreciation Study Robs file" xfId="14996"/>
    <cellStyle name="Heading3" xfId="14997"/>
    <cellStyle name="Heading4" xfId="14998"/>
    <cellStyle name="Headings" xfId="14999"/>
    <cellStyle name="HeadlineStyle" xfId="15000"/>
    <cellStyle name="HeadlineStyleJustified" xfId="15001"/>
    <cellStyle name="Hidden" xfId="15002"/>
    <cellStyle name="Hyperlink 2" xfId="15003"/>
    <cellStyle name="Hyperlink 2 2" xfId="15004"/>
    <cellStyle name="Hyperlink 2_2011 OM ASM Report" xfId="15005"/>
    <cellStyle name="Hyperlink 3" xfId="15006"/>
    <cellStyle name="Input [yellow]" xfId="15007"/>
    <cellStyle name="Input [yellow] 10" xfId="15008"/>
    <cellStyle name="Input [yellow] 2" xfId="15009"/>
    <cellStyle name="Input [yellow] 2 2" xfId="15010"/>
    <cellStyle name="Input [yellow] 2 2 2" xfId="15011"/>
    <cellStyle name="Input [yellow] 2 3" xfId="15012"/>
    <cellStyle name="Input [yellow] 2 3 2" xfId="15013"/>
    <cellStyle name="Input [yellow] 2 4" xfId="15014"/>
    <cellStyle name="Input [yellow] 2 4 2" xfId="15015"/>
    <cellStyle name="Input [yellow] 2 5" xfId="15016"/>
    <cellStyle name="Input [yellow] 2 5 2" xfId="15017"/>
    <cellStyle name="Input [yellow] 2 6" xfId="15018"/>
    <cellStyle name="Input [yellow] 3" xfId="15019"/>
    <cellStyle name="Input [yellow] 3 2" xfId="15020"/>
    <cellStyle name="Input [yellow] 3 2 2" xfId="15021"/>
    <cellStyle name="Input [yellow] 3 3" xfId="15022"/>
    <cellStyle name="Input [yellow] 3 3 2" xfId="15023"/>
    <cellStyle name="Input [yellow] 3 4" xfId="15024"/>
    <cellStyle name="Input [yellow] 3 4 2" xfId="15025"/>
    <cellStyle name="Input [yellow] 3 5" xfId="15026"/>
    <cellStyle name="Input [yellow] 3 5 2" xfId="15027"/>
    <cellStyle name="Input [yellow] 3 6" xfId="15028"/>
    <cellStyle name="Input [yellow] 4" xfId="15029"/>
    <cellStyle name="Input [yellow] 4 2" xfId="15030"/>
    <cellStyle name="Input [yellow] 4 2 2" xfId="15031"/>
    <cellStyle name="Input [yellow] 4 3" xfId="15032"/>
    <cellStyle name="Input [yellow] 4 3 2" xfId="15033"/>
    <cellStyle name="Input [yellow] 4 4" xfId="15034"/>
    <cellStyle name="Input [yellow] 4 4 2" xfId="15035"/>
    <cellStyle name="Input [yellow] 4 5" xfId="15036"/>
    <cellStyle name="Input [yellow] 4 5 2" xfId="15037"/>
    <cellStyle name="Input [yellow] 4 6" xfId="15038"/>
    <cellStyle name="Input [yellow] 5" xfId="15039"/>
    <cellStyle name="Input [yellow] 5 2" xfId="15040"/>
    <cellStyle name="Input [yellow] 5 3" xfId="15041"/>
    <cellStyle name="Input [yellow] 6" xfId="15042"/>
    <cellStyle name="Input [yellow] 6 2" xfId="15043"/>
    <cellStyle name="Input [yellow] 7" xfId="15044"/>
    <cellStyle name="Input [yellow] 7 2" xfId="15045"/>
    <cellStyle name="Input [yellow] 8" xfId="15046"/>
    <cellStyle name="Input [yellow] 8 2" xfId="15047"/>
    <cellStyle name="Input [yellow] 9" xfId="15048"/>
    <cellStyle name="Input [yellow] 9 2" xfId="15049"/>
    <cellStyle name="Input [yellow]_(C) WHE Proforma with ITC cash grant 10 Yr Amort_for deferral_102809" xfId="15050"/>
    <cellStyle name="Input 10" xfId="15051"/>
    <cellStyle name="Input 100" xfId="15052"/>
    <cellStyle name="Input 100 2" xfId="15053"/>
    <cellStyle name="Input 100 3" xfId="15054"/>
    <cellStyle name="Input 101" xfId="15055"/>
    <cellStyle name="Input 101 2" xfId="15056"/>
    <cellStyle name="Input 101 3" xfId="15057"/>
    <cellStyle name="Input 102" xfId="15058"/>
    <cellStyle name="Input 102 2" xfId="15059"/>
    <cellStyle name="Input 102 3" xfId="15060"/>
    <cellStyle name="Input 103" xfId="15061"/>
    <cellStyle name="Input 103 2" xfId="15062"/>
    <cellStyle name="Input 103 3" xfId="15063"/>
    <cellStyle name="Input 104" xfId="15064"/>
    <cellStyle name="Input 104 2" xfId="15065"/>
    <cellStyle name="Input 104 3" xfId="15066"/>
    <cellStyle name="Input 105" xfId="15067"/>
    <cellStyle name="Input 105 2" xfId="15068"/>
    <cellStyle name="Input 105 3" xfId="15069"/>
    <cellStyle name="Input 106" xfId="15070"/>
    <cellStyle name="Input 106 2" xfId="15071"/>
    <cellStyle name="Input 106 3" xfId="15072"/>
    <cellStyle name="Input 107" xfId="15073"/>
    <cellStyle name="Input 107 2" xfId="15074"/>
    <cellStyle name="Input 107 3" xfId="15075"/>
    <cellStyle name="Input 108" xfId="15076"/>
    <cellStyle name="Input 108 2" xfId="15077"/>
    <cellStyle name="Input 108 3" xfId="15078"/>
    <cellStyle name="Input 109" xfId="15079"/>
    <cellStyle name="Input 109 2" xfId="15080"/>
    <cellStyle name="Input 109 3" xfId="15081"/>
    <cellStyle name="Input 11" xfId="15082"/>
    <cellStyle name="Input 110" xfId="15083"/>
    <cellStyle name="Input 110 2" xfId="15084"/>
    <cellStyle name="Input 110 3" xfId="15085"/>
    <cellStyle name="Input 111" xfId="15086"/>
    <cellStyle name="Input 111 2" xfId="15087"/>
    <cellStyle name="Input 111 3" xfId="15088"/>
    <cellStyle name="Input 112" xfId="15089"/>
    <cellStyle name="Input 112 2" xfId="15090"/>
    <cellStyle name="Input 112 3" xfId="15091"/>
    <cellStyle name="Input 113" xfId="15092"/>
    <cellStyle name="Input 113 2" xfId="15093"/>
    <cellStyle name="Input 113 3" xfId="15094"/>
    <cellStyle name="Input 114" xfId="15095"/>
    <cellStyle name="Input 114 2" xfId="15096"/>
    <cellStyle name="Input 114 3" xfId="15097"/>
    <cellStyle name="Input 115" xfId="15098"/>
    <cellStyle name="Input 115 2" xfId="15099"/>
    <cellStyle name="Input 115 3" xfId="15100"/>
    <cellStyle name="Input 116" xfId="15101"/>
    <cellStyle name="Input 116 2" xfId="15102"/>
    <cellStyle name="Input 116 3" xfId="15103"/>
    <cellStyle name="Input 117" xfId="15104"/>
    <cellStyle name="Input 117 2" xfId="15105"/>
    <cellStyle name="Input 117 3" xfId="15106"/>
    <cellStyle name="Input 118" xfId="15107"/>
    <cellStyle name="Input 118 2" xfId="15108"/>
    <cellStyle name="Input 118 3" xfId="15109"/>
    <cellStyle name="Input 119" xfId="15110"/>
    <cellStyle name="Input 119 2" xfId="15111"/>
    <cellStyle name="Input 119 3" xfId="15112"/>
    <cellStyle name="Input 12" xfId="15113"/>
    <cellStyle name="Input 120" xfId="15114"/>
    <cellStyle name="Input 120 2" xfId="15115"/>
    <cellStyle name="Input 120 3" xfId="15116"/>
    <cellStyle name="Input 121" xfId="15117"/>
    <cellStyle name="Input 121 2" xfId="15118"/>
    <cellStyle name="Input 121 3" xfId="15119"/>
    <cellStyle name="Input 122" xfId="15120"/>
    <cellStyle name="Input 122 2" xfId="15121"/>
    <cellStyle name="Input 122 3" xfId="15122"/>
    <cellStyle name="Input 123" xfId="15123"/>
    <cellStyle name="Input 123 2" xfId="15124"/>
    <cellStyle name="Input 123 3" xfId="15125"/>
    <cellStyle name="Input 124" xfId="15126"/>
    <cellStyle name="Input 124 2" xfId="15127"/>
    <cellStyle name="Input 124 3" xfId="15128"/>
    <cellStyle name="Input 125" xfId="15129"/>
    <cellStyle name="Input 125 2" xfId="15130"/>
    <cellStyle name="Input 125 3" xfId="15131"/>
    <cellStyle name="Input 126" xfId="15132"/>
    <cellStyle name="Input 126 2" xfId="15133"/>
    <cellStyle name="Input 126 3" xfId="15134"/>
    <cellStyle name="Input 127" xfId="15135"/>
    <cellStyle name="Input 127 2" xfId="15136"/>
    <cellStyle name="Input 127 3" xfId="15137"/>
    <cellStyle name="Input 128" xfId="15138"/>
    <cellStyle name="Input 128 2" xfId="15139"/>
    <cellStyle name="Input 128 3" xfId="15140"/>
    <cellStyle name="Input 129" xfId="15141"/>
    <cellStyle name="Input 129 2" xfId="15142"/>
    <cellStyle name="Input 129 3" xfId="15143"/>
    <cellStyle name="Input 13" xfId="15144"/>
    <cellStyle name="Input 130" xfId="15145"/>
    <cellStyle name="Input 130 2" xfId="15146"/>
    <cellStyle name="Input 130 3" xfId="15147"/>
    <cellStyle name="Input 131" xfId="15148"/>
    <cellStyle name="Input 131 2" xfId="15149"/>
    <cellStyle name="Input 131 3" xfId="15150"/>
    <cellStyle name="Input 132" xfId="15151"/>
    <cellStyle name="Input 132 2" xfId="15152"/>
    <cellStyle name="Input 132 3" xfId="15153"/>
    <cellStyle name="Input 133" xfId="15154"/>
    <cellStyle name="Input 133 2" xfId="15155"/>
    <cellStyle name="Input 133 3" xfId="15156"/>
    <cellStyle name="Input 134" xfId="15157"/>
    <cellStyle name="Input 134 2" xfId="15158"/>
    <cellStyle name="Input 134 3" xfId="15159"/>
    <cellStyle name="Input 135" xfId="15160"/>
    <cellStyle name="Input 135 2" xfId="15161"/>
    <cellStyle name="Input 135 3" xfId="15162"/>
    <cellStyle name="Input 136" xfId="15163"/>
    <cellStyle name="Input 136 2" xfId="15164"/>
    <cellStyle name="Input 136 3" xfId="15165"/>
    <cellStyle name="Input 137" xfId="15166"/>
    <cellStyle name="Input 137 2" xfId="15167"/>
    <cellStyle name="Input 137 3" xfId="15168"/>
    <cellStyle name="Input 138" xfId="15169"/>
    <cellStyle name="Input 138 2" xfId="15170"/>
    <cellStyle name="Input 138 3" xfId="15171"/>
    <cellStyle name="Input 139" xfId="15172"/>
    <cellStyle name="Input 139 2" xfId="15173"/>
    <cellStyle name="Input 139 3" xfId="15174"/>
    <cellStyle name="Input 14" xfId="15175"/>
    <cellStyle name="Input 140" xfId="15176"/>
    <cellStyle name="Input 140 2" xfId="15177"/>
    <cellStyle name="Input 140 3" xfId="15178"/>
    <cellStyle name="Input 141" xfId="15179"/>
    <cellStyle name="Input 141 2" xfId="15180"/>
    <cellStyle name="Input 141 3" xfId="15181"/>
    <cellStyle name="Input 142" xfId="15182"/>
    <cellStyle name="Input 142 2" xfId="15183"/>
    <cellStyle name="Input 142 3" xfId="15184"/>
    <cellStyle name="Input 143" xfId="15185"/>
    <cellStyle name="Input 143 2" xfId="15186"/>
    <cellStyle name="Input 143 3" xfId="15187"/>
    <cellStyle name="Input 144" xfId="15188"/>
    <cellStyle name="Input 144 2" xfId="15189"/>
    <cellStyle name="Input 144 3" xfId="15190"/>
    <cellStyle name="Input 145" xfId="15191"/>
    <cellStyle name="Input 145 2" xfId="15192"/>
    <cellStyle name="Input 145 3" xfId="15193"/>
    <cellStyle name="Input 146" xfId="15194"/>
    <cellStyle name="Input 146 2" xfId="15195"/>
    <cellStyle name="Input 146 3" xfId="15196"/>
    <cellStyle name="Input 147" xfId="15197"/>
    <cellStyle name="Input 147 2" xfId="15198"/>
    <cellStyle name="Input 147 3" xfId="15199"/>
    <cellStyle name="Input 148" xfId="15200"/>
    <cellStyle name="Input 148 2" xfId="15201"/>
    <cellStyle name="Input 148 3" xfId="15202"/>
    <cellStyle name="Input 149" xfId="15203"/>
    <cellStyle name="Input 149 2" xfId="15204"/>
    <cellStyle name="Input 149 3" xfId="15205"/>
    <cellStyle name="Input 15" xfId="15206"/>
    <cellStyle name="Input 150" xfId="15207"/>
    <cellStyle name="Input 150 2" xfId="15208"/>
    <cellStyle name="Input 150 3" xfId="15209"/>
    <cellStyle name="Input 151" xfId="15210"/>
    <cellStyle name="Input 151 2" xfId="15211"/>
    <cellStyle name="Input 151 3" xfId="15212"/>
    <cellStyle name="Input 152" xfId="15213"/>
    <cellStyle name="Input 152 2" xfId="15214"/>
    <cellStyle name="Input 152 3" xfId="15215"/>
    <cellStyle name="Input 153" xfId="15216"/>
    <cellStyle name="Input 153 2" xfId="15217"/>
    <cellStyle name="Input 153 3" xfId="15218"/>
    <cellStyle name="Input 154" xfId="15219"/>
    <cellStyle name="Input 154 2" xfId="15220"/>
    <cellStyle name="Input 154 3" xfId="15221"/>
    <cellStyle name="Input 155" xfId="15222"/>
    <cellStyle name="Input 155 2" xfId="15223"/>
    <cellStyle name="Input 155 3" xfId="15224"/>
    <cellStyle name="Input 156" xfId="15225"/>
    <cellStyle name="Input 156 2" xfId="15226"/>
    <cellStyle name="Input 156 3" xfId="15227"/>
    <cellStyle name="Input 157" xfId="15228"/>
    <cellStyle name="Input 157 2" xfId="15229"/>
    <cellStyle name="Input 157 3" xfId="15230"/>
    <cellStyle name="Input 158" xfId="15231"/>
    <cellStyle name="Input 158 2" xfId="15232"/>
    <cellStyle name="Input 158 3" xfId="15233"/>
    <cellStyle name="Input 159" xfId="15234"/>
    <cellStyle name="Input 159 2" xfId="15235"/>
    <cellStyle name="Input 159 3" xfId="15236"/>
    <cellStyle name="Input 16" xfId="15237"/>
    <cellStyle name="Input 16 2" xfId="15238"/>
    <cellStyle name="Input 16 3" xfId="15239"/>
    <cellStyle name="Input 160" xfId="15240"/>
    <cellStyle name="Input 160 2" xfId="15241"/>
    <cellStyle name="Input 160 3" xfId="15242"/>
    <cellStyle name="Input 161" xfId="15243"/>
    <cellStyle name="Input 161 2" xfId="15244"/>
    <cellStyle name="Input 161 3" xfId="15245"/>
    <cellStyle name="Input 162" xfId="15246"/>
    <cellStyle name="Input 162 2" xfId="15247"/>
    <cellStyle name="Input 162 3" xfId="15248"/>
    <cellStyle name="Input 163" xfId="15249"/>
    <cellStyle name="Input 163 2" xfId="15250"/>
    <cellStyle name="Input 163 3" xfId="15251"/>
    <cellStyle name="Input 164" xfId="15252"/>
    <cellStyle name="Input 164 2" xfId="15253"/>
    <cellStyle name="Input 164 3" xfId="15254"/>
    <cellStyle name="Input 165" xfId="15255"/>
    <cellStyle name="Input 165 2" xfId="15256"/>
    <cellStyle name="Input 165 3" xfId="15257"/>
    <cellStyle name="Input 166" xfId="15258"/>
    <cellStyle name="Input 166 2" xfId="15259"/>
    <cellStyle name="Input 166 3" xfId="15260"/>
    <cellStyle name="Input 167" xfId="15261"/>
    <cellStyle name="Input 167 2" xfId="15262"/>
    <cellStyle name="Input 167 3" xfId="15263"/>
    <cellStyle name="Input 168" xfId="15264"/>
    <cellStyle name="Input 168 2" xfId="15265"/>
    <cellStyle name="Input 168 3" xfId="15266"/>
    <cellStyle name="Input 169" xfId="15267"/>
    <cellStyle name="Input 169 2" xfId="15268"/>
    <cellStyle name="Input 169 3" xfId="15269"/>
    <cellStyle name="Input 17" xfId="15270"/>
    <cellStyle name="Input 17 2" xfId="15271"/>
    <cellStyle name="Input 17 3" xfId="15272"/>
    <cellStyle name="Input 170" xfId="15273"/>
    <cellStyle name="Input 170 2" xfId="15274"/>
    <cellStyle name="Input 170 3" xfId="15275"/>
    <cellStyle name="Input 171" xfId="15276"/>
    <cellStyle name="Input 171 2" xfId="15277"/>
    <cellStyle name="Input 171 3" xfId="15278"/>
    <cellStyle name="Input 172" xfId="15279"/>
    <cellStyle name="Input 172 2" xfId="15280"/>
    <cellStyle name="Input 172 3" xfId="15281"/>
    <cellStyle name="Input 173" xfId="15282"/>
    <cellStyle name="Input 173 2" xfId="15283"/>
    <cellStyle name="Input 173 3" xfId="15284"/>
    <cellStyle name="Input 174" xfId="15285"/>
    <cellStyle name="Input 174 2" xfId="15286"/>
    <cellStyle name="Input 174 3" xfId="15287"/>
    <cellStyle name="Input 175" xfId="15288"/>
    <cellStyle name="Input 175 2" xfId="15289"/>
    <cellStyle name="Input 175 3" xfId="15290"/>
    <cellStyle name="Input 176" xfId="15291"/>
    <cellStyle name="Input 176 2" xfId="15292"/>
    <cellStyle name="Input 176 3" xfId="15293"/>
    <cellStyle name="Input 177" xfId="15294"/>
    <cellStyle name="Input 177 2" xfId="15295"/>
    <cellStyle name="Input 177 3" xfId="15296"/>
    <cellStyle name="Input 178" xfId="15297"/>
    <cellStyle name="Input 178 2" xfId="15298"/>
    <cellStyle name="Input 178 3" xfId="15299"/>
    <cellStyle name="Input 179" xfId="15300"/>
    <cellStyle name="Input 179 2" xfId="15301"/>
    <cellStyle name="Input 179 3" xfId="15302"/>
    <cellStyle name="Input 18" xfId="15303"/>
    <cellStyle name="Input 18 2" xfId="15304"/>
    <cellStyle name="Input 18 3" xfId="15305"/>
    <cellStyle name="Input 180" xfId="15306"/>
    <cellStyle name="Input 180 2" xfId="15307"/>
    <cellStyle name="Input 180 3" xfId="15308"/>
    <cellStyle name="Input 181" xfId="15309"/>
    <cellStyle name="Input 181 2" xfId="15310"/>
    <cellStyle name="Input 181 3" xfId="15311"/>
    <cellStyle name="Input 182" xfId="15312"/>
    <cellStyle name="Input 182 2" xfId="15313"/>
    <cellStyle name="Input 182 3" xfId="15314"/>
    <cellStyle name="Input 183" xfId="15315"/>
    <cellStyle name="Input 183 2" xfId="15316"/>
    <cellStyle name="Input 183 3" xfId="15317"/>
    <cellStyle name="Input 184" xfId="15318"/>
    <cellStyle name="Input 184 2" xfId="15319"/>
    <cellStyle name="Input 184 3" xfId="15320"/>
    <cellStyle name="Input 185" xfId="15321"/>
    <cellStyle name="Input 185 2" xfId="15322"/>
    <cellStyle name="Input 185 3" xfId="15323"/>
    <cellStyle name="Input 186" xfId="15324"/>
    <cellStyle name="Input 186 2" xfId="15325"/>
    <cellStyle name="Input 186 3" xfId="15326"/>
    <cellStyle name="Input 187" xfId="15327"/>
    <cellStyle name="Input 187 2" xfId="15328"/>
    <cellStyle name="Input 187 3" xfId="15329"/>
    <cellStyle name="Input 188" xfId="15330"/>
    <cellStyle name="Input 188 2" xfId="15331"/>
    <cellStyle name="Input 188 3" xfId="15332"/>
    <cellStyle name="Input 189" xfId="15333"/>
    <cellStyle name="Input 189 2" xfId="15334"/>
    <cellStyle name="Input 189 3" xfId="15335"/>
    <cellStyle name="Input 19" xfId="15336"/>
    <cellStyle name="Input 19 2" xfId="15337"/>
    <cellStyle name="Input 19 3" xfId="15338"/>
    <cellStyle name="Input 190" xfId="15339"/>
    <cellStyle name="Input 190 2" xfId="15340"/>
    <cellStyle name="Input 190 3" xfId="15341"/>
    <cellStyle name="Input 191" xfId="15342"/>
    <cellStyle name="Input 191 2" xfId="15343"/>
    <cellStyle name="Input 191 3" xfId="15344"/>
    <cellStyle name="Input 192" xfId="15345"/>
    <cellStyle name="Input 192 2" xfId="15346"/>
    <cellStyle name="Input 192 3" xfId="15347"/>
    <cellStyle name="Input 193" xfId="15348"/>
    <cellStyle name="Input 193 2" xfId="15349"/>
    <cellStyle name="Input 193 3" xfId="15350"/>
    <cellStyle name="Input 194" xfId="15351"/>
    <cellStyle name="Input 194 2" xfId="15352"/>
    <cellStyle name="Input 194 3" xfId="15353"/>
    <cellStyle name="Input 195" xfId="15354"/>
    <cellStyle name="Input 195 2" xfId="15355"/>
    <cellStyle name="Input 195 3" xfId="15356"/>
    <cellStyle name="Input 196" xfId="15357"/>
    <cellStyle name="Input 196 2" xfId="15358"/>
    <cellStyle name="Input 196 3" xfId="15359"/>
    <cellStyle name="Input 197" xfId="15360"/>
    <cellStyle name="Input 197 2" xfId="15361"/>
    <cellStyle name="Input 197 3" xfId="15362"/>
    <cellStyle name="Input 198" xfId="15363"/>
    <cellStyle name="Input 198 2" xfId="15364"/>
    <cellStyle name="Input 198 3" xfId="15365"/>
    <cellStyle name="Input 199" xfId="15366"/>
    <cellStyle name="Input 199 2" xfId="15367"/>
    <cellStyle name="Input 199 3" xfId="15368"/>
    <cellStyle name="Input 2" xfId="15369"/>
    <cellStyle name="Input 2 2" xfId="15370"/>
    <cellStyle name="Input 2 2 2" xfId="15371"/>
    <cellStyle name="Input 2 2 3" xfId="15372"/>
    <cellStyle name="Input 2 3" xfId="15373"/>
    <cellStyle name="Input 20" xfId="15374"/>
    <cellStyle name="Input 20 2" xfId="15375"/>
    <cellStyle name="Input 20 3" xfId="15376"/>
    <cellStyle name="Input 200" xfId="15377"/>
    <cellStyle name="Input 200 2" xfId="15378"/>
    <cellStyle name="Input 200 3" xfId="15379"/>
    <cellStyle name="Input 201" xfId="15380"/>
    <cellStyle name="Input 201 2" xfId="15381"/>
    <cellStyle name="Input 201 3" xfId="15382"/>
    <cellStyle name="Input 202" xfId="15383"/>
    <cellStyle name="Input 202 2" xfId="15384"/>
    <cellStyle name="Input 202 3" xfId="15385"/>
    <cellStyle name="Input 203" xfId="15386"/>
    <cellStyle name="Input 203 2" xfId="15387"/>
    <cellStyle name="Input 203 3" xfId="15388"/>
    <cellStyle name="Input 204" xfId="15389"/>
    <cellStyle name="Input 204 2" xfId="15390"/>
    <cellStyle name="Input 204 3" xfId="15391"/>
    <cellStyle name="Input 205" xfId="15392"/>
    <cellStyle name="Input 205 2" xfId="15393"/>
    <cellStyle name="Input 205 3" xfId="15394"/>
    <cellStyle name="Input 206" xfId="15395"/>
    <cellStyle name="Input 206 2" xfId="15396"/>
    <cellStyle name="Input 206 3" xfId="15397"/>
    <cellStyle name="Input 207" xfId="15398"/>
    <cellStyle name="Input 207 2" xfId="15399"/>
    <cellStyle name="Input 207 3" xfId="15400"/>
    <cellStyle name="Input 208" xfId="15401"/>
    <cellStyle name="Input 208 2" xfId="15402"/>
    <cellStyle name="Input 208 3" xfId="15403"/>
    <cellStyle name="Input 209" xfId="15404"/>
    <cellStyle name="Input 209 2" xfId="15405"/>
    <cellStyle name="Input 209 3" xfId="15406"/>
    <cellStyle name="Input 21" xfId="15407"/>
    <cellStyle name="Input 21 2" xfId="15408"/>
    <cellStyle name="Input 21 3" xfId="15409"/>
    <cellStyle name="Input 210" xfId="15410"/>
    <cellStyle name="Input 210 2" xfId="15411"/>
    <cellStyle name="Input 210 3" xfId="15412"/>
    <cellStyle name="Input 211" xfId="15413"/>
    <cellStyle name="Input 211 2" xfId="15414"/>
    <cellStyle name="Input 211 3" xfId="15415"/>
    <cellStyle name="Input 212" xfId="15416"/>
    <cellStyle name="Input 212 2" xfId="15417"/>
    <cellStyle name="Input 212 3" xfId="15418"/>
    <cellStyle name="Input 213" xfId="15419"/>
    <cellStyle name="Input 213 2" xfId="15420"/>
    <cellStyle name="Input 213 3" xfId="15421"/>
    <cellStyle name="Input 214" xfId="15422"/>
    <cellStyle name="Input 214 2" xfId="15423"/>
    <cellStyle name="Input 214 3" xfId="15424"/>
    <cellStyle name="Input 215" xfId="15425"/>
    <cellStyle name="Input 215 2" xfId="15426"/>
    <cellStyle name="Input 215 3" xfId="15427"/>
    <cellStyle name="Input 216" xfId="15428"/>
    <cellStyle name="Input 216 2" xfId="15429"/>
    <cellStyle name="Input 216 3" xfId="15430"/>
    <cellStyle name="Input 217" xfId="15431"/>
    <cellStyle name="Input 217 2" xfId="15432"/>
    <cellStyle name="Input 217 3" xfId="15433"/>
    <cellStyle name="Input 218" xfId="15434"/>
    <cellStyle name="Input 218 2" xfId="15435"/>
    <cellStyle name="Input 218 3" xfId="15436"/>
    <cellStyle name="Input 219" xfId="15437"/>
    <cellStyle name="Input 219 2" xfId="15438"/>
    <cellStyle name="Input 219 3" xfId="15439"/>
    <cellStyle name="Input 22" xfId="15440"/>
    <cellStyle name="Input 22 2" xfId="15441"/>
    <cellStyle name="Input 22 3" xfId="15442"/>
    <cellStyle name="Input 220" xfId="15443"/>
    <cellStyle name="Input 220 2" xfId="15444"/>
    <cellStyle name="Input 220 3" xfId="15445"/>
    <cellStyle name="Input 221" xfId="15446"/>
    <cellStyle name="Input 221 2" xfId="15447"/>
    <cellStyle name="Input 221 3" xfId="15448"/>
    <cellStyle name="Input 222" xfId="15449"/>
    <cellStyle name="Input 222 2" xfId="15450"/>
    <cellStyle name="Input 222 3" xfId="15451"/>
    <cellStyle name="Input 223" xfId="15452"/>
    <cellStyle name="Input 223 2" xfId="15453"/>
    <cellStyle name="Input 223 3" xfId="15454"/>
    <cellStyle name="Input 224" xfId="15455"/>
    <cellStyle name="Input 224 2" xfId="15456"/>
    <cellStyle name="Input 224 3" xfId="15457"/>
    <cellStyle name="Input 225" xfId="15458"/>
    <cellStyle name="Input 225 2" xfId="15459"/>
    <cellStyle name="Input 225 3" xfId="15460"/>
    <cellStyle name="Input 226" xfId="15461"/>
    <cellStyle name="Input 226 2" xfId="15462"/>
    <cellStyle name="Input 226 3" xfId="15463"/>
    <cellStyle name="Input 227" xfId="15464"/>
    <cellStyle name="Input 227 2" xfId="15465"/>
    <cellStyle name="Input 227 3" xfId="15466"/>
    <cellStyle name="Input 228" xfId="15467"/>
    <cellStyle name="Input 228 2" xfId="15468"/>
    <cellStyle name="Input 228 3" xfId="15469"/>
    <cellStyle name="Input 229" xfId="15470"/>
    <cellStyle name="Input 229 2" xfId="15471"/>
    <cellStyle name="Input 229 3" xfId="15472"/>
    <cellStyle name="Input 23" xfId="15473"/>
    <cellStyle name="Input 23 2" xfId="15474"/>
    <cellStyle name="Input 23 3" xfId="15475"/>
    <cellStyle name="Input 230" xfId="15476"/>
    <cellStyle name="Input 230 2" xfId="15477"/>
    <cellStyle name="Input 230 3" xfId="15478"/>
    <cellStyle name="Input 231" xfId="15479"/>
    <cellStyle name="Input 231 2" xfId="15480"/>
    <cellStyle name="Input 231 3" xfId="15481"/>
    <cellStyle name="Input 232" xfId="15482"/>
    <cellStyle name="Input 232 2" xfId="15483"/>
    <cellStyle name="Input 232 3" xfId="15484"/>
    <cellStyle name="Input 233" xfId="15485"/>
    <cellStyle name="Input 233 2" xfId="15486"/>
    <cellStyle name="Input 233 3" xfId="15487"/>
    <cellStyle name="Input 234" xfId="15488"/>
    <cellStyle name="Input 234 2" xfId="15489"/>
    <cellStyle name="Input 234 3" xfId="15490"/>
    <cellStyle name="Input 235" xfId="15491"/>
    <cellStyle name="Input 235 2" xfId="15492"/>
    <cellStyle name="Input 235 3" xfId="15493"/>
    <cellStyle name="Input 236" xfId="15494"/>
    <cellStyle name="Input 236 2" xfId="15495"/>
    <cellStyle name="Input 236 3" xfId="15496"/>
    <cellStyle name="Input 237" xfId="15497"/>
    <cellStyle name="Input 237 2" xfId="15498"/>
    <cellStyle name="Input 237 3" xfId="15499"/>
    <cellStyle name="Input 238" xfId="15500"/>
    <cellStyle name="Input 238 2" xfId="15501"/>
    <cellStyle name="Input 238 3" xfId="15502"/>
    <cellStyle name="Input 239" xfId="15503"/>
    <cellStyle name="Input 239 2" xfId="15504"/>
    <cellStyle name="Input 239 3" xfId="15505"/>
    <cellStyle name="Input 24" xfId="15506"/>
    <cellStyle name="Input 24 2" xfId="15507"/>
    <cellStyle name="Input 24 3" xfId="15508"/>
    <cellStyle name="Input 240" xfId="15509"/>
    <cellStyle name="Input 240 2" xfId="15510"/>
    <cellStyle name="Input 240 3" xfId="15511"/>
    <cellStyle name="Input 241" xfId="15512"/>
    <cellStyle name="Input 241 2" xfId="15513"/>
    <cellStyle name="Input 241 3" xfId="15514"/>
    <cellStyle name="Input 242" xfId="15515"/>
    <cellStyle name="Input 242 2" xfId="15516"/>
    <cellStyle name="Input 242 3" xfId="15517"/>
    <cellStyle name="Input 243" xfId="15518"/>
    <cellStyle name="Input 243 2" xfId="15519"/>
    <cellStyle name="Input 243 3" xfId="15520"/>
    <cellStyle name="Input 244" xfId="15521"/>
    <cellStyle name="Input 244 2" xfId="15522"/>
    <cellStyle name="Input 244 3" xfId="15523"/>
    <cellStyle name="Input 245" xfId="15524"/>
    <cellStyle name="Input 245 2" xfId="15525"/>
    <cellStyle name="Input 245 3" xfId="15526"/>
    <cellStyle name="Input 246" xfId="15527"/>
    <cellStyle name="Input 246 2" xfId="15528"/>
    <cellStyle name="Input 246 3" xfId="15529"/>
    <cellStyle name="Input 247" xfId="15530"/>
    <cellStyle name="Input 247 2" xfId="15531"/>
    <cellStyle name="Input 247 3" xfId="15532"/>
    <cellStyle name="Input 248" xfId="15533"/>
    <cellStyle name="Input 248 2" xfId="15534"/>
    <cellStyle name="Input 248 3" xfId="15535"/>
    <cellStyle name="Input 249" xfId="15536"/>
    <cellStyle name="Input 249 2" xfId="15537"/>
    <cellStyle name="Input 249 3" xfId="15538"/>
    <cellStyle name="Input 25" xfId="15539"/>
    <cellStyle name="Input 25 2" xfId="15540"/>
    <cellStyle name="Input 25 3" xfId="15541"/>
    <cellStyle name="Input 250" xfId="15542"/>
    <cellStyle name="Input 250 2" xfId="15543"/>
    <cellStyle name="Input 250 3" xfId="15544"/>
    <cellStyle name="Input 251" xfId="15545"/>
    <cellStyle name="Input 251 2" xfId="15546"/>
    <cellStyle name="Input 251 3" xfId="15547"/>
    <cellStyle name="Input 252" xfId="15548"/>
    <cellStyle name="Input 252 2" xfId="15549"/>
    <cellStyle name="Input 252 3" xfId="15550"/>
    <cellStyle name="Input 253" xfId="15551"/>
    <cellStyle name="Input 253 2" xfId="15552"/>
    <cellStyle name="Input 253 3" xfId="15553"/>
    <cellStyle name="Input 254" xfId="15554"/>
    <cellStyle name="Input 254 2" xfId="15555"/>
    <cellStyle name="Input 254 3" xfId="15556"/>
    <cellStyle name="Input 255" xfId="15557"/>
    <cellStyle name="Input 255 2" xfId="15558"/>
    <cellStyle name="Input 255 3" xfId="15559"/>
    <cellStyle name="Input 256" xfId="15560"/>
    <cellStyle name="Input 256 2" xfId="15561"/>
    <cellStyle name="Input 256 3" xfId="15562"/>
    <cellStyle name="Input 257" xfId="15563"/>
    <cellStyle name="Input 257 2" xfId="15564"/>
    <cellStyle name="Input 257 3" xfId="15565"/>
    <cellStyle name="Input 258" xfId="15566"/>
    <cellStyle name="Input 258 2" xfId="15567"/>
    <cellStyle name="Input 258 3" xfId="15568"/>
    <cellStyle name="Input 259" xfId="15569"/>
    <cellStyle name="Input 259 2" xfId="15570"/>
    <cellStyle name="Input 259 3" xfId="15571"/>
    <cellStyle name="Input 26" xfId="15572"/>
    <cellStyle name="Input 26 2" xfId="15573"/>
    <cellStyle name="Input 26 3" xfId="15574"/>
    <cellStyle name="Input 260" xfId="15575"/>
    <cellStyle name="Input 260 2" xfId="15576"/>
    <cellStyle name="Input 260 3" xfId="15577"/>
    <cellStyle name="Input 261" xfId="15578"/>
    <cellStyle name="Input 261 2" xfId="15579"/>
    <cellStyle name="Input 261 3" xfId="15580"/>
    <cellStyle name="Input 262" xfId="15581"/>
    <cellStyle name="Input 262 2" xfId="15582"/>
    <cellStyle name="Input 262 3" xfId="15583"/>
    <cellStyle name="Input 263" xfId="15584"/>
    <cellStyle name="Input 263 2" xfId="15585"/>
    <cellStyle name="Input 263 3" xfId="15586"/>
    <cellStyle name="Input 264" xfId="15587"/>
    <cellStyle name="Input 264 2" xfId="15588"/>
    <cellStyle name="Input 264 3" xfId="15589"/>
    <cellStyle name="Input 265" xfId="15590"/>
    <cellStyle name="Input 265 2" xfId="15591"/>
    <cellStyle name="Input 265 3" xfId="15592"/>
    <cellStyle name="Input 266" xfId="15593"/>
    <cellStyle name="Input 266 2" xfId="15594"/>
    <cellStyle name="Input 266 3" xfId="15595"/>
    <cellStyle name="Input 267" xfId="15596"/>
    <cellStyle name="Input 267 2" xfId="15597"/>
    <cellStyle name="Input 267 3" xfId="15598"/>
    <cellStyle name="Input 268" xfId="15599"/>
    <cellStyle name="Input 268 2" xfId="15600"/>
    <cellStyle name="Input 268 3" xfId="15601"/>
    <cellStyle name="Input 269" xfId="15602"/>
    <cellStyle name="Input 269 2" xfId="15603"/>
    <cellStyle name="Input 269 3" xfId="15604"/>
    <cellStyle name="Input 27" xfId="15605"/>
    <cellStyle name="Input 27 2" xfId="15606"/>
    <cellStyle name="Input 27 3" xfId="15607"/>
    <cellStyle name="Input 270" xfId="15608"/>
    <cellStyle name="Input 270 2" xfId="15609"/>
    <cellStyle name="Input 270 3" xfId="15610"/>
    <cellStyle name="Input 271" xfId="15611"/>
    <cellStyle name="Input 271 2" xfId="15612"/>
    <cellStyle name="Input 271 3" xfId="15613"/>
    <cellStyle name="Input 272" xfId="15614"/>
    <cellStyle name="Input 272 2" xfId="15615"/>
    <cellStyle name="Input 272 3" xfId="15616"/>
    <cellStyle name="Input 273" xfId="15617"/>
    <cellStyle name="Input 273 2" xfId="15618"/>
    <cellStyle name="Input 273 3" xfId="15619"/>
    <cellStyle name="Input 274" xfId="15620"/>
    <cellStyle name="Input 274 2" xfId="15621"/>
    <cellStyle name="Input 274 3" xfId="15622"/>
    <cellStyle name="Input 275" xfId="15623"/>
    <cellStyle name="Input 275 2" xfId="15624"/>
    <cellStyle name="Input 275 3" xfId="15625"/>
    <cellStyle name="Input 276" xfId="15626"/>
    <cellStyle name="Input 276 2" xfId="15627"/>
    <cellStyle name="Input 276 3" xfId="15628"/>
    <cellStyle name="Input 277" xfId="15629"/>
    <cellStyle name="Input 277 2" xfId="15630"/>
    <cellStyle name="Input 277 3" xfId="15631"/>
    <cellStyle name="Input 278" xfId="15632"/>
    <cellStyle name="Input 278 2" xfId="15633"/>
    <cellStyle name="Input 278 3" xfId="15634"/>
    <cellStyle name="Input 279" xfId="15635"/>
    <cellStyle name="Input 279 2" xfId="15636"/>
    <cellStyle name="Input 279 3" xfId="15637"/>
    <cellStyle name="Input 28" xfId="15638"/>
    <cellStyle name="Input 28 2" xfId="15639"/>
    <cellStyle name="Input 28 3" xfId="15640"/>
    <cellStyle name="Input 280" xfId="15641"/>
    <cellStyle name="Input 280 2" xfId="15642"/>
    <cellStyle name="Input 280 3" xfId="15643"/>
    <cellStyle name="Input 281" xfId="15644"/>
    <cellStyle name="Input 281 2" xfId="15645"/>
    <cellStyle name="Input 281 3" xfId="15646"/>
    <cellStyle name="Input 282" xfId="15647"/>
    <cellStyle name="Input 282 2" xfId="15648"/>
    <cellStyle name="Input 282 3" xfId="15649"/>
    <cellStyle name="Input 283" xfId="15650"/>
    <cellStyle name="Input 283 2" xfId="15651"/>
    <cellStyle name="Input 283 3" xfId="15652"/>
    <cellStyle name="Input 284" xfId="15653"/>
    <cellStyle name="Input 284 2" xfId="15654"/>
    <cellStyle name="Input 284 3" xfId="15655"/>
    <cellStyle name="Input 285" xfId="15656"/>
    <cellStyle name="Input 285 2" xfId="15657"/>
    <cellStyle name="Input 285 3" xfId="15658"/>
    <cellStyle name="Input 286" xfId="15659"/>
    <cellStyle name="Input 286 2" xfId="15660"/>
    <cellStyle name="Input 286 3" xfId="15661"/>
    <cellStyle name="Input 287" xfId="15662"/>
    <cellStyle name="Input 287 2" xfId="15663"/>
    <cellStyle name="Input 287 3" xfId="15664"/>
    <cellStyle name="Input 288" xfId="15665"/>
    <cellStyle name="Input 288 2" xfId="15666"/>
    <cellStyle name="Input 288 3" xfId="15667"/>
    <cellStyle name="Input 289" xfId="15668"/>
    <cellStyle name="Input 289 2" xfId="15669"/>
    <cellStyle name="Input 289 3" xfId="15670"/>
    <cellStyle name="Input 29" xfId="15671"/>
    <cellStyle name="Input 29 2" xfId="15672"/>
    <cellStyle name="Input 29 3" xfId="15673"/>
    <cellStyle name="Input 290" xfId="15674"/>
    <cellStyle name="Input 290 2" xfId="15675"/>
    <cellStyle name="Input 290 3" xfId="15676"/>
    <cellStyle name="Input 291" xfId="15677"/>
    <cellStyle name="Input 291 2" xfId="15678"/>
    <cellStyle name="Input 291 3" xfId="15679"/>
    <cellStyle name="Input 292" xfId="15680"/>
    <cellStyle name="Input 292 2" xfId="15681"/>
    <cellStyle name="Input 292 3" xfId="15682"/>
    <cellStyle name="Input 293" xfId="15683"/>
    <cellStyle name="Input 293 2" xfId="15684"/>
    <cellStyle name="Input 293 3" xfId="15685"/>
    <cellStyle name="Input 294" xfId="15686"/>
    <cellStyle name="Input 294 2" xfId="15687"/>
    <cellStyle name="Input 294 3" xfId="15688"/>
    <cellStyle name="Input 295" xfId="15689"/>
    <cellStyle name="Input 295 2" xfId="15690"/>
    <cellStyle name="Input 295 3" xfId="15691"/>
    <cellStyle name="Input 296" xfId="15692"/>
    <cellStyle name="Input 296 2" xfId="15693"/>
    <cellStyle name="Input 296 3" xfId="15694"/>
    <cellStyle name="Input 297" xfId="15695"/>
    <cellStyle name="Input 297 2" xfId="15696"/>
    <cellStyle name="Input 297 3" xfId="15697"/>
    <cellStyle name="Input 298" xfId="15698"/>
    <cellStyle name="Input 298 2" xfId="15699"/>
    <cellStyle name="Input 298 3" xfId="15700"/>
    <cellStyle name="Input 299" xfId="15701"/>
    <cellStyle name="Input 299 2" xfId="15702"/>
    <cellStyle name="Input 299 3" xfId="15703"/>
    <cellStyle name="Input 3" xfId="15704"/>
    <cellStyle name="Input 3 2" xfId="15705"/>
    <cellStyle name="Input 3 3" xfId="15706"/>
    <cellStyle name="Input 3 4" xfId="15707"/>
    <cellStyle name="Input 3 5" xfId="15708"/>
    <cellStyle name="Input 30" xfId="15709"/>
    <cellStyle name="Input 30 2" xfId="15710"/>
    <cellStyle name="Input 30 3" xfId="15711"/>
    <cellStyle name="Input 300" xfId="15712"/>
    <cellStyle name="Input 300 2" xfId="15713"/>
    <cellStyle name="Input 300 3" xfId="15714"/>
    <cellStyle name="Input 301" xfId="15715"/>
    <cellStyle name="Input 301 2" xfId="15716"/>
    <cellStyle name="Input 301 3" xfId="15717"/>
    <cellStyle name="Input 302" xfId="15718"/>
    <cellStyle name="Input 302 2" xfId="15719"/>
    <cellStyle name="Input 302 3" xfId="15720"/>
    <cellStyle name="Input 303" xfId="15721"/>
    <cellStyle name="Input 303 2" xfId="15722"/>
    <cellStyle name="Input 303 3" xfId="15723"/>
    <cellStyle name="Input 304" xfId="15724"/>
    <cellStyle name="Input 304 2" xfId="15725"/>
    <cellStyle name="Input 304 3" xfId="15726"/>
    <cellStyle name="Input 305" xfId="15727"/>
    <cellStyle name="Input 305 2" xfId="15728"/>
    <cellStyle name="Input 305 3" xfId="15729"/>
    <cellStyle name="Input 306" xfId="15730"/>
    <cellStyle name="Input 306 2" xfId="15731"/>
    <cellStyle name="Input 306 3" xfId="15732"/>
    <cellStyle name="Input 307" xfId="15733"/>
    <cellStyle name="Input 307 2" xfId="15734"/>
    <cellStyle name="Input 307 3" xfId="15735"/>
    <cellStyle name="Input 308" xfId="15736"/>
    <cellStyle name="Input 308 2" xfId="15737"/>
    <cellStyle name="Input 308 3" xfId="15738"/>
    <cellStyle name="Input 309" xfId="15739"/>
    <cellStyle name="Input 309 2" xfId="15740"/>
    <cellStyle name="Input 309 3" xfId="15741"/>
    <cellStyle name="Input 31" xfId="15742"/>
    <cellStyle name="Input 31 2" xfId="15743"/>
    <cellStyle name="Input 31 3" xfId="15744"/>
    <cellStyle name="Input 310" xfId="15745"/>
    <cellStyle name="Input 310 2" xfId="15746"/>
    <cellStyle name="Input 310 3" xfId="15747"/>
    <cellStyle name="Input 311" xfId="15748"/>
    <cellStyle name="Input 311 2" xfId="15749"/>
    <cellStyle name="Input 311 3" xfId="15750"/>
    <cellStyle name="Input 312" xfId="15751"/>
    <cellStyle name="Input 312 2" xfId="15752"/>
    <cellStyle name="Input 312 3" xfId="15753"/>
    <cellStyle name="Input 313" xfId="15754"/>
    <cellStyle name="Input 313 2" xfId="15755"/>
    <cellStyle name="Input 313 3" xfId="15756"/>
    <cellStyle name="Input 314" xfId="15757"/>
    <cellStyle name="Input 314 2" xfId="15758"/>
    <cellStyle name="Input 314 3" xfId="15759"/>
    <cellStyle name="Input 315" xfId="15760"/>
    <cellStyle name="Input 315 2" xfId="15761"/>
    <cellStyle name="Input 315 3" xfId="15762"/>
    <cellStyle name="Input 316" xfId="15763"/>
    <cellStyle name="Input 316 2" xfId="15764"/>
    <cellStyle name="Input 316 3" xfId="15765"/>
    <cellStyle name="Input 317" xfId="15766"/>
    <cellStyle name="Input 317 2" xfId="15767"/>
    <cellStyle name="Input 317 3" xfId="15768"/>
    <cellStyle name="Input 318" xfId="15769"/>
    <cellStyle name="Input 318 2" xfId="15770"/>
    <cellStyle name="Input 318 3" xfId="15771"/>
    <cellStyle name="Input 319" xfId="15772"/>
    <cellStyle name="Input 319 2" xfId="15773"/>
    <cellStyle name="Input 319 3" xfId="15774"/>
    <cellStyle name="Input 32" xfId="15775"/>
    <cellStyle name="Input 32 2" xfId="15776"/>
    <cellStyle name="Input 32 3" xfId="15777"/>
    <cellStyle name="Input 320" xfId="15778"/>
    <cellStyle name="Input 320 2" xfId="15779"/>
    <cellStyle name="Input 320 3" xfId="15780"/>
    <cellStyle name="Input 321" xfId="15781"/>
    <cellStyle name="Input 321 2" xfId="15782"/>
    <cellStyle name="Input 321 3" xfId="15783"/>
    <cellStyle name="Input 322" xfId="15784"/>
    <cellStyle name="Input 322 2" xfId="15785"/>
    <cellStyle name="Input 322 3" xfId="15786"/>
    <cellStyle name="Input 323" xfId="15787"/>
    <cellStyle name="Input 323 2" xfId="15788"/>
    <cellStyle name="Input 323 3" xfId="15789"/>
    <cellStyle name="Input 324" xfId="15790"/>
    <cellStyle name="Input 324 2" xfId="15791"/>
    <cellStyle name="Input 324 3" xfId="15792"/>
    <cellStyle name="Input 325" xfId="15793"/>
    <cellStyle name="Input 325 2" xfId="15794"/>
    <cellStyle name="Input 325 3" xfId="15795"/>
    <cellStyle name="Input 326" xfId="15796"/>
    <cellStyle name="Input 326 2" xfId="15797"/>
    <cellStyle name="Input 326 3" xfId="15798"/>
    <cellStyle name="Input 327" xfId="15799"/>
    <cellStyle name="Input 327 2" xfId="15800"/>
    <cellStyle name="Input 327 3" xfId="15801"/>
    <cellStyle name="Input 328" xfId="15802"/>
    <cellStyle name="Input 328 2" xfId="15803"/>
    <cellStyle name="Input 328 3" xfId="15804"/>
    <cellStyle name="Input 329" xfId="15805"/>
    <cellStyle name="Input 329 2" xfId="15806"/>
    <cellStyle name="Input 329 3" xfId="15807"/>
    <cellStyle name="Input 33" xfId="15808"/>
    <cellStyle name="Input 33 2" xfId="15809"/>
    <cellStyle name="Input 33 3" xfId="15810"/>
    <cellStyle name="Input 330" xfId="15811"/>
    <cellStyle name="Input 330 2" xfId="15812"/>
    <cellStyle name="Input 330 3" xfId="15813"/>
    <cellStyle name="Input 331" xfId="15814"/>
    <cellStyle name="Input 331 2" xfId="15815"/>
    <cellStyle name="Input 331 3" xfId="15816"/>
    <cellStyle name="Input 332" xfId="15817"/>
    <cellStyle name="Input 332 2" xfId="15818"/>
    <cellStyle name="Input 332 3" xfId="15819"/>
    <cellStyle name="Input 333" xfId="15820"/>
    <cellStyle name="Input 333 2" xfId="15821"/>
    <cellStyle name="Input 333 3" xfId="15822"/>
    <cellStyle name="Input 334" xfId="15823"/>
    <cellStyle name="Input 334 2" xfId="15824"/>
    <cellStyle name="Input 334 3" xfId="15825"/>
    <cellStyle name="Input 335" xfId="15826"/>
    <cellStyle name="Input 335 2" xfId="15827"/>
    <cellStyle name="Input 335 3" xfId="15828"/>
    <cellStyle name="Input 336" xfId="15829"/>
    <cellStyle name="Input 336 2" xfId="15830"/>
    <cellStyle name="Input 336 3" xfId="15831"/>
    <cellStyle name="Input 337" xfId="15832"/>
    <cellStyle name="Input 337 2" xfId="15833"/>
    <cellStyle name="Input 337 3" xfId="15834"/>
    <cellStyle name="Input 338" xfId="15835"/>
    <cellStyle name="Input 338 2" xfId="15836"/>
    <cellStyle name="Input 338 3" xfId="15837"/>
    <cellStyle name="Input 339" xfId="15838"/>
    <cellStyle name="Input 339 2" xfId="15839"/>
    <cellStyle name="Input 339 3" xfId="15840"/>
    <cellStyle name="Input 34" xfId="15841"/>
    <cellStyle name="Input 34 2" xfId="15842"/>
    <cellStyle name="Input 34 3" xfId="15843"/>
    <cellStyle name="Input 340" xfId="15844"/>
    <cellStyle name="Input 340 2" xfId="15845"/>
    <cellStyle name="Input 340 3" xfId="15846"/>
    <cellStyle name="Input 341" xfId="15847"/>
    <cellStyle name="Input 341 2" xfId="15848"/>
    <cellStyle name="Input 341 3" xfId="15849"/>
    <cellStyle name="Input 342" xfId="15850"/>
    <cellStyle name="Input 342 2" xfId="15851"/>
    <cellStyle name="Input 342 3" xfId="15852"/>
    <cellStyle name="Input 343" xfId="15853"/>
    <cellStyle name="Input 343 2" xfId="15854"/>
    <cellStyle name="Input 343 3" xfId="15855"/>
    <cellStyle name="Input 344" xfId="15856"/>
    <cellStyle name="Input 344 2" xfId="15857"/>
    <cellStyle name="Input 344 3" xfId="15858"/>
    <cellStyle name="Input 345" xfId="15859"/>
    <cellStyle name="Input 345 2" xfId="15860"/>
    <cellStyle name="Input 345 3" xfId="15861"/>
    <cellStyle name="Input 346" xfId="15862"/>
    <cellStyle name="Input 346 2" xfId="15863"/>
    <cellStyle name="Input 346 3" xfId="15864"/>
    <cellStyle name="Input 347" xfId="15865"/>
    <cellStyle name="Input 347 2" xfId="15866"/>
    <cellStyle name="Input 347 3" xfId="15867"/>
    <cellStyle name="Input 348" xfId="15868"/>
    <cellStyle name="Input 348 2" xfId="15869"/>
    <cellStyle name="Input 348 3" xfId="15870"/>
    <cellStyle name="Input 349" xfId="15871"/>
    <cellStyle name="Input 349 2" xfId="15872"/>
    <cellStyle name="Input 349 3" xfId="15873"/>
    <cellStyle name="Input 35" xfId="15874"/>
    <cellStyle name="Input 35 2" xfId="15875"/>
    <cellStyle name="Input 35 3" xfId="15876"/>
    <cellStyle name="Input 350" xfId="15877"/>
    <cellStyle name="Input 350 2" xfId="15878"/>
    <cellStyle name="Input 350 3" xfId="15879"/>
    <cellStyle name="Input 351" xfId="15880"/>
    <cellStyle name="Input 351 2" xfId="15881"/>
    <cellStyle name="Input 351 3" xfId="15882"/>
    <cellStyle name="Input 352" xfId="15883"/>
    <cellStyle name="Input 352 2" xfId="15884"/>
    <cellStyle name="Input 352 3" xfId="15885"/>
    <cellStyle name="Input 353" xfId="15886"/>
    <cellStyle name="Input 353 2" xfId="15887"/>
    <cellStyle name="Input 353 3" xfId="15888"/>
    <cellStyle name="Input 354" xfId="15889"/>
    <cellStyle name="Input 354 2" xfId="15890"/>
    <cellStyle name="Input 354 3" xfId="15891"/>
    <cellStyle name="Input 355" xfId="15892"/>
    <cellStyle name="Input 355 2" xfId="15893"/>
    <cellStyle name="Input 355 3" xfId="15894"/>
    <cellStyle name="Input 356" xfId="15895"/>
    <cellStyle name="Input 356 2" xfId="15896"/>
    <cellStyle name="Input 356 3" xfId="15897"/>
    <cellStyle name="Input 357" xfId="15898"/>
    <cellStyle name="Input 357 2" xfId="15899"/>
    <cellStyle name="Input 357 3" xfId="15900"/>
    <cellStyle name="Input 358" xfId="15901"/>
    <cellStyle name="Input 358 2" xfId="15902"/>
    <cellStyle name="Input 358 3" xfId="15903"/>
    <cellStyle name="Input 359" xfId="15904"/>
    <cellStyle name="Input 359 2" xfId="15905"/>
    <cellStyle name="Input 359 3" xfId="15906"/>
    <cellStyle name="Input 36" xfId="15907"/>
    <cellStyle name="Input 36 2" xfId="15908"/>
    <cellStyle name="Input 36 3" xfId="15909"/>
    <cellStyle name="Input 360" xfId="15910"/>
    <cellStyle name="Input 360 2" xfId="15911"/>
    <cellStyle name="Input 360 3" xfId="15912"/>
    <cellStyle name="Input 361" xfId="15913"/>
    <cellStyle name="Input 361 2" xfId="15914"/>
    <cellStyle name="Input 361 3" xfId="15915"/>
    <cellStyle name="Input 362" xfId="15916"/>
    <cellStyle name="Input 362 2" xfId="15917"/>
    <cellStyle name="Input 362 3" xfId="15918"/>
    <cellStyle name="Input 363" xfId="15919"/>
    <cellStyle name="Input 363 2" xfId="15920"/>
    <cellStyle name="Input 363 3" xfId="15921"/>
    <cellStyle name="Input 364" xfId="15922"/>
    <cellStyle name="Input 364 2" xfId="15923"/>
    <cellStyle name="Input 364 3" xfId="15924"/>
    <cellStyle name="Input 365" xfId="15925"/>
    <cellStyle name="Input 365 2" xfId="15926"/>
    <cellStyle name="Input 365 3" xfId="15927"/>
    <cellStyle name="Input 366" xfId="15928"/>
    <cellStyle name="Input 366 2" xfId="15929"/>
    <cellStyle name="Input 367" xfId="15930"/>
    <cellStyle name="Input 367 2" xfId="15931"/>
    <cellStyle name="Input 368" xfId="15932"/>
    <cellStyle name="Input 368 2" xfId="15933"/>
    <cellStyle name="Input 369" xfId="15934"/>
    <cellStyle name="Input 369 2" xfId="15935"/>
    <cellStyle name="Input 37" xfId="15936"/>
    <cellStyle name="Input 37 2" xfId="15937"/>
    <cellStyle name="Input 37 3" xfId="15938"/>
    <cellStyle name="Input 370" xfId="15939"/>
    <cellStyle name="Input 370 2" xfId="15940"/>
    <cellStyle name="Input 371" xfId="15941"/>
    <cellStyle name="Input 371 2" xfId="15942"/>
    <cellStyle name="Input 372" xfId="15943"/>
    <cellStyle name="Input 372 2" xfId="15944"/>
    <cellStyle name="Input 373" xfId="15945"/>
    <cellStyle name="Input 373 2" xfId="15946"/>
    <cellStyle name="Input 374" xfId="15947"/>
    <cellStyle name="Input 374 2" xfId="15948"/>
    <cellStyle name="Input 375" xfId="15949"/>
    <cellStyle name="Input 375 2" xfId="15950"/>
    <cellStyle name="Input 376" xfId="15951"/>
    <cellStyle name="Input 376 2" xfId="15952"/>
    <cellStyle name="Input 377" xfId="15953"/>
    <cellStyle name="Input 377 2" xfId="15954"/>
    <cellStyle name="Input 378" xfId="15955"/>
    <cellStyle name="Input 378 2" xfId="15956"/>
    <cellStyle name="Input 379" xfId="15957"/>
    <cellStyle name="Input 379 2" xfId="15958"/>
    <cellStyle name="Input 38" xfId="15959"/>
    <cellStyle name="Input 38 2" xfId="15960"/>
    <cellStyle name="Input 38 3" xfId="15961"/>
    <cellStyle name="Input 380" xfId="15962"/>
    <cellStyle name="Input 380 2" xfId="15963"/>
    <cellStyle name="Input 381" xfId="15964"/>
    <cellStyle name="Input 381 2" xfId="15965"/>
    <cellStyle name="Input 382" xfId="15966"/>
    <cellStyle name="Input 382 2" xfId="15967"/>
    <cellStyle name="Input 383" xfId="15968"/>
    <cellStyle name="Input 383 2" xfId="15969"/>
    <cellStyle name="Input 384" xfId="15970"/>
    <cellStyle name="Input 384 2" xfId="15971"/>
    <cellStyle name="Input 385" xfId="15972"/>
    <cellStyle name="Input 385 2" xfId="15973"/>
    <cellStyle name="Input 386" xfId="15974"/>
    <cellStyle name="Input 386 2" xfId="15975"/>
    <cellStyle name="Input 387" xfId="15976"/>
    <cellStyle name="Input 387 2" xfId="15977"/>
    <cellStyle name="Input 388" xfId="15978"/>
    <cellStyle name="Input 389" xfId="15979"/>
    <cellStyle name="Input 39" xfId="15980"/>
    <cellStyle name="Input 39 2" xfId="15981"/>
    <cellStyle name="Input 39 3" xfId="15982"/>
    <cellStyle name="Input 390" xfId="15983"/>
    <cellStyle name="Input 391" xfId="15984"/>
    <cellStyle name="Input 392" xfId="15985"/>
    <cellStyle name="Input 393" xfId="15986"/>
    <cellStyle name="Input 394" xfId="15987"/>
    <cellStyle name="Input 395" xfId="15988"/>
    <cellStyle name="Input 396" xfId="15989"/>
    <cellStyle name="Input 397" xfId="15990"/>
    <cellStyle name="Input 398" xfId="15991"/>
    <cellStyle name="Input 399" xfId="15992"/>
    <cellStyle name="Input 4" xfId="15993"/>
    <cellStyle name="Input 4 2" xfId="15994"/>
    <cellStyle name="Input 4 3" xfId="15995"/>
    <cellStyle name="Input 4 4" xfId="15996"/>
    <cellStyle name="Input 40" xfId="15997"/>
    <cellStyle name="Input 40 2" xfId="15998"/>
    <cellStyle name="Input 40 3" xfId="15999"/>
    <cellStyle name="Input 400" xfId="16000"/>
    <cellStyle name="Input 401" xfId="16001"/>
    <cellStyle name="Input 402" xfId="16002"/>
    <cellStyle name="Input 403" xfId="16003"/>
    <cellStyle name="Input 404" xfId="16004"/>
    <cellStyle name="Input 405" xfId="16005"/>
    <cellStyle name="Input 406" xfId="16006"/>
    <cellStyle name="Input 407" xfId="16007"/>
    <cellStyle name="Input 408" xfId="16008"/>
    <cellStyle name="Input 409" xfId="16009"/>
    <cellStyle name="Input 41" xfId="16010"/>
    <cellStyle name="Input 41 2" xfId="16011"/>
    <cellStyle name="Input 41 3" xfId="16012"/>
    <cellStyle name="Input 410" xfId="16013"/>
    <cellStyle name="Input 411" xfId="16014"/>
    <cellStyle name="Input 412" xfId="16015"/>
    <cellStyle name="Input 413" xfId="16016"/>
    <cellStyle name="Input 414" xfId="16017"/>
    <cellStyle name="Input 415" xfId="16018"/>
    <cellStyle name="Input 416" xfId="16019"/>
    <cellStyle name="Input 417" xfId="16020"/>
    <cellStyle name="Input 418" xfId="16021"/>
    <cellStyle name="Input 419" xfId="16022"/>
    <cellStyle name="Input 42" xfId="16023"/>
    <cellStyle name="Input 42 2" xfId="16024"/>
    <cellStyle name="Input 42 3" xfId="16025"/>
    <cellStyle name="Input 420" xfId="16026"/>
    <cellStyle name="Input 421" xfId="16027"/>
    <cellStyle name="Input 422" xfId="16028"/>
    <cellStyle name="Input 423" xfId="16029"/>
    <cellStyle name="Input 424" xfId="16030"/>
    <cellStyle name="Input 425" xfId="16031"/>
    <cellStyle name="Input 426" xfId="16032"/>
    <cellStyle name="Input 427" xfId="16033"/>
    <cellStyle name="Input 428" xfId="16034"/>
    <cellStyle name="Input 429" xfId="16035"/>
    <cellStyle name="Input 43" xfId="16036"/>
    <cellStyle name="Input 43 2" xfId="16037"/>
    <cellStyle name="Input 43 3" xfId="16038"/>
    <cellStyle name="Input 430" xfId="16039"/>
    <cellStyle name="Input 431" xfId="16040"/>
    <cellStyle name="Input 432" xfId="16041"/>
    <cellStyle name="Input 433" xfId="16042"/>
    <cellStyle name="Input 434" xfId="16043"/>
    <cellStyle name="Input 435" xfId="16044"/>
    <cellStyle name="Input 436" xfId="16045"/>
    <cellStyle name="Input 437" xfId="16046"/>
    <cellStyle name="Input 438" xfId="16047"/>
    <cellStyle name="Input 439" xfId="16048"/>
    <cellStyle name="Input 44" xfId="16049"/>
    <cellStyle name="Input 44 2" xfId="16050"/>
    <cellStyle name="Input 44 3" xfId="16051"/>
    <cellStyle name="Input 440" xfId="16052"/>
    <cellStyle name="Input 441" xfId="16053"/>
    <cellStyle name="Input 442" xfId="16054"/>
    <cellStyle name="Input 443" xfId="16055"/>
    <cellStyle name="Input 444" xfId="16056"/>
    <cellStyle name="Input 445" xfId="16057"/>
    <cellStyle name="Input 446" xfId="16058"/>
    <cellStyle name="Input 447" xfId="16059"/>
    <cellStyle name="Input 448" xfId="16060"/>
    <cellStyle name="Input 449" xfId="16061"/>
    <cellStyle name="Input 45" xfId="16062"/>
    <cellStyle name="Input 45 2" xfId="16063"/>
    <cellStyle name="Input 45 3" xfId="16064"/>
    <cellStyle name="Input 450" xfId="16065"/>
    <cellStyle name="Input 451" xfId="16066"/>
    <cellStyle name="Input 452" xfId="16067"/>
    <cellStyle name="Input 453" xfId="16068"/>
    <cellStyle name="Input 454" xfId="16069"/>
    <cellStyle name="Input 455" xfId="16070"/>
    <cellStyle name="Input 456" xfId="16071"/>
    <cellStyle name="Input 457" xfId="16072"/>
    <cellStyle name="Input 458" xfId="16073"/>
    <cellStyle name="Input 459" xfId="16074"/>
    <cellStyle name="Input 46" xfId="16075"/>
    <cellStyle name="Input 46 2" xfId="16076"/>
    <cellStyle name="Input 46 3" xfId="16077"/>
    <cellStyle name="Input 460" xfId="16078"/>
    <cellStyle name="Input 461" xfId="16079"/>
    <cellStyle name="Input 462" xfId="16080"/>
    <cellStyle name="Input 463" xfId="16081"/>
    <cellStyle name="Input 464" xfId="16082"/>
    <cellStyle name="Input 465" xfId="16083"/>
    <cellStyle name="Input 466" xfId="16084"/>
    <cellStyle name="Input 467" xfId="16085"/>
    <cellStyle name="Input 468" xfId="16086"/>
    <cellStyle name="Input 469" xfId="16087"/>
    <cellStyle name="Input 47" xfId="16088"/>
    <cellStyle name="Input 47 2" xfId="16089"/>
    <cellStyle name="Input 47 3" xfId="16090"/>
    <cellStyle name="Input 470" xfId="16091"/>
    <cellStyle name="Input 471" xfId="16092"/>
    <cellStyle name="Input 48" xfId="16093"/>
    <cellStyle name="Input 48 2" xfId="16094"/>
    <cellStyle name="Input 48 3" xfId="16095"/>
    <cellStyle name="Input 49" xfId="16096"/>
    <cellStyle name="Input 49 2" xfId="16097"/>
    <cellStyle name="Input 49 3" xfId="16098"/>
    <cellStyle name="Input 5" xfId="16099"/>
    <cellStyle name="Input 50" xfId="16100"/>
    <cellStyle name="Input 50 2" xfId="16101"/>
    <cellStyle name="Input 50 3" xfId="16102"/>
    <cellStyle name="Input 51" xfId="16103"/>
    <cellStyle name="Input 51 2" xfId="16104"/>
    <cellStyle name="Input 51 3" xfId="16105"/>
    <cellStyle name="Input 52" xfId="16106"/>
    <cellStyle name="Input 52 2" xfId="16107"/>
    <cellStyle name="Input 52 3" xfId="16108"/>
    <cellStyle name="Input 53" xfId="16109"/>
    <cellStyle name="Input 53 2" xfId="16110"/>
    <cellStyle name="Input 53 3" xfId="16111"/>
    <cellStyle name="Input 54" xfId="16112"/>
    <cellStyle name="Input 54 2" xfId="16113"/>
    <cellStyle name="Input 54 3" xfId="16114"/>
    <cellStyle name="Input 55" xfId="16115"/>
    <cellStyle name="Input 55 2" xfId="16116"/>
    <cellStyle name="Input 55 3" xfId="16117"/>
    <cellStyle name="Input 56" xfId="16118"/>
    <cellStyle name="Input 56 2" xfId="16119"/>
    <cellStyle name="Input 56 3" xfId="16120"/>
    <cellStyle name="Input 57" xfId="16121"/>
    <cellStyle name="Input 57 2" xfId="16122"/>
    <cellStyle name="Input 57 3" xfId="16123"/>
    <cellStyle name="Input 58" xfId="16124"/>
    <cellStyle name="Input 58 2" xfId="16125"/>
    <cellStyle name="Input 58 3" xfId="16126"/>
    <cellStyle name="Input 59" xfId="16127"/>
    <cellStyle name="Input 59 2" xfId="16128"/>
    <cellStyle name="Input 59 3" xfId="16129"/>
    <cellStyle name="Input 6" xfId="16130"/>
    <cellStyle name="Input 60" xfId="16131"/>
    <cellStyle name="Input 60 2" xfId="16132"/>
    <cellStyle name="Input 60 3" xfId="16133"/>
    <cellStyle name="Input 61" xfId="16134"/>
    <cellStyle name="Input 61 2" xfId="16135"/>
    <cellStyle name="Input 61 3" xfId="16136"/>
    <cellStyle name="Input 62" xfId="16137"/>
    <cellStyle name="Input 62 2" xfId="16138"/>
    <cellStyle name="Input 62 3" xfId="16139"/>
    <cellStyle name="Input 63" xfId="16140"/>
    <cellStyle name="Input 63 2" xfId="16141"/>
    <cellStyle name="Input 63 3" xfId="16142"/>
    <cellStyle name="Input 64" xfId="16143"/>
    <cellStyle name="Input 64 2" xfId="16144"/>
    <cellStyle name="Input 64 3" xfId="16145"/>
    <cellStyle name="Input 65" xfId="16146"/>
    <cellStyle name="Input 65 2" xfId="16147"/>
    <cellStyle name="Input 65 3" xfId="16148"/>
    <cellStyle name="Input 66" xfId="16149"/>
    <cellStyle name="Input 66 2" xfId="16150"/>
    <cellStyle name="Input 66 3" xfId="16151"/>
    <cellStyle name="Input 67" xfId="16152"/>
    <cellStyle name="Input 67 2" xfId="16153"/>
    <cellStyle name="Input 67 3" xfId="16154"/>
    <cellStyle name="Input 68" xfId="16155"/>
    <cellStyle name="Input 68 2" xfId="16156"/>
    <cellStyle name="Input 68 3" xfId="16157"/>
    <cellStyle name="Input 69" xfId="16158"/>
    <cellStyle name="Input 69 2" xfId="16159"/>
    <cellStyle name="Input 69 3" xfId="16160"/>
    <cellStyle name="Input 7" xfId="16161"/>
    <cellStyle name="Input 70" xfId="16162"/>
    <cellStyle name="Input 70 2" xfId="16163"/>
    <cellStyle name="Input 70 3" xfId="16164"/>
    <cellStyle name="Input 71" xfId="16165"/>
    <cellStyle name="Input 71 2" xfId="16166"/>
    <cellStyle name="Input 71 3" xfId="16167"/>
    <cellStyle name="Input 72" xfId="16168"/>
    <cellStyle name="Input 72 2" xfId="16169"/>
    <cellStyle name="Input 72 3" xfId="16170"/>
    <cellStyle name="Input 73" xfId="16171"/>
    <cellStyle name="Input 73 2" xfId="16172"/>
    <cellStyle name="Input 73 3" xfId="16173"/>
    <cellStyle name="Input 74" xfId="16174"/>
    <cellStyle name="Input 74 2" xfId="16175"/>
    <cellStyle name="Input 74 3" xfId="16176"/>
    <cellStyle name="Input 75" xfId="16177"/>
    <cellStyle name="Input 75 2" xfId="16178"/>
    <cellStyle name="Input 75 3" xfId="16179"/>
    <cellStyle name="Input 76" xfId="16180"/>
    <cellStyle name="Input 76 2" xfId="16181"/>
    <cellStyle name="Input 76 3" xfId="16182"/>
    <cellStyle name="Input 77" xfId="16183"/>
    <cellStyle name="Input 77 2" xfId="16184"/>
    <cellStyle name="Input 77 3" xfId="16185"/>
    <cellStyle name="Input 78" xfId="16186"/>
    <cellStyle name="Input 78 2" xfId="16187"/>
    <cellStyle name="Input 78 3" xfId="16188"/>
    <cellStyle name="Input 79" xfId="16189"/>
    <cellStyle name="Input 79 2" xfId="16190"/>
    <cellStyle name="Input 79 3" xfId="16191"/>
    <cellStyle name="Input 8" xfId="16192"/>
    <cellStyle name="Input 80" xfId="16193"/>
    <cellStyle name="Input 80 2" xfId="16194"/>
    <cellStyle name="Input 80 3" xfId="16195"/>
    <cellStyle name="Input 81" xfId="16196"/>
    <cellStyle name="Input 81 2" xfId="16197"/>
    <cellStyle name="Input 81 3" xfId="16198"/>
    <cellStyle name="Input 82" xfId="16199"/>
    <cellStyle name="Input 82 2" xfId="16200"/>
    <cellStyle name="Input 82 3" xfId="16201"/>
    <cellStyle name="Input 83" xfId="16202"/>
    <cellStyle name="Input 83 2" xfId="16203"/>
    <cellStyle name="Input 83 3" xfId="16204"/>
    <cellStyle name="Input 84" xfId="16205"/>
    <cellStyle name="Input 84 2" xfId="16206"/>
    <cellStyle name="Input 84 3" xfId="16207"/>
    <cellStyle name="Input 85" xfId="16208"/>
    <cellStyle name="Input 85 2" xfId="16209"/>
    <cellStyle name="Input 85 3" xfId="16210"/>
    <cellStyle name="Input 86" xfId="16211"/>
    <cellStyle name="Input 86 2" xfId="16212"/>
    <cellStyle name="Input 86 3" xfId="16213"/>
    <cellStyle name="Input 87" xfId="16214"/>
    <cellStyle name="Input 87 2" xfId="16215"/>
    <cellStyle name="Input 87 3" xfId="16216"/>
    <cellStyle name="Input 88" xfId="16217"/>
    <cellStyle name="Input 88 2" xfId="16218"/>
    <cellStyle name="Input 88 3" xfId="16219"/>
    <cellStyle name="Input 89" xfId="16220"/>
    <cellStyle name="Input 89 2" xfId="16221"/>
    <cellStyle name="Input 89 3" xfId="16222"/>
    <cellStyle name="Input 9" xfId="16223"/>
    <cellStyle name="Input 90" xfId="16224"/>
    <cellStyle name="Input 90 2" xfId="16225"/>
    <cellStyle name="Input 90 3" xfId="16226"/>
    <cellStyle name="Input 91" xfId="16227"/>
    <cellStyle name="Input 91 2" xfId="16228"/>
    <cellStyle name="Input 91 3" xfId="16229"/>
    <cellStyle name="Input 92" xfId="16230"/>
    <cellStyle name="Input 92 2" xfId="16231"/>
    <cellStyle name="Input 92 3" xfId="16232"/>
    <cellStyle name="Input 93" xfId="16233"/>
    <cellStyle name="Input 93 2" xfId="16234"/>
    <cellStyle name="Input 93 3" xfId="16235"/>
    <cellStyle name="Input 94" xfId="16236"/>
    <cellStyle name="Input 94 2" xfId="16237"/>
    <cellStyle name="Input 94 3" xfId="16238"/>
    <cellStyle name="Input 95" xfId="16239"/>
    <cellStyle name="Input 95 2" xfId="16240"/>
    <cellStyle name="Input 95 3" xfId="16241"/>
    <cellStyle name="Input 96" xfId="16242"/>
    <cellStyle name="Input 96 2" xfId="16243"/>
    <cellStyle name="Input 96 3" xfId="16244"/>
    <cellStyle name="Input 97" xfId="16245"/>
    <cellStyle name="Input 97 2" xfId="16246"/>
    <cellStyle name="Input 97 3" xfId="16247"/>
    <cellStyle name="Input 98" xfId="16248"/>
    <cellStyle name="Input 98 2" xfId="16249"/>
    <cellStyle name="Input 98 3" xfId="16250"/>
    <cellStyle name="Input 99" xfId="16251"/>
    <cellStyle name="Input 99 2" xfId="16252"/>
    <cellStyle name="Input 99 3" xfId="16253"/>
    <cellStyle name="Input Cells" xfId="16254"/>
    <cellStyle name="Input Cells 2" xfId="16255"/>
    <cellStyle name="Input Cells 3" xfId="16256"/>
    <cellStyle name="Input Cells Percent" xfId="16257"/>
    <cellStyle name="Input Cells Percent 2" xfId="16258"/>
    <cellStyle name="Input Cells Percent 3" xfId="16259"/>
    <cellStyle name="Input Cells Percent_AURORA Total New" xfId="16260"/>
    <cellStyle name="Input Cells_4.34E Mint Farm Deferral" xfId="16261"/>
    <cellStyle name="Integer" xfId="16262"/>
    <cellStyle name="line b - Style6" xfId="16263"/>
    <cellStyle name="Lines" xfId="16264"/>
    <cellStyle name="Lines 2" xfId="16265"/>
    <cellStyle name="Lines 3" xfId="16266"/>
    <cellStyle name="Lines 4" xfId="16267"/>
    <cellStyle name="Lines_Electric Rev Req Model (2009 GRC) Rebuttal" xfId="16268"/>
    <cellStyle name="LINKED" xfId="16269"/>
    <cellStyle name="LINKED 2" xfId="16270"/>
    <cellStyle name="LINKED 2 2" xfId="16271"/>
    <cellStyle name="LINKED 3" xfId="16272"/>
    <cellStyle name="LINKED 4" xfId="16273"/>
    <cellStyle name="Linked Cell 10" xfId="16274"/>
    <cellStyle name="Linked Cell 11" xfId="16275"/>
    <cellStyle name="Linked Cell 12" xfId="16276"/>
    <cellStyle name="Linked Cell 13" xfId="16277"/>
    <cellStyle name="Linked Cell 14" xfId="16278"/>
    <cellStyle name="Linked Cell 15" xfId="16279"/>
    <cellStyle name="Linked Cell 16" xfId="16280"/>
    <cellStyle name="Linked Cell 17" xfId="16281"/>
    <cellStyle name="Linked Cell 18" xfId="16282"/>
    <cellStyle name="Linked Cell 19" xfId="16283"/>
    <cellStyle name="Linked Cell 2" xfId="16284"/>
    <cellStyle name="Linked Cell 2 2" xfId="16285"/>
    <cellStyle name="Linked Cell 2 2 2" xfId="16286"/>
    <cellStyle name="Linked Cell 2 3" xfId="16287"/>
    <cellStyle name="Linked Cell 20" xfId="16288"/>
    <cellStyle name="Linked Cell 21" xfId="16289"/>
    <cellStyle name="Linked Cell 22" xfId="16290"/>
    <cellStyle name="Linked Cell 23" xfId="16291"/>
    <cellStyle name="Linked Cell 24" xfId="16292"/>
    <cellStyle name="Linked Cell 25" xfId="16293"/>
    <cellStyle name="Linked Cell 26" xfId="16294"/>
    <cellStyle name="Linked Cell 27" xfId="16295"/>
    <cellStyle name="Linked Cell 28" xfId="16296"/>
    <cellStyle name="Linked Cell 29" xfId="16297"/>
    <cellStyle name="Linked Cell 3" xfId="16298"/>
    <cellStyle name="Linked Cell 3 2" xfId="16299"/>
    <cellStyle name="Linked Cell 3 3" xfId="16300"/>
    <cellStyle name="Linked Cell 3 4" xfId="16301"/>
    <cellStyle name="Linked Cell 30" xfId="16302"/>
    <cellStyle name="Linked Cell 31" xfId="16303"/>
    <cellStyle name="Linked Cell 32" xfId="16304"/>
    <cellStyle name="Linked Cell 33" xfId="16305"/>
    <cellStyle name="Linked Cell 34" xfId="16306"/>
    <cellStyle name="Linked Cell 35" xfId="16307"/>
    <cellStyle name="Linked Cell 36" xfId="16308"/>
    <cellStyle name="Linked Cell 37" xfId="16309"/>
    <cellStyle name="Linked Cell 38" xfId="16310"/>
    <cellStyle name="Linked Cell 39" xfId="16311"/>
    <cellStyle name="Linked Cell 4" xfId="16312"/>
    <cellStyle name="Linked Cell 40" xfId="16313"/>
    <cellStyle name="Linked Cell 41" xfId="16314"/>
    <cellStyle name="Linked Cell 42" xfId="16315"/>
    <cellStyle name="Linked Cell 43" xfId="16316"/>
    <cellStyle name="Linked Cell 44" xfId="16317"/>
    <cellStyle name="Linked Cell 45" xfId="16318"/>
    <cellStyle name="Linked Cell 46" xfId="16319"/>
    <cellStyle name="Linked Cell 47" xfId="16320"/>
    <cellStyle name="Linked Cell 48" xfId="16321"/>
    <cellStyle name="Linked Cell 49" xfId="16322"/>
    <cellStyle name="Linked Cell 5" xfId="16323"/>
    <cellStyle name="Linked Cell 50" xfId="16324"/>
    <cellStyle name="Linked Cell 51" xfId="16325"/>
    <cellStyle name="Linked Cell 52" xfId="16326"/>
    <cellStyle name="Linked Cell 53" xfId="16327"/>
    <cellStyle name="Linked Cell 54" xfId="16328"/>
    <cellStyle name="Linked Cell 55" xfId="16329"/>
    <cellStyle name="Linked Cell 56" xfId="16330"/>
    <cellStyle name="Linked Cell 57" xfId="16331"/>
    <cellStyle name="Linked Cell 58" xfId="16332"/>
    <cellStyle name="Linked Cell 59" xfId="16333"/>
    <cellStyle name="Linked Cell 6" xfId="16334"/>
    <cellStyle name="Linked Cell 60" xfId="16335"/>
    <cellStyle name="Linked Cell 61" xfId="16336"/>
    <cellStyle name="Linked Cell 62" xfId="16337"/>
    <cellStyle name="Linked Cell 63" xfId="16338"/>
    <cellStyle name="Linked Cell 64" xfId="16339"/>
    <cellStyle name="Linked Cell 7" xfId="16340"/>
    <cellStyle name="Linked Cell 8" xfId="16341"/>
    <cellStyle name="Linked Cell 9" xfId="16342"/>
    <cellStyle name="LongDate" xfId="16343"/>
    <cellStyle name="Marathon" xfId="16344"/>
    <cellStyle name="Millares [0]_2AV_M_M " xfId="16345"/>
    <cellStyle name="Millares_2AV_M_M " xfId="16346"/>
    <cellStyle name="Milliers [0]_Dossier financier HECC" xfId="16347"/>
    <cellStyle name="MLMultiple0" xfId="16348"/>
    <cellStyle name="MLMultiple0 2" xfId="16349"/>
    <cellStyle name="MLMultiple0 2 2" xfId="16350"/>
    <cellStyle name="MLMultiple0 3" xfId="16351"/>
    <cellStyle name="MLMultiple0 3 2" xfId="16352"/>
    <cellStyle name="MLMultiple0 3 2 2" xfId="16353"/>
    <cellStyle name="MLMultiple0 4" xfId="16354"/>
    <cellStyle name="MLMultiple0 4 2" xfId="16355"/>
    <cellStyle name="MLMultiple0 4 3" xfId="16356"/>
    <cellStyle name="MLMultiple0 5" xfId="16357"/>
    <cellStyle name="MLMultiple0 5 2" xfId="16358"/>
    <cellStyle name="MLMultiple0 6" xfId="16359"/>
    <cellStyle name="modified border" xfId="16360"/>
    <cellStyle name="modified border 2" xfId="16361"/>
    <cellStyle name="modified border 2 2" xfId="16362"/>
    <cellStyle name="modified border 2 3" xfId="16363"/>
    <cellStyle name="modified border 3" xfId="16364"/>
    <cellStyle name="modified border 3 2" xfId="16365"/>
    <cellStyle name="modified border 3 3" xfId="16366"/>
    <cellStyle name="modified border 4" xfId="16367"/>
    <cellStyle name="modified border 4 2" xfId="16368"/>
    <cellStyle name="modified border 4 3" xfId="16369"/>
    <cellStyle name="modified border 5" xfId="16370"/>
    <cellStyle name="modified border 5 2" xfId="16371"/>
    <cellStyle name="modified border 6" xfId="16372"/>
    <cellStyle name="modified border 7" xfId="16373"/>
    <cellStyle name="modified border 8" xfId="16374"/>
    <cellStyle name="modified border_2012 Jan CAP ASM Report" xfId="16375"/>
    <cellStyle name="modified border1" xfId="16376"/>
    <cellStyle name="modified border1 2" xfId="16377"/>
    <cellStyle name="modified border1 2 2" xfId="16378"/>
    <cellStyle name="modified border1 2 3" xfId="16379"/>
    <cellStyle name="modified border1 3" xfId="16380"/>
    <cellStyle name="modified border1 3 2" xfId="16381"/>
    <cellStyle name="modified border1 3 3" xfId="16382"/>
    <cellStyle name="modified border1 4" xfId="16383"/>
    <cellStyle name="modified border1 4 2" xfId="16384"/>
    <cellStyle name="modified border1 4 3" xfId="16385"/>
    <cellStyle name="modified border1 5" xfId="16386"/>
    <cellStyle name="modified border1 5 2" xfId="16387"/>
    <cellStyle name="modified border1 6" xfId="16388"/>
    <cellStyle name="modified border1 7" xfId="16389"/>
    <cellStyle name="modified border1 8" xfId="16390"/>
    <cellStyle name="modified border1_2012 Jan CAP ASM Report" xfId="16391"/>
    <cellStyle name="Moneda [0]_2AV_M_M " xfId="16392"/>
    <cellStyle name="Moneda_2AV_M_M " xfId="16393"/>
    <cellStyle name="Multiple" xfId="16394"/>
    <cellStyle name="Multiple 2" xfId="16395"/>
    <cellStyle name="Multiple 2 2" xfId="16396"/>
    <cellStyle name="Multiple 3" xfId="16397"/>
    <cellStyle name="Multiple 3 2" xfId="16398"/>
    <cellStyle name="Multiple 3 2 2" xfId="16399"/>
    <cellStyle name="Multiple 4" xfId="16400"/>
    <cellStyle name="Multiple 4 2" xfId="16401"/>
    <cellStyle name="Multiple 4 3" xfId="16402"/>
    <cellStyle name="Multiple 5" xfId="16403"/>
    <cellStyle name="Multiple 5 2" xfId="16404"/>
    <cellStyle name="Multiple 6" xfId="16405"/>
    <cellStyle name="Neutral 10" xfId="16406"/>
    <cellStyle name="Neutral 11" xfId="16407"/>
    <cellStyle name="Neutral 12" xfId="16408"/>
    <cellStyle name="Neutral 13" xfId="16409"/>
    <cellStyle name="Neutral 14" xfId="16410"/>
    <cellStyle name="Neutral 15" xfId="16411"/>
    <cellStyle name="Neutral 16" xfId="16412"/>
    <cellStyle name="Neutral 17" xfId="16413"/>
    <cellStyle name="Neutral 18" xfId="16414"/>
    <cellStyle name="Neutral 19" xfId="16415"/>
    <cellStyle name="Neutral 2" xfId="16416"/>
    <cellStyle name="Neutral 2 2" xfId="16417"/>
    <cellStyle name="Neutral 2 2 2" xfId="16418"/>
    <cellStyle name="Neutral 2 3" xfId="16419"/>
    <cellStyle name="Neutral 20" xfId="16420"/>
    <cellStyle name="Neutral 21" xfId="16421"/>
    <cellStyle name="Neutral 22" xfId="16422"/>
    <cellStyle name="Neutral 23" xfId="16423"/>
    <cellStyle name="Neutral 24" xfId="16424"/>
    <cellStyle name="Neutral 25" xfId="16425"/>
    <cellStyle name="Neutral 26" xfId="16426"/>
    <cellStyle name="Neutral 27" xfId="16427"/>
    <cellStyle name="Neutral 28" xfId="16428"/>
    <cellStyle name="Neutral 29" xfId="16429"/>
    <cellStyle name="Neutral 3" xfId="16430"/>
    <cellStyle name="Neutral 3 2" xfId="16431"/>
    <cellStyle name="Neutral 3 3" xfId="16432"/>
    <cellStyle name="Neutral 3 4" xfId="16433"/>
    <cellStyle name="Neutral 30" xfId="16434"/>
    <cellStyle name="Neutral 31" xfId="16435"/>
    <cellStyle name="Neutral 32" xfId="16436"/>
    <cellStyle name="Neutral 33" xfId="16437"/>
    <cellStyle name="Neutral 34" xfId="16438"/>
    <cellStyle name="Neutral 35" xfId="16439"/>
    <cellStyle name="Neutral 36" xfId="16440"/>
    <cellStyle name="Neutral 37" xfId="16441"/>
    <cellStyle name="Neutral 38" xfId="16442"/>
    <cellStyle name="Neutral 39" xfId="16443"/>
    <cellStyle name="Neutral 4" xfId="16444"/>
    <cellStyle name="Neutral 40" xfId="16445"/>
    <cellStyle name="Neutral 41" xfId="16446"/>
    <cellStyle name="Neutral 42" xfId="16447"/>
    <cellStyle name="Neutral 43" xfId="16448"/>
    <cellStyle name="Neutral 44" xfId="16449"/>
    <cellStyle name="Neutral 45" xfId="16450"/>
    <cellStyle name="Neutral 46" xfId="16451"/>
    <cellStyle name="Neutral 47" xfId="16452"/>
    <cellStyle name="Neutral 48" xfId="16453"/>
    <cellStyle name="Neutral 49" xfId="16454"/>
    <cellStyle name="Neutral 5" xfId="16455"/>
    <cellStyle name="Neutral 50" xfId="16456"/>
    <cellStyle name="Neutral 51" xfId="16457"/>
    <cellStyle name="Neutral 52" xfId="16458"/>
    <cellStyle name="Neutral 53" xfId="16459"/>
    <cellStyle name="Neutral 54" xfId="16460"/>
    <cellStyle name="Neutral 55" xfId="16461"/>
    <cellStyle name="Neutral 56" xfId="16462"/>
    <cellStyle name="Neutral 57" xfId="16463"/>
    <cellStyle name="Neutral 58" xfId="16464"/>
    <cellStyle name="Neutral 59" xfId="16465"/>
    <cellStyle name="Neutral 6" xfId="16466"/>
    <cellStyle name="Neutral 60" xfId="16467"/>
    <cellStyle name="Neutral 61" xfId="16468"/>
    <cellStyle name="Neutral 62" xfId="16469"/>
    <cellStyle name="Neutral 63" xfId="16470"/>
    <cellStyle name="Neutral 64" xfId="16471"/>
    <cellStyle name="Neutral 7" xfId="16472"/>
    <cellStyle name="Neutral 8" xfId="16473"/>
    <cellStyle name="Neutral 9" xfId="16474"/>
    <cellStyle name="no dec" xfId="16475"/>
    <cellStyle name="no dec 2" xfId="16476"/>
    <cellStyle name="no dec 2 2" xfId="16477"/>
    <cellStyle name="no dec 2 3" xfId="16478"/>
    <cellStyle name="no dec 3" xfId="16479"/>
    <cellStyle name="no dec 4" xfId="16480"/>
    <cellStyle name="nONE" xfId="16481"/>
    <cellStyle name="Normal" xfId="0" builtinId="0"/>
    <cellStyle name="Normal - Style1" xfId="16482"/>
    <cellStyle name="Normal - Style1 2" xfId="16483"/>
    <cellStyle name="Normal - Style1 2 2" xfId="16484"/>
    <cellStyle name="Normal - Style1 2 2 2" xfId="16485"/>
    <cellStyle name="Normal - Style1 2 2 3" xfId="16486"/>
    <cellStyle name="Normal - Style1 2 3" xfId="16487"/>
    <cellStyle name="Normal - Style1 2 4" xfId="16488"/>
    <cellStyle name="Normal - Style1 3" xfId="16489"/>
    <cellStyle name="Normal - Style1 3 2" xfId="16490"/>
    <cellStyle name="Normal - Style1 3 2 2" xfId="16491"/>
    <cellStyle name="Normal - Style1 3 2 3" xfId="16492"/>
    <cellStyle name="Normal - Style1 3 3" xfId="16493"/>
    <cellStyle name="Normal - Style1 3 4" xfId="16494"/>
    <cellStyle name="Normal - Style1 4" xfId="16495"/>
    <cellStyle name="Normal - Style1 4 2" xfId="16496"/>
    <cellStyle name="Normal - Style1 4 2 2" xfId="16497"/>
    <cellStyle name="Normal - Style1 4 2 3" xfId="16498"/>
    <cellStyle name="Normal - Style1 4 3" xfId="16499"/>
    <cellStyle name="Normal - Style1 4 4" xfId="16500"/>
    <cellStyle name="Normal - Style1 5" xfId="16501"/>
    <cellStyle name="Normal - Style1 5 2" xfId="16502"/>
    <cellStyle name="Normal - Style1 5 3" xfId="16503"/>
    <cellStyle name="Normal - Style1 5 4" xfId="16504"/>
    <cellStyle name="Normal - Style1 6" xfId="16505"/>
    <cellStyle name="Normal - Style1 6 2" xfId="16506"/>
    <cellStyle name="Normal - Style1 6 2 2" xfId="16507"/>
    <cellStyle name="Normal - Style1 6 2 3" xfId="16508"/>
    <cellStyle name="Normal - Style1 6 3" xfId="16509"/>
    <cellStyle name="Normal - Style1 6 4" xfId="16510"/>
    <cellStyle name="Normal - Style1 7" xfId="16511"/>
    <cellStyle name="Normal - Style1 8" xfId="16512"/>
    <cellStyle name="Normal - Style1_(C) WHE Proforma with ITC cash grant 10 Yr Amort_for deferral_102809" xfId="16513"/>
    <cellStyle name="Normal 1" xfId="16514"/>
    <cellStyle name="Normal 1 2" xfId="16515"/>
    <cellStyle name="Normal 10" xfId="16516"/>
    <cellStyle name="Normal 10 10" xfId="16517"/>
    <cellStyle name="Normal 10 11" xfId="16518"/>
    <cellStyle name="Normal 10 2" xfId="16519"/>
    <cellStyle name="Normal 10 2 2" xfId="16520"/>
    <cellStyle name="Normal 10 2 2 2" xfId="16521"/>
    <cellStyle name="Normal 10 2 2 3" xfId="16522"/>
    <cellStyle name="Normal 10 2 3" xfId="16523"/>
    <cellStyle name="Normal 10 2 4" xfId="16524"/>
    <cellStyle name="Normal 10 3" xfId="16525"/>
    <cellStyle name="Normal 10 3 2" xfId="16526"/>
    <cellStyle name="Normal 10 3 2 2" xfId="16527"/>
    <cellStyle name="Normal 10 3 2 3" xfId="16528"/>
    <cellStyle name="Normal 10 3 3" xfId="16529"/>
    <cellStyle name="Normal 10 3 4" xfId="16530"/>
    <cellStyle name="Normal 10 4" xfId="16531"/>
    <cellStyle name="Normal 10 4 2" xfId="16532"/>
    <cellStyle name="Normal 10 4 2 2" xfId="16533"/>
    <cellStyle name="Normal 10 4 2 3" xfId="16534"/>
    <cellStyle name="Normal 10 4 3" xfId="16535"/>
    <cellStyle name="Normal 10 4 4" xfId="16536"/>
    <cellStyle name="Normal 10 5" xfId="16537"/>
    <cellStyle name="Normal 10 5 2" xfId="16538"/>
    <cellStyle name="Normal 10 5 2 2" xfId="16539"/>
    <cellStyle name="Normal 10 5 3" xfId="16540"/>
    <cellStyle name="Normal 10 5 3 2" xfId="16541"/>
    <cellStyle name="Normal 10 5 4" xfId="16542"/>
    <cellStyle name="Normal 10 6" xfId="16543"/>
    <cellStyle name="Normal 10 6 2" xfId="16544"/>
    <cellStyle name="Normal 10 6 2 2" xfId="16545"/>
    <cellStyle name="Normal 10 6 3" xfId="16546"/>
    <cellStyle name="Normal 10 7" xfId="16547"/>
    <cellStyle name="Normal 10 7 2" xfId="16548"/>
    <cellStyle name="Normal 10 8" xfId="16549"/>
    <cellStyle name="Normal 10 8 2" xfId="16550"/>
    <cellStyle name="Normal 10 9" xfId="16551"/>
    <cellStyle name="Normal 10 9 2" xfId="16552"/>
    <cellStyle name="Normal 10_ Price Inputs" xfId="16553"/>
    <cellStyle name="Normal 100" xfId="16554"/>
    <cellStyle name="Normal 101" xfId="16555"/>
    <cellStyle name="Normal 101 2" xfId="16556"/>
    <cellStyle name="Normal 102" xfId="16557"/>
    <cellStyle name="Normal 103" xfId="16558"/>
    <cellStyle name="Normal 104" xfId="16559"/>
    <cellStyle name="Normal 105" xfId="16560"/>
    <cellStyle name="Normal 106" xfId="16561"/>
    <cellStyle name="Normal 107" xfId="16562"/>
    <cellStyle name="Normal 108" xfId="16563"/>
    <cellStyle name="Normal 109" xfId="16564"/>
    <cellStyle name="Normal 11" xfId="16565"/>
    <cellStyle name="Normal 11 2" xfId="16566"/>
    <cellStyle name="Normal 11 2 2" xfId="16567"/>
    <cellStyle name="Normal 11 2 2 2" xfId="16568"/>
    <cellStyle name="Normal 11 2 2 3" xfId="16569"/>
    <cellStyle name="Normal 11 2 3" xfId="16570"/>
    <cellStyle name="Normal 11 2 4" xfId="16571"/>
    <cellStyle name="Normal 11 3" xfId="16572"/>
    <cellStyle name="Normal 11 3 2" xfId="16573"/>
    <cellStyle name="Normal 11 3 2 2" xfId="16574"/>
    <cellStyle name="Normal 11 3 3" xfId="16575"/>
    <cellStyle name="Normal 11 3 3 2" xfId="16576"/>
    <cellStyle name="Normal 11 3 4" xfId="16577"/>
    <cellStyle name="Normal 11 4" xfId="16578"/>
    <cellStyle name="Normal 11 4 2" xfId="16579"/>
    <cellStyle name="Normal 11 4 2 2" xfId="16580"/>
    <cellStyle name="Normal 11 4 3" xfId="16581"/>
    <cellStyle name="Normal 11 5" xfId="16582"/>
    <cellStyle name="Normal 11 5 2" xfId="16583"/>
    <cellStyle name="Normal 11 6" xfId="16584"/>
    <cellStyle name="Normal 11 6 2" xfId="16585"/>
    <cellStyle name="Normal 11 7" xfId="16586"/>
    <cellStyle name="Normal 11 7 2" xfId="16587"/>
    <cellStyle name="Normal 11 8" xfId="16588"/>
    <cellStyle name="Normal 11 9" xfId="16589"/>
    <cellStyle name="Normal 11_16.37E Wild Horse Expansion DeferralRevwrkingfile SF" xfId="16590"/>
    <cellStyle name="Normal 110" xfId="16591"/>
    <cellStyle name="Normal 110 3" xfId="16592"/>
    <cellStyle name="Normal 111" xfId="16593"/>
    <cellStyle name="Normal 112" xfId="16594"/>
    <cellStyle name="Normal 112 2" xfId="16595"/>
    <cellStyle name="Normal 112 2 2" xfId="16596"/>
    <cellStyle name="Normal 112 3" xfId="16597"/>
    <cellStyle name="Normal 113" xfId="16598"/>
    <cellStyle name="Normal 114" xfId="16599"/>
    <cellStyle name="Normal 114 2" xfId="16600"/>
    <cellStyle name="Normal 115" xfId="16601"/>
    <cellStyle name="Normal 115 2" xfId="16602"/>
    <cellStyle name="Normal 116" xfId="16603"/>
    <cellStyle name="Normal 116 2" xfId="16604"/>
    <cellStyle name="Normal 116 2 2" xfId="16605"/>
    <cellStyle name="Normal 117" xfId="16606"/>
    <cellStyle name="Normal 118" xfId="16607"/>
    <cellStyle name="Normal 119" xfId="16608"/>
    <cellStyle name="Normal 12" xfId="16609"/>
    <cellStyle name="Normal 12 2" xfId="16610"/>
    <cellStyle name="Normal 12 2 2" xfId="16611"/>
    <cellStyle name="Normal 12 2 2 2" xfId="16612"/>
    <cellStyle name="Normal 12 2 2 3" xfId="16613"/>
    <cellStyle name="Normal 12 2 3" xfId="16614"/>
    <cellStyle name="Normal 12 2 4" xfId="16615"/>
    <cellStyle name="Normal 12 3" xfId="16616"/>
    <cellStyle name="Normal 12 3 2" xfId="16617"/>
    <cellStyle name="Normal 12 3 2 2" xfId="16618"/>
    <cellStyle name="Normal 12 3 3" xfId="16619"/>
    <cellStyle name="Normal 12 3 3 2" xfId="16620"/>
    <cellStyle name="Normal 12 3 4" xfId="16621"/>
    <cellStyle name="Normal 12 4" xfId="16622"/>
    <cellStyle name="Normal 12 4 2" xfId="16623"/>
    <cellStyle name="Normal 12 4 2 2" xfId="16624"/>
    <cellStyle name="Normal 12 4 3" xfId="16625"/>
    <cellStyle name="Normal 12 5" xfId="16626"/>
    <cellStyle name="Normal 12 5 2" xfId="16627"/>
    <cellStyle name="Normal 12 6" xfId="16628"/>
    <cellStyle name="Normal 12 6 2" xfId="16629"/>
    <cellStyle name="Normal 12 7" xfId="16630"/>
    <cellStyle name="Normal 12 7 2" xfId="16631"/>
    <cellStyle name="Normal 12 8" xfId="16632"/>
    <cellStyle name="Normal 12_2011 CBR Rev Calc by schedule" xfId="16633"/>
    <cellStyle name="Normal 120" xfId="16634"/>
    <cellStyle name="Normal 121" xfId="16635"/>
    <cellStyle name="Normal 122" xfId="16636"/>
    <cellStyle name="Normal 123" xfId="16637"/>
    <cellStyle name="Normal 124" xfId="16638"/>
    <cellStyle name="Normal 125" xfId="16639"/>
    <cellStyle name="Normal 126" xfId="16640"/>
    <cellStyle name="Normal 127" xfId="16641"/>
    <cellStyle name="Normal 128" xfId="16642"/>
    <cellStyle name="Normal 129" xfId="16643"/>
    <cellStyle name="Normal 13" xfId="16644"/>
    <cellStyle name="Normal 13 2" xfId="16645"/>
    <cellStyle name="Normal 13 2 2" xfId="16646"/>
    <cellStyle name="Normal 13 2 2 2" xfId="16647"/>
    <cellStyle name="Normal 13 2 2 3" xfId="16648"/>
    <cellStyle name="Normal 13 2 3" xfId="16649"/>
    <cellStyle name="Normal 13 2 4" xfId="16650"/>
    <cellStyle name="Normal 13 3" xfId="16651"/>
    <cellStyle name="Normal 13 3 2" xfId="16652"/>
    <cellStyle name="Normal 13 3 2 2" xfId="16653"/>
    <cellStyle name="Normal 13 3 3" xfId="16654"/>
    <cellStyle name="Normal 13 3 3 2" xfId="16655"/>
    <cellStyle name="Normal 13 3 4" xfId="16656"/>
    <cellStyle name="Normal 13 4" xfId="16657"/>
    <cellStyle name="Normal 13 4 2" xfId="16658"/>
    <cellStyle name="Normal 13 4 2 2" xfId="16659"/>
    <cellStyle name="Normal 13 4 3" xfId="16660"/>
    <cellStyle name="Normal 13 5" xfId="16661"/>
    <cellStyle name="Normal 13 5 2" xfId="16662"/>
    <cellStyle name="Normal 13 6" xfId="16663"/>
    <cellStyle name="Normal 13 6 2" xfId="16664"/>
    <cellStyle name="Normal 13 7" xfId="16665"/>
    <cellStyle name="Normal 13 7 2" xfId="16666"/>
    <cellStyle name="Normal 13 8" xfId="16667"/>
    <cellStyle name="Normal 13 9" xfId="16668"/>
    <cellStyle name="Normal 13_2011 CBR Rev Calc by schedule" xfId="16669"/>
    <cellStyle name="Normal 130" xfId="16670"/>
    <cellStyle name="Normal 131" xfId="16671"/>
    <cellStyle name="Normal 132" xfId="16672"/>
    <cellStyle name="Normal 133" xfId="16673"/>
    <cellStyle name="Normal 134" xfId="16674"/>
    <cellStyle name="Normal 135" xfId="16675"/>
    <cellStyle name="Normal 136" xfId="16676"/>
    <cellStyle name="Normal 137" xfId="16677"/>
    <cellStyle name="Normal 138" xfId="16678"/>
    <cellStyle name="Normal 139" xfId="16679"/>
    <cellStyle name="Normal 14" xfId="16680"/>
    <cellStyle name="Normal 14 2" xfId="16681"/>
    <cellStyle name="Normal 14 2 2" xfId="16682"/>
    <cellStyle name="Normal 14 2 3" xfId="16683"/>
    <cellStyle name="Normal 14 3" xfId="16684"/>
    <cellStyle name="Normal 14 4" xfId="16685"/>
    <cellStyle name="Normal 14 5" xfId="16686"/>
    <cellStyle name="Normal 14_2011 CBR Rev Calc by schedule" xfId="16687"/>
    <cellStyle name="Normal 140" xfId="16688"/>
    <cellStyle name="Normal 141" xfId="16689"/>
    <cellStyle name="Normal 142" xfId="16690"/>
    <cellStyle name="Normal 143" xfId="16691"/>
    <cellStyle name="Normal 144" xfId="16692"/>
    <cellStyle name="Normal 145" xfId="16693"/>
    <cellStyle name="Normal 146" xfId="16694"/>
    <cellStyle name="Normal 147" xfId="16695"/>
    <cellStyle name="Normal 148" xfId="16696"/>
    <cellStyle name="Normal 149" xfId="16697"/>
    <cellStyle name="Normal 15" xfId="16698"/>
    <cellStyle name="Normal 15 2" xfId="16699"/>
    <cellStyle name="Normal 15 3" xfId="16700"/>
    <cellStyle name="Normal 15 3 2" xfId="16701"/>
    <cellStyle name="Normal 15 3 2 2" xfId="16702"/>
    <cellStyle name="Normal 15 3 3" xfId="16703"/>
    <cellStyle name="Normal 15 3 3 2" xfId="16704"/>
    <cellStyle name="Normal 15 3 4" xfId="16705"/>
    <cellStyle name="Normal 15 4" xfId="16706"/>
    <cellStyle name="Normal 15 4 2" xfId="16707"/>
    <cellStyle name="Normal 15 4 2 2" xfId="16708"/>
    <cellStyle name="Normal 15 4 3" xfId="16709"/>
    <cellStyle name="Normal 15 5" xfId="16710"/>
    <cellStyle name="Normal 15 5 2" xfId="16711"/>
    <cellStyle name="Normal 15 6" xfId="16712"/>
    <cellStyle name="Normal 15 6 2" xfId="16713"/>
    <cellStyle name="Normal 15 7" xfId="16714"/>
    <cellStyle name="Normal 15 7 2" xfId="16715"/>
    <cellStyle name="Normal 15 8" xfId="16716"/>
    <cellStyle name="Normal 15_2011 CBR Rev Calc by schedule" xfId="16717"/>
    <cellStyle name="Normal 150" xfId="16718"/>
    <cellStyle name="Normal 150 2" xfId="16719"/>
    <cellStyle name="Normal 151" xfId="5"/>
    <cellStyle name="Normal 151 2" xfId="16720"/>
    <cellStyle name="Normal 152" xfId="16721"/>
    <cellStyle name="Normal 152 2" xfId="16722"/>
    <cellStyle name="Normal 153" xfId="16723"/>
    <cellStyle name="Normal 153 2" xfId="16724"/>
    <cellStyle name="Normal 154" xfId="16725"/>
    <cellStyle name="Normal 155" xfId="16726"/>
    <cellStyle name="Normal 156" xfId="16727"/>
    <cellStyle name="Normal 157" xfId="16728"/>
    <cellStyle name="Normal 158" xfId="16729"/>
    <cellStyle name="Normal 159" xfId="16730"/>
    <cellStyle name="Normal 16" xfId="16731"/>
    <cellStyle name="Normal 16 2" xfId="16732"/>
    <cellStyle name="Normal 16 3" xfId="16733"/>
    <cellStyle name="Normal 16 3 2" xfId="16734"/>
    <cellStyle name="Normal 16 3 2 2" xfId="16735"/>
    <cellStyle name="Normal 16 3 3" xfId="16736"/>
    <cellStyle name="Normal 16 3 3 2" xfId="16737"/>
    <cellStyle name="Normal 16 3 4" xfId="16738"/>
    <cellStyle name="Normal 16 4" xfId="16739"/>
    <cellStyle name="Normal 16 4 2" xfId="16740"/>
    <cellStyle name="Normal 16 4 2 2" xfId="16741"/>
    <cellStyle name="Normal 16 4 3" xfId="16742"/>
    <cellStyle name="Normal 16 5" xfId="16743"/>
    <cellStyle name="Normal 16 5 2" xfId="16744"/>
    <cellStyle name="Normal 16 6" xfId="16745"/>
    <cellStyle name="Normal 16 6 2" xfId="16746"/>
    <cellStyle name="Normal 16 7" xfId="16747"/>
    <cellStyle name="Normal 16 7 2" xfId="16748"/>
    <cellStyle name="Normal 16 8" xfId="16749"/>
    <cellStyle name="Normal 16_2011 CBR Rev Calc by schedule" xfId="16750"/>
    <cellStyle name="Normal 160" xfId="16751"/>
    <cellStyle name="Normal 161" xfId="16752"/>
    <cellStyle name="Normal 162" xfId="16753"/>
    <cellStyle name="Normal 163" xfId="16754"/>
    <cellStyle name="Normal 164" xfId="16755"/>
    <cellStyle name="Normal 165" xfId="16756"/>
    <cellStyle name="Normal 166" xfId="16757"/>
    <cellStyle name="Normal 167" xfId="16758"/>
    <cellStyle name="Normal 168" xfId="16759"/>
    <cellStyle name="Normal 169" xfId="16760"/>
    <cellStyle name="Normal 17" xfId="16761"/>
    <cellStyle name="Normal 17 2" xfId="16762"/>
    <cellStyle name="Normal 17 3" xfId="16763"/>
    <cellStyle name="Normal 17 3 2" xfId="16764"/>
    <cellStyle name="Normal 17 3 3" xfId="16765"/>
    <cellStyle name="Normal 17 4" xfId="16766"/>
    <cellStyle name="Normal 17 5" xfId="16767"/>
    <cellStyle name="Normal 17 6" xfId="16768"/>
    <cellStyle name="Normal 170" xfId="16769"/>
    <cellStyle name="Normal 171" xfId="16770"/>
    <cellStyle name="Normal 171 2" xfId="16771"/>
    <cellStyle name="Normal 172" xfId="16772"/>
    <cellStyle name="Normal 173" xfId="16773"/>
    <cellStyle name="Normal 174" xfId="16774"/>
    <cellStyle name="Normal 175" xfId="16775"/>
    <cellStyle name="Normal 176" xfId="16776"/>
    <cellStyle name="Normal 177" xfId="16777"/>
    <cellStyle name="Normal 178" xfId="16778"/>
    <cellStyle name="Normal 179" xfId="16779"/>
    <cellStyle name="Normal 18" xfId="16780"/>
    <cellStyle name="Normal 18 2" xfId="16781"/>
    <cellStyle name="Normal 18 3" xfId="16782"/>
    <cellStyle name="Normal 18 3 2" xfId="16783"/>
    <cellStyle name="Normal 18 3 3" xfId="16784"/>
    <cellStyle name="Normal 18 4" xfId="16785"/>
    <cellStyle name="Normal 18 5" xfId="16786"/>
    <cellStyle name="Normal 18 6" xfId="16787"/>
    <cellStyle name="Normal 18 7" xfId="16788"/>
    <cellStyle name="Normal 180" xfId="16789"/>
    <cellStyle name="Normal 181" xfId="16790"/>
    <cellStyle name="Normal 182" xfId="16791"/>
    <cellStyle name="Normal 183" xfId="16792"/>
    <cellStyle name="Normal 184" xfId="16793"/>
    <cellStyle name="Normal 185" xfId="16794"/>
    <cellStyle name="Normal 186" xfId="16795"/>
    <cellStyle name="Normal 187" xfId="16796"/>
    <cellStyle name="Normal 188" xfId="16797"/>
    <cellStyle name="Normal 189" xfId="16798"/>
    <cellStyle name="Normal 19" xfId="16799"/>
    <cellStyle name="Normal 19 2" xfId="16800"/>
    <cellStyle name="Normal 19 3" xfId="16801"/>
    <cellStyle name="Normal 19 3 2" xfId="16802"/>
    <cellStyle name="Normal 19 3 3" xfId="16803"/>
    <cellStyle name="Normal 19 4" xfId="16804"/>
    <cellStyle name="Normal 190" xfId="16805"/>
    <cellStyle name="Normal 191" xfId="16806"/>
    <cellStyle name="Normal 192" xfId="16807"/>
    <cellStyle name="Normal 193" xfId="16808"/>
    <cellStyle name="Normal 194" xfId="16809"/>
    <cellStyle name="Normal 195" xfId="16810"/>
    <cellStyle name="Normal 196" xfId="16811"/>
    <cellStyle name="Normal 197" xfId="16812"/>
    <cellStyle name="Normal 198" xfId="16813"/>
    <cellStyle name="Normal 199" xfId="16814"/>
    <cellStyle name="Normal 2" xfId="16815"/>
    <cellStyle name="Normal 2 10" xfId="6"/>
    <cellStyle name="Normal 2 10 2" xfId="16816"/>
    <cellStyle name="Normal 2 10 2 2" xfId="16817"/>
    <cellStyle name="Normal 2 10 2 2 2" xfId="16818"/>
    <cellStyle name="Normal 2 10 3" xfId="16819"/>
    <cellStyle name="Normal 2 10 3 2" xfId="16820"/>
    <cellStyle name="Normal 2 11" xfId="16821"/>
    <cellStyle name="Normal 2 11 2" xfId="16822"/>
    <cellStyle name="Normal 2 12" xfId="16823"/>
    <cellStyle name="Normal 2 13" xfId="16824"/>
    <cellStyle name="Normal 2 14" xfId="16825"/>
    <cellStyle name="Normal 2 2" xfId="16826"/>
    <cellStyle name="Normal 2 2 10" xfId="16827"/>
    <cellStyle name="Normal 2 2 11" xfId="16828"/>
    <cellStyle name="Normal 2 2 12" xfId="16829"/>
    <cellStyle name="Normal 2 2 2" xfId="16830"/>
    <cellStyle name="Normal 2 2 2 2" xfId="16831"/>
    <cellStyle name="Normal 2 2 2 2 2" xfId="16832"/>
    <cellStyle name="Normal 2 2 2 2 2 2" xfId="16833"/>
    <cellStyle name="Normal 2 2 2 3" xfId="16834"/>
    <cellStyle name="Normal 2 2 2 3 2" xfId="16835"/>
    <cellStyle name="Normal 2 2 2 3 2 2" xfId="16836"/>
    <cellStyle name="Normal 2 2 2 4" xfId="16837"/>
    <cellStyle name="Normal 2 2 2 4 2" xfId="16838"/>
    <cellStyle name="Normal 2 2 2 5" xfId="16839"/>
    <cellStyle name="Normal 2 2 2 5 2" xfId="16840"/>
    <cellStyle name="Normal 2 2 2 6" xfId="16841"/>
    <cellStyle name="Normal 2 2 2 6 2" xfId="16842"/>
    <cellStyle name="Normal 2 2 2 7" xfId="16843"/>
    <cellStyle name="Normal 2 2 2_Chelan PUD Power Costs (8-10)" xfId="16844"/>
    <cellStyle name="Normal 2 2 3" xfId="16845"/>
    <cellStyle name="Normal 2 2 3 2" xfId="16846"/>
    <cellStyle name="Normal 2 2 3 3" xfId="16847"/>
    <cellStyle name="Normal 2 2 4" xfId="16848"/>
    <cellStyle name="Normal 2 2 4 2" xfId="16849"/>
    <cellStyle name="Normal 2 2 4 3" xfId="16850"/>
    <cellStyle name="Normal 2 2 5" xfId="16851"/>
    <cellStyle name="Normal 2 2 6" xfId="16852"/>
    <cellStyle name="Normal 2 2 7" xfId="16853"/>
    <cellStyle name="Normal 2 2 8" xfId="16854"/>
    <cellStyle name="Normal 2 2 9" xfId="16855"/>
    <cellStyle name="Normal 2 2_ Price Inputs" xfId="16856"/>
    <cellStyle name="Normal 2 3" xfId="16857"/>
    <cellStyle name="Normal 2 3 2" xfId="16858"/>
    <cellStyle name="Normal 2 3 2 2" xfId="16859"/>
    <cellStyle name="Normal 2 3 3" xfId="16860"/>
    <cellStyle name="Normal 2 3 4" xfId="16861"/>
    <cellStyle name="Normal 2 4" xfId="16862"/>
    <cellStyle name="Normal 2 4 2" xfId="16863"/>
    <cellStyle name="Normal 2 4 2 2" xfId="16864"/>
    <cellStyle name="Normal 2 4 3" xfId="16865"/>
    <cellStyle name="Normal 2 5" xfId="16866"/>
    <cellStyle name="Normal 2 5 2" xfId="16867"/>
    <cellStyle name="Normal 2 5 2 2" xfId="16868"/>
    <cellStyle name="Normal 2 5 3" xfId="16869"/>
    <cellStyle name="Normal 2 6" xfId="16870"/>
    <cellStyle name="Normal 2 6 2" xfId="16871"/>
    <cellStyle name="Normal 2 6 2 2" xfId="16872"/>
    <cellStyle name="Normal 2 6 2 3" xfId="16873"/>
    <cellStyle name="Normal 2 6 3" xfId="16874"/>
    <cellStyle name="Normal 2 6 4" xfId="16875"/>
    <cellStyle name="Normal 2 6 5" xfId="16876"/>
    <cellStyle name="Normal 2 6 6" xfId="16877"/>
    <cellStyle name="Normal 2 7" xfId="16878"/>
    <cellStyle name="Normal 2 7 2" xfId="16879"/>
    <cellStyle name="Normal 2 7 2 2" xfId="16880"/>
    <cellStyle name="Normal 2 7 2 3" xfId="16881"/>
    <cellStyle name="Normal 2 7 3" xfId="16882"/>
    <cellStyle name="Normal 2 7 4" xfId="16883"/>
    <cellStyle name="Normal 2 8" xfId="16884"/>
    <cellStyle name="Normal 2 8 2" xfId="16885"/>
    <cellStyle name="Normal 2 8 2 2" xfId="16886"/>
    <cellStyle name="Normal 2 8 2 2 2" xfId="16887"/>
    <cellStyle name="Normal 2 8 2 2 3" xfId="16888"/>
    <cellStyle name="Normal 2 8 2 3" xfId="16889"/>
    <cellStyle name="Normal 2 8 2 4" xfId="16890"/>
    <cellStyle name="Normal 2 8 3" xfId="16891"/>
    <cellStyle name="Normal 2 8 3 2" xfId="16892"/>
    <cellStyle name="Normal 2 8 3 3" xfId="16893"/>
    <cellStyle name="Normal 2 8 4" xfId="16894"/>
    <cellStyle name="Normal 2 8 5" xfId="16895"/>
    <cellStyle name="Normal 2 9" xfId="16896"/>
    <cellStyle name="Normal 2 9 2" xfId="16897"/>
    <cellStyle name="Normal 2 9 2 2" xfId="16898"/>
    <cellStyle name="Normal 2 9 2 3" xfId="16899"/>
    <cellStyle name="Normal 2 9 3" xfId="16900"/>
    <cellStyle name="Normal 2 9 4" xfId="16901"/>
    <cellStyle name="Normal 2_16.37E Wild Horse Expansion DeferralRevwrkingfile SF" xfId="16902"/>
    <cellStyle name="Normal 20" xfId="16903"/>
    <cellStyle name="Normal 20 2" xfId="16904"/>
    <cellStyle name="Normal 20 2 2" xfId="16905"/>
    <cellStyle name="Normal 20 2 3" xfId="16906"/>
    <cellStyle name="Normal 20 3" xfId="16907"/>
    <cellStyle name="Normal 20 3 2" xfId="16908"/>
    <cellStyle name="Normal 20 3 3" xfId="16909"/>
    <cellStyle name="Normal 20 4" xfId="16910"/>
    <cellStyle name="Normal 20 4 2" xfId="16911"/>
    <cellStyle name="Normal 20 4 3" xfId="16912"/>
    <cellStyle name="Normal 20 5" xfId="16913"/>
    <cellStyle name="Normal 20 6" xfId="16914"/>
    <cellStyle name="Normal 200" xfId="16915"/>
    <cellStyle name="Normal 201" xfId="16916"/>
    <cellStyle name="Normal 202" xfId="16917"/>
    <cellStyle name="Normal 203" xfId="16918"/>
    <cellStyle name="Normal 204" xfId="16919"/>
    <cellStyle name="Normal 205" xfId="16920"/>
    <cellStyle name="Normal 206" xfId="16921"/>
    <cellStyle name="Normal 207" xfId="16922"/>
    <cellStyle name="Normal 208" xfId="16923"/>
    <cellStyle name="Normal 209" xfId="16924"/>
    <cellStyle name="Normal 21" xfId="16925"/>
    <cellStyle name="Normal 21 2" xfId="16926"/>
    <cellStyle name="Normal 21 2 2" xfId="16927"/>
    <cellStyle name="Normal 21 2 2 2" xfId="16928"/>
    <cellStyle name="Normal 21 2 3" xfId="16929"/>
    <cellStyle name="Normal 21 2 3 2" xfId="16930"/>
    <cellStyle name="Normal 21 2 4" xfId="16931"/>
    <cellStyle name="Normal 21 3" xfId="16932"/>
    <cellStyle name="Normal 21 3 2" xfId="16933"/>
    <cellStyle name="Normal 21 3 2 2" xfId="16934"/>
    <cellStyle name="Normal 21 3 3" xfId="16935"/>
    <cellStyle name="Normal 21 4" xfId="16936"/>
    <cellStyle name="Normal 21 4 2" xfId="16937"/>
    <cellStyle name="Normal 21 5" xfId="16938"/>
    <cellStyle name="Normal 21 5 2" xfId="16939"/>
    <cellStyle name="Normal 21 6" xfId="16940"/>
    <cellStyle name="Normal 21 7" xfId="16941"/>
    <cellStyle name="Normal 210" xfId="16942"/>
    <cellStyle name="Normal 211" xfId="16943"/>
    <cellStyle name="Normal 212" xfId="16944"/>
    <cellStyle name="Normal 213" xfId="16945"/>
    <cellStyle name="Normal 214" xfId="16946"/>
    <cellStyle name="Normal 215" xfId="16947"/>
    <cellStyle name="Normal 216" xfId="16948"/>
    <cellStyle name="Normal 217" xfId="16949"/>
    <cellStyle name="Normal 218" xfId="16950"/>
    <cellStyle name="Normal 219" xfId="16951"/>
    <cellStyle name="Normal 22" xfId="16952"/>
    <cellStyle name="Normal 22 2" xfId="16953"/>
    <cellStyle name="Normal 22 2 2" xfId="16954"/>
    <cellStyle name="Normal 22 2 2 2" xfId="16955"/>
    <cellStyle name="Normal 22 2 3" xfId="16956"/>
    <cellStyle name="Normal 22 2 3 2" xfId="16957"/>
    <cellStyle name="Normal 22 2 4" xfId="16958"/>
    <cellStyle name="Normal 22 3" xfId="16959"/>
    <cellStyle name="Normal 22 3 2" xfId="16960"/>
    <cellStyle name="Normal 22 3 2 2" xfId="16961"/>
    <cellStyle name="Normal 22 3 3" xfId="16962"/>
    <cellStyle name="Normal 22 4" xfId="16963"/>
    <cellStyle name="Normal 22 4 2" xfId="16964"/>
    <cellStyle name="Normal 22 5" xfId="16965"/>
    <cellStyle name="Normal 22 5 2" xfId="16966"/>
    <cellStyle name="Normal 22 6" xfId="16967"/>
    <cellStyle name="Normal 22 6 2" xfId="16968"/>
    <cellStyle name="Normal 22 7" xfId="16969"/>
    <cellStyle name="Normal 220" xfId="16970"/>
    <cellStyle name="Normal 221" xfId="16971"/>
    <cellStyle name="Normal 222" xfId="16972"/>
    <cellStyle name="Normal 223" xfId="16973"/>
    <cellStyle name="Normal 224" xfId="16974"/>
    <cellStyle name="Normal 225" xfId="16975"/>
    <cellStyle name="Normal 226" xfId="16976"/>
    <cellStyle name="Normal 227" xfId="16977"/>
    <cellStyle name="Normal 228" xfId="16978"/>
    <cellStyle name="Normal 229" xfId="16979"/>
    <cellStyle name="Normal 23" xfId="16980"/>
    <cellStyle name="Normal 23 2" xfId="16981"/>
    <cellStyle name="Normal 23 2 2" xfId="16982"/>
    <cellStyle name="Normal 23 2 2 2" xfId="16983"/>
    <cellStyle name="Normal 23 2 3" xfId="16984"/>
    <cellStyle name="Normal 23 2 3 2" xfId="16985"/>
    <cellStyle name="Normal 23 2 4" xfId="16986"/>
    <cellStyle name="Normal 23 3" xfId="16987"/>
    <cellStyle name="Normal 23 3 2" xfId="16988"/>
    <cellStyle name="Normal 23 3 2 2" xfId="16989"/>
    <cellStyle name="Normal 23 3 3" xfId="16990"/>
    <cellStyle name="Normal 23 4" xfId="16991"/>
    <cellStyle name="Normal 23 4 2" xfId="16992"/>
    <cellStyle name="Normal 23 5" xfId="16993"/>
    <cellStyle name="Normal 23 5 2" xfId="16994"/>
    <cellStyle name="Normal 23 6" xfId="16995"/>
    <cellStyle name="Normal 23 7" xfId="16996"/>
    <cellStyle name="Normal 23_2011 OM ASM Report" xfId="16997"/>
    <cellStyle name="Normal 230" xfId="16998"/>
    <cellStyle name="Normal 231" xfId="16999"/>
    <cellStyle name="Normal 232" xfId="17000"/>
    <cellStyle name="Normal 233" xfId="17001"/>
    <cellStyle name="Normal 234" xfId="17002"/>
    <cellStyle name="Normal 235" xfId="17003"/>
    <cellStyle name="Normal 236" xfId="17004"/>
    <cellStyle name="Normal 237" xfId="17005"/>
    <cellStyle name="Normal 238" xfId="17006"/>
    <cellStyle name="Normal 239" xfId="17007"/>
    <cellStyle name="Normal 24" xfId="17008"/>
    <cellStyle name="Normal 24 2" xfId="17009"/>
    <cellStyle name="Normal 24 2 2" xfId="17010"/>
    <cellStyle name="Normal 24 2 2 2" xfId="17011"/>
    <cellStyle name="Normal 24 2 3" xfId="17012"/>
    <cellStyle name="Normal 24 2 3 2" xfId="17013"/>
    <cellStyle name="Normal 24 2 4" xfId="17014"/>
    <cellStyle name="Normal 24 3" xfId="17015"/>
    <cellStyle name="Normal 24 3 2" xfId="17016"/>
    <cellStyle name="Normal 24 3 2 2" xfId="17017"/>
    <cellStyle name="Normal 24 3 3" xfId="17018"/>
    <cellStyle name="Normal 24 3_County_Stop_Light_Chart_2012_02" xfId="17019"/>
    <cellStyle name="Normal 24 4" xfId="17020"/>
    <cellStyle name="Normal 24 4 2" xfId="17021"/>
    <cellStyle name="Normal 24 5" xfId="17022"/>
    <cellStyle name="Normal 24 5 2" xfId="17023"/>
    <cellStyle name="Normal 24 6" xfId="17024"/>
    <cellStyle name="Normal 24_2011 OM ASM Report" xfId="17025"/>
    <cellStyle name="Normal 240" xfId="17026"/>
    <cellStyle name="Normal 241" xfId="17027"/>
    <cellStyle name="Normal 242" xfId="17028"/>
    <cellStyle name="Normal 243" xfId="17029"/>
    <cellStyle name="Normal 244" xfId="17030"/>
    <cellStyle name="Normal 245" xfId="17031"/>
    <cellStyle name="Normal 246" xfId="17032"/>
    <cellStyle name="Normal 247" xfId="17033"/>
    <cellStyle name="Normal 248" xfId="17034"/>
    <cellStyle name="Normal 249" xfId="17035"/>
    <cellStyle name="Normal 25" xfId="17036"/>
    <cellStyle name="Normal 25 2" xfId="17037"/>
    <cellStyle name="Normal 25 2 2" xfId="17038"/>
    <cellStyle name="Normal 25 2 2 2" xfId="17039"/>
    <cellStyle name="Normal 25 2 3" xfId="17040"/>
    <cellStyle name="Normal 25 2 3 2" xfId="17041"/>
    <cellStyle name="Normal 25 2 4" xfId="17042"/>
    <cellStyle name="Normal 25 3" xfId="17043"/>
    <cellStyle name="Normal 25 3 2" xfId="17044"/>
    <cellStyle name="Normal 25 3 2 2" xfId="17045"/>
    <cellStyle name="Normal 25 3 3" xfId="17046"/>
    <cellStyle name="Normal 25 4" xfId="17047"/>
    <cellStyle name="Normal 25 4 2" xfId="17048"/>
    <cellStyle name="Normal 25 5" xfId="17049"/>
    <cellStyle name="Normal 25 5 2" xfId="17050"/>
    <cellStyle name="Normal 25 6" xfId="17051"/>
    <cellStyle name="Normal 25_2011 OM ASM Report" xfId="17052"/>
    <cellStyle name="Normal 250" xfId="17053"/>
    <cellStyle name="Normal 251" xfId="17054"/>
    <cellStyle name="Normal 252" xfId="17055"/>
    <cellStyle name="Normal 253" xfId="17056"/>
    <cellStyle name="Normal 254" xfId="17057"/>
    <cellStyle name="Normal 255" xfId="17058"/>
    <cellStyle name="Normal 256" xfId="17059"/>
    <cellStyle name="Normal 257" xfId="17060"/>
    <cellStyle name="Normal 258" xfId="17061"/>
    <cellStyle name="Normal 259" xfId="17062"/>
    <cellStyle name="Normal 26" xfId="17063"/>
    <cellStyle name="Normal 26 2" xfId="17064"/>
    <cellStyle name="Normal 26 2 2" xfId="17065"/>
    <cellStyle name="Normal 26 2 2 2" xfId="17066"/>
    <cellStyle name="Normal 26 2 3" xfId="17067"/>
    <cellStyle name="Normal 26 2 3 2" xfId="17068"/>
    <cellStyle name="Normal 26 2 4" xfId="17069"/>
    <cellStyle name="Normal 26 3" xfId="17070"/>
    <cellStyle name="Normal 26 3 2" xfId="17071"/>
    <cellStyle name="Normal 26 3 2 2" xfId="17072"/>
    <cellStyle name="Normal 26 3 3" xfId="17073"/>
    <cellStyle name="Normal 26 4" xfId="17074"/>
    <cellStyle name="Normal 26 4 2" xfId="17075"/>
    <cellStyle name="Normal 26 5" xfId="17076"/>
    <cellStyle name="Normal 26 5 2" xfId="17077"/>
    <cellStyle name="Normal 26 6" xfId="17078"/>
    <cellStyle name="Normal 260" xfId="17079"/>
    <cellStyle name="Normal 261" xfId="17080"/>
    <cellStyle name="Normal 262" xfId="17081"/>
    <cellStyle name="Normal 263" xfId="17082"/>
    <cellStyle name="Normal 264" xfId="17083"/>
    <cellStyle name="Normal 265" xfId="17084"/>
    <cellStyle name="Normal 266" xfId="17085"/>
    <cellStyle name="Normal 267" xfId="17086"/>
    <cellStyle name="Normal 268" xfId="17087"/>
    <cellStyle name="Normal 269" xfId="17088"/>
    <cellStyle name="Normal 27" xfId="17089"/>
    <cellStyle name="Normal 27 2" xfId="17090"/>
    <cellStyle name="Normal 27 2 2" xfId="17091"/>
    <cellStyle name="Normal 27 2 2 2" xfId="17092"/>
    <cellStyle name="Normal 27 2 3" xfId="17093"/>
    <cellStyle name="Normal 27 2 3 2" xfId="17094"/>
    <cellStyle name="Normal 27 2 4" xfId="17095"/>
    <cellStyle name="Normal 27 3" xfId="17096"/>
    <cellStyle name="Normal 27 3 2" xfId="17097"/>
    <cellStyle name="Normal 27 3 2 2" xfId="17098"/>
    <cellStyle name="Normal 27 3 3" xfId="17099"/>
    <cellStyle name="Normal 27 4" xfId="17100"/>
    <cellStyle name="Normal 27 4 2" xfId="17101"/>
    <cellStyle name="Normal 27 5" xfId="17102"/>
    <cellStyle name="Normal 27 5 2" xfId="17103"/>
    <cellStyle name="Normal 27 6" xfId="17104"/>
    <cellStyle name="Normal 270" xfId="17105"/>
    <cellStyle name="Normal 271" xfId="17106"/>
    <cellStyle name="Normal 272" xfId="17107"/>
    <cellStyle name="Normal 273" xfId="17108"/>
    <cellStyle name="Normal 274" xfId="17109"/>
    <cellStyle name="Normal 275" xfId="17110"/>
    <cellStyle name="Normal 276" xfId="17111"/>
    <cellStyle name="Normal 277" xfId="17112"/>
    <cellStyle name="Normal 278" xfId="17113"/>
    <cellStyle name="Normal 279" xfId="17114"/>
    <cellStyle name="Normal 28" xfId="17115"/>
    <cellStyle name="Normal 28 2" xfId="17116"/>
    <cellStyle name="Normal 28 2 2" xfId="17117"/>
    <cellStyle name="Normal 28 2 2 2" xfId="17118"/>
    <cellStyle name="Normal 28 2 3" xfId="17119"/>
    <cellStyle name="Normal 28 2 3 2" xfId="17120"/>
    <cellStyle name="Normal 28 2 4" xfId="17121"/>
    <cellStyle name="Normal 28 3" xfId="17122"/>
    <cellStyle name="Normal 28 3 2" xfId="17123"/>
    <cellStyle name="Normal 28 3 2 2" xfId="17124"/>
    <cellStyle name="Normal 28 3 3" xfId="17125"/>
    <cellStyle name="Normal 28 4" xfId="17126"/>
    <cellStyle name="Normal 28 4 2" xfId="17127"/>
    <cellStyle name="Normal 28 5" xfId="17128"/>
    <cellStyle name="Normal 28 5 2" xfId="17129"/>
    <cellStyle name="Normal 28 6" xfId="17130"/>
    <cellStyle name="Normal 28_2011 OM ASM Report" xfId="17131"/>
    <cellStyle name="Normal 280" xfId="17132"/>
    <cellStyle name="Normal 281" xfId="17133"/>
    <cellStyle name="Normal 282" xfId="17134"/>
    <cellStyle name="Normal 283" xfId="17135"/>
    <cellStyle name="Normal 284" xfId="17136"/>
    <cellStyle name="Normal 285" xfId="17137"/>
    <cellStyle name="Normal 286" xfId="17138"/>
    <cellStyle name="Normal 287" xfId="17139"/>
    <cellStyle name="Normal 288" xfId="17140"/>
    <cellStyle name="Normal 289" xfId="17141"/>
    <cellStyle name="Normal 29" xfId="17142"/>
    <cellStyle name="Normal 29 2" xfId="17143"/>
    <cellStyle name="Normal 29 2 2" xfId="17144"/>
    <cellStyle name="Normal 29 2 2 2" xfId="17145"/>
    <cellStyle name="Normal 29 2 3" xfId="17146"/>
    <cellStyle name="Normal 29 2 3 2" xfId="17147"/>
    <cellStyle name="Normal 29 2 4" xfId="17148"/>
    <cellStyle name="Normal 29 3" xfId="17149"/>
    <cellStyle name="Normal 29 3 2" xfId="17150"/>
    <cellStyle name="Normal 29 3 2 2" xfId="17151"/>
    <cellStyle name="Normal 29 3 3" xfId="17152"/>
    <cellStyle name="Normal 29 4" xfId="17153"/>
    <cellStyle name="Normal 29 4 2" xfId="17154"/>
    <cellStyle name="Normal 29 5" xfId="17155"/>
    <cellStyle name="Normal 29 5 2" xfId="17156"/>
    <cellStyle name="Normal 29 6" xfId="17157"/>
    <cellStyle name="Normal 29_VarX" xfId="17158"/>
    <cellStyle name="Normal 290" xfId="17159"/>
    <cellStyle name="Normal 291" xfId="17160"/>
    <cellStyle name="Normal 292" xfId="17161"/>
    <cellStyle name="Normal 293" xfId="17162"/>
    <cellStyle name="Normal 294" xfId="17163"/>
    <cellStyle name="Normal 295" xfId="17164"/>
    <cellStyle name="Normal 296" xfId="17165"/>
    <cellStyle name="Normal 297" xfId="17166"/>
    <cellStyle name="Normal 298" xfId="17167"/>
    <cellStyle name="Normal 299" xfId="17168"/>
    <cellStyle name="Normal 3" xfId="17169"/>
    <cellStyle name="Normal 3 10" xfId="17170"/>
    <cellStyle name="Normal 3 10 2" xfId="17171"/>
    <cellStyle name="Normal 3 11" xfId="17172"/>
    <cellStyle name="Normal 3 12" xfId="17173"/>
    <cellStyle name="Normal 3 12 2" xfId="17174"/>
    <cellStyle name="Normal 3 13" xfId="17175"/>
    <cellStyle name="Normal 3 14" xfId="17176"/>
    <cellStyle name="Normal 3 15" xfId="17177"/>
    <cellStyle name="Normal 3 2" xfId="17178"/>
    <cellStyle name="Normal 3 2 2" xfId="17179"/>
    <cellStyle name="Normal 3 2 2 2" xfId="17180"/>
    <cellStyle name="Normal 3 2 2 3" xfId="17181"/>
    <cellStyle name="Normal 3 2 3" xfId="17182"/>
    <cellStyle name="Normal 3 2 4" xfId="17183"/>
    <cellStyle name="Normal 3 2 5" xfId="17184"/>
    <cellStyle name="Normal 3 2 6" xfId="17185"/>
    <cellStyle name="Normal 3 2_Chelan PUD Power Costs (8-10)" xfId="17186"/>
    <cellStyle name="Normal 3 3" xfId="17187"/>
    <cellStyle name="Normal 3 3 2" xfId="17188"/>
    <cellStyle name="Normal 3 3 2 2" xfId="17189"/>
    <cellStyle name="Normal 3 3 2 3" xfId="17190"/>
    <cellStyle name="Normal 3 3 2 4" xfId="17191"/>
    <cellStyle name="Normal 3 3 3" xfId="17192"/>
    <cellStyle name="Normal 3 3 4" xfId="17193"/>
    <cellStyle name="Normal 3 3 5" xfId="17194"/>
    <cellStyle name="Normal 3 3 6" xfId="17195"/>
    <cellStyle name="Normal 3 4" xfId="4"/>
    <cellStyle name="Normal 3 4 2" xfId="17196"/>
    <cellStyle name="Normal 3 4 2 2" xfId="17197"/>
    <cellStyle name="Normal 3 4 2 3" xfId="17198"/>
    <cellStyle name="Normal 3 4 3" xfId="17199"/>
    <cellStyle name="Normal 3 4 3 2" xfId="17200"/>
    <cellStyle name="Normal 3 4 3 3" xfId="17201"/>
    <cellStyle name="Normal 3 4 4" xfId="17202"/>
    <cellStyle name="Normal 3 4 4 2" xfId="17203"/>
    <cellStyle name="Normal 3 4 4 3" xfId="17204"/>
    <cellStyle name="Normal 3 4 5" xfId="17205"/>
    <cellStyle name="Normal 3 5" xfId="17206"/>
    <cellStyle name="Normal 3 5 2" xfId="17207"/>
    <cellStyle name="Normal 3 5 2 2" xfId="17208"/>
    <cellStyle name="Normal 3 5 3" xfId="17209"/>
    <cellStyle name="Normal 3 6" xfId="17210"/>
    <cellStyle name="Normal 3 6 2" xfId="17211"/>
    <cellStyle name="Normal 3 6 3" xfId="17212"/>
    <cellStyle name="Normal 3 7" xfId="17213"/>
    <cellStyle name="Normal 3 8" xfId="17214"/>
    <cellStyle name="Normal 3 9" xfId="17215"/>
    <cellStyle name="Normal 3_ Price Inputs" xfId="17216"/>
    <cellStyle name="Normal 30" xfId="17217"/>
    <cellStyle name="Normal 30 2" xfId="17218"/>
    <cellStyle name="Normal 30 2 2" xfId="17219"/>
    <cellStyle name="Normal 30 2 2 2" xfId="17220"/>
    <cellStyle name="Normal 30 2 3" xfId="17221"/>
    <cellStyle name="Normal 30 2 3 2" xfId="17222"/>
    <cellStyle name="Normal 30 2 4" xfId="17223"/>
    <cellStyle name="Normal 30 3" xfId="17224"/>
    <cellStyle name="Normal 30 3 2" xfId="17225"/>
    <cellStyle name="Normal 30 3 2 2" xfId="17226"/>
    <cellStyle name="Normal 30 3 3" xfId="17227"/>
    <cellStyle name="Normal 30 4" xfId="17228"/>
    <cellStyle name="Normal 30 4 2" xfId="17229"/>
    <cellStyle name="Normal 30 5" xfId="17230"/>
    <cellStyle name="Normal 30 5 2" xfId="17231"/>
    <cellStyle name="Normal 30 6" xfId="17232"/>
    <cellStyle name="Normal 30_VarX" xfId="17233"/>
    <cellStyle name="Normal 300" xfId="17234"/>
    <cellStyle name="Normal 301" xfId="17235"/>
    <cellStyle name="Normal 302" xfId="17236"/>
    <cellStyle name="Normal 303" xfId="17237"/>
    <cellStyle name="Normal 304" xfId="17238"/>
    <cellStyle name="Normal 305" xfId="17239"/>
    <cellStyle name="Normal 306" xfId="17240"/>
    <cellStyle name="Normal 307" xfId="17241"/>
    <cellStyle name="Normal 308" xfId="17242"/>
    <cellStyle name="Normal 309" xfId="17243"/>
    <cellStyle name="Normal 31" xfId="17244"/>
    <cellStyle name="Normal 31 2" xfId="17245"/>
    <cellStyle name="Normal 31 2 2" xfId="17246"/>
    <cellStyle name="Normal 31 2 2 2" xfId="17247"/>
    <cellStyle name="Normal 31 2 3" xfId="17248"/>
    <cellStyle name="Normal 31 2 3 2" xfId="17249"/>
    <cellStyle name="Normal 31 2 4" xfId="17250"/>
    <cellStyle name="Normal 31 3" xfId="17251"/>
    <cellStyle name="Normal 31 3 2" xfId="17252"/>
    <cellStyle name="Normal 31 3 2 2" xfId="17253"/>
    <cellStyle name="Normal 31 3 3" xfId="17254"/>
    <cellStyle name="Normal 31 4" xfId="17255"/>
    <cellStyle name="Normal 31 4 2" xfId="17256"/>
    <cellStyle name="Normal 31 5" xfId="17257"/>
    <cellStyle name="Normal 31 5 2" xfId="17258"/>
    <cellStyle name="Normal 31 6" xfId="17259"/>
    <cellStyle name="Normal 310" xfId="17260"/>
    <cellStyle name="Normal 311" xfId="17261"/>
    <cellStyle name="Normal 312" xfId="17262"/>
    <cellStyle name="Normal 313" xfId="17263"/>
    <cellStyle name="Normal 314" xfId="17264"/>
    <cellStyle name="Normal 315" xfId="17265"/>
    <cellStyle name="Normal 316" xfId="17266"/>
    <cellStyle name="Normal 317" xfId="17267"/>
    <cellStyle name="Normal 318" xfId="17268"/>
    <cellStyle name="Normal 319" xfId="17269"/>
    <cellStyle name="Normal 32" xfId="17270"/>
    <cellStyle name="Normal 32 2" xfId="17271"/>
    <cellStyle name="Normal 32 2 2" xfId="17272"/>
    <cellStyle name="Normal 32 2 2 2" xfId="17273"/>
    <cellStyle name="Normal 32 2 3" xfId="17274"/>
    <cellStyle name="Normal 32 2 3 2" xfId="17275"/>
    <cellStyle name="Normal 32 2 4" xfId="17276"/>
    <cellStyle name="Normal 32 3" xfId="17277"/>
    <cellStyle name="Normal 32 3 2" xfId="17278"/>
    <cellStyle name="Normal 32 3 2 2" xfId="17279"/>
    <cellStyle name="Normal 32 3 3" xfId="17280"/>
    <cellStyle name="Normal 32 4" xfId="17281"/>
    <cellStyle name="Normal 32 4 2" xfId="17282"/>
    <cellStyle name="Normal 32 5" xfId="17283"/>
    <cellStyle name="Normal 32 5 2" xfId="17284"/>
    <cellStyle name="Normal 32 6" xfId="17285"/>
    <cellStyle name="Normal 320" xfId="17286"/>
    <cellStyle name="Normal 321" xfId="17287"/>
    <cellStyle name="Normal 322" xfId="17288"/>
    <cellStyle name="Normal 323" xfId="17289"/>
    <cellStyle name="Normal 324" xfId="17290"/>
    <cellStyle name="Normal 325" xfId="17291"/>
    <cellStyle name="Normal 326" xfId="17292"/>
    <cellStyle name="Normal 327" xfId="17293"/>
    <cellStyle name="Normal 328" xfId="17294"/>
    <cellStyle name="Normal 329" xfId="17295"/>
    <cellStyle name="Normal 33" xfId="17296"/>
    <cellStyle name="Normal 33 2" xfId="17297"/>
    <cellStyle name="Normal 33 2 2" xfId="17298"/>
    <cellStyle name="Normal 33 2 2 2" xfId="17299"/>
    <cellStyle name="Normal 33 2 3" xfId="17300"/>
    <cellStyle name="Normal 33 2 3 2" xfId="17301"/>
    <cellStyle name="Normal 33 2 4" xfId="17302"/>
    <cellStyle name="Normal 33 3" xfId="17303"/>
    <cellStyle name="Normal 33 3 2" xfId="17304"/>
    <cellStyle name="Normal 33 3 2 2" xfId="17305"/>
    <cellStyle name="Normal 33 3 3" xfId="17306"/>
    <cellStyle name="Normal 33 4" xfId="17307"/>
    <cellStyle name="Normal 33 4 2" xfId="17308"/>
    <cellStyle name="Normal 33 5" xfId="17309"/>
    <cellStyle name="Normal 33 5 2" xfId="17310"/>
    <cellStyle name="Normal 33 6" xfId="17311"/>
    <cellStyle name="Normal 33_County_Stop_Light_Chart_2012_02" xfId="17312"/>
    <cellStyle name="Normal 330" xfId="17313"/>
    <cellStyle name="Normal 331" xfId="17314"/>
    <cellStyle name="Normal 332" xfId="17315"/>
    <cellStyle name="Normal 333" xfId="17316"/>
    <cellStyle name="Normal 334" xfId="17317"/>
    <cellStyle name="Normal 335" xfId="17318"/>
    <cellStyle name="Normal 336" xfId="17319"/>
    <cellStyle name="Normal 337" xfId="17320"/>
    <cellStyle name="Normal 338" xfId="17321"/>
    <cellStyle name="Normal 339" xfId="17322"/>
    <cellStyle name="Normal 34" xfId="17323"/>
    <cellStyle name="Normal 34 2" xfId="17324"/>
    <cellStyle name="Normal 34 2 2" xfId="17325"/>
    <cellStyle name="Normal 34 2 2 2" xfId="17326"/>
    <cellStyle name="Normal 34 2 3" xfId="17327"/>
    <cellStyle name="Normal 34 2 3 2" xfId="17328"/>
    <cellStyle name="Normal 34 2 4" xfId="17329"/>
    <cellStyle name="Normal 34 3" xfId="17330"/>
    <cellStyle name="Normal 34 3 2" xfId="17331"/>
    <cellStyle name="Normal 34 3 2 2" xfId="17332"/>
    <cellStyle name="Normal 34 3 3" xfId="17333"/>
    <cellStyle name="Normal 34 4" xfId="17334"/>
    <cellStyle name="Normal 34 4 2" xfId="17335"/>
    <cellStyle name="Normal 34 5" xfId="17336"/>
    <cellStyle name="Normal 34 5 2" xfId="17337"/>
    <cellStyle name="Normal 34 6" xfId="17338"/>
    <cellStyle name="Normal 34_County_Stop_Light_Chart_2012_02" xfId="17339"/>
    <cellStyle name="Normal 340" xfId="17340"/>
    <cellStyle name="Normal 341" xfId="17341"/>
    <cellStyle name="Normal 342" xfId="17342"/>
    <cellStyle name="Normal 343" xfId="17343"/>
    <cellStyle name="Normal 344" xfId="17344"/>
    <cellStyle name="Normal 345" xfId="17345"/>
    <cellStyle name="Normal 346" xfId="17346"/>
    <cellStyle name="Normal 347" xfId="17347"/>
    <cellStyle name="Normal 348" xfId="17348"/>
    <cellStyle name="Normal 349" xfId="17349"/>
    <cellStyle name="Normal 35" xfId="17350"/>
    <cellStyle name="Normal 35 2" xfId="17351"/>
    <cellStyle name="Normal 35 2 2" xfId="17352"/>
    <cellStyle name="Normal 35 2 2 2" xfId="17353"/>
    <cellStyle name="Normal 35 2 3" xfId="17354"/>
    <cellStyle name="Normal 35 2 3 2" xfId="17355"/>
    <cellStyle name="Normal 35 2 4" xfId="17356"/>
    <cellStyle name="Normal 35 3" xfId="17357"/>
    <cellStyle name="Normal 35 3 2" xfId="17358"/>
    <cellStyle name="Normal 35 3 2 2" xfId="17359"/>
    <cellStyle name="Normal 35 3 3" xfId="17360"/>
    <cellStyle name="Normal 35 4" xfId="17361"/>
    <cellStyle name="Normal 35 4 2" xfId="17362"/>
    <cellStyle name="Normal 35 5" xfId="17363"/>
    <cellStyle name="Normal 35 5 2" xfId="17364"/>
    <cellStyle name="Normal 35 6" xfId="17365"/>
    <cellStyle name="Normal 350" xfId="17366"/>
    <cellStyle name="Normal 351" xfId="17367"/>
    <cellStyle name="Normal 352" xfId="17368"/>
    <cellStyle name="Normal 353" xfId="17369"/>
    <cellStyle name="Normal 354" xfId="17370"/>
    <cellStyle name="Normal 355" xfId="17371"/>
    <cellStyle name="Normal 356" xfId="17372"/>
    <cellStyle name="Normal 357" xfId="17373"/>
    <cellStyle name="Normal 358" xfId="17374"/>
    <cellStyle name="Normal 359" xfId="17375"/>
    <cellStyle name="Normal 36" xfId="17376"/>
    <cellStyle name="Normal 36 2" xfId="17377"/>
    <cellStyle name="Normal 36 2 2" xfId="17378"/>
    <cellStyle name="Normal 36 2 2 2" xfId="17379"/>
    <cellStyle name="Normal 36 2 3" xfId="17380"/>
    <cellStyle name="Normal 36 2 3 2" xfId="17381"/>
    <cellStyle name="Normal 36 2 4" xfId="17382"/>
    <cellStyle name="Normal 36 3" xfId="17383"/>
    <cellStyle name="Normal 36 3 2" xfId="17384"/>
    <cellStyle name="Normal 36 3 2 2" xfId="17385"/>
    <cellStyle name="Normal 36 3 3" xfId="17386"/>
    <cellStyle name="Normal 36 4" xfId="17387"/>
    <cellStyle name="Normal 36 4 2" xfId="17388"/>
    <cellStyle name="Normal 36 5" xfId="17389"/>
    <cellStyle name="Normal 36 5 2" xfId="17390"/>
    <cellStyle name="Normal 36 6" xfId="17391"/>
    <cellStyle name="Normal 360" xfId="17392"/>
    <cellStyle name="Normal 361" xfId="17393"/>
    <cellStyle name="Normal 362" xfId="17394"/>
    <cellStyle name="Normal 363" xfId="17395"/>
    <cellStyle name="Normal 364" xfId="17396"/>
    <cellStyle name="Normal 365" xfId="17397"/>
    <cellStyle name="Normal 366" xfId="17398"/>
    <cellStyle name="Normal 367" xfId="17399"/>
    <cellStyle name="Normal 368" xfId="17400"/>
    <cellStyle name="Normal 369" xfId="17401"/>
    <cellStyle name="Normal 37" xfId="17402"/>
    <cellStyle name="Normal 37 2" xfId="17403"/>
    <cellStyle name="Normal 37 2 2" xfId="17404"/>
    <cellStyle name="Normal 37 2 2 2" xfId="17405"/>
    <cellStyle name="Normal 37 2 3" xfId="17406"/>
    <cellStyle name="Normal 37 2 3 2" xfId="17407"/>
    <cellStyle name="Normal 37 2 4" xfId="17408"/>
    <cellStyle name="Normal 37 3" xfId="17409"/>
    <cellStyle name="Normal 37 3 2" xfId="17410"/>
    <cellStyle name="Normal 37 3 2 2" xfId="17411"/>
    <cellStyle name="Normal 37 3 3" xfId="17412"/>
    <cellStyle name="Normal 37 4" xfId="17413"/>
    <cellStyle name="Normal 37 4 2" xfId="17414"/>
    <cellStyle name="Normal 37 5" xfId="17415"/>
    <cellStyle name="Normal 37 5 2" xfId="17416"/>
    <cellStyle name="Normal 37 6" xfId="17417"/>
    <cellStyle name="Normal 370" xfId="17418"/>
    <cellStyle name="Normal 371" xfId="17419"/>
    <cellStyle name="Normal 372" xfId="17420"/>
    <cellStyle name="Normal 373" xfId="17421"/>
    <cellStyle name="Normal 374" xfId="17422"/>
    <cellStyle name="Normal 375" xfId="17423"/>
    <cellStyle name="Normal 376" xfId="17424"/>
    <cellStyle name="Normal 377" xfId="17425"/>
    <cellStyle name="Normal 378" xfId="17426"/>
    <cellStyle name="Normal 379" xfId="17427"/>
    <cellStyle name="Normal 38" xfId="17428"/>
    <cellStyle name="Normal 38 2" xfId="17429"/>
    <cellStyle name="Normal 38 2 2" xfId="17430"/>
    <cellStyle name="Normal 38 2 2 2" xfId="17431"/>
    <cellStyle name="Normal 38 2 3" xfId="17432"/>
    <cellStyle name="Normal 38 2 3 2" xfId="17433"/>
    <cellStyle name="Normal 38 2 4" xfId="17434"/>
    <cellStyle name="Normal 38 3" xfId="17435"/>
    <cellStyle name="Normal 38 3 2" xfId="17436"/>
    <cellStyle name="Normal 38 3 2 2" xfId="17437"/>
    <cellStyle name="Normal 38 3 3" xfId="17438"/>
    <cellStyle name="Normal 38 4" xfId="17439"/>
    <cellStyle name="Normal 38 4 2" xfId="17440"/>
    <cellStyle name="Normal 38 5" xfId="17441"/>
    <cellStyle name="Normal 38 5 2" xfId="17442"/>
    <cellStyle name="Normal 38 6" xfId="17443"/>
    <cellStyle name="Normal 380" xfId="17444"/>
    <cellStyle name="Normal 381" xfId="17445"/>
    <cellStyle name="Normal 382" xfId="17446"/>
    <cellStyle name="Normal 383" xfId="17447"/>
    <cellStyle name="Normal 384" xfId="17448"/>
    <cellStyle name="Normal 385" xfId="17449"/>
    <cellStyle name="Normal 386" xfId="17450"/>
    <cellStyle name="Normal 387" xfId="17451"/>
    <cellStyle name="Normal 388" xfId="17452"/>
    <cellStyle name="Normal 389" xfId="17453"/>
    <cellStyle name="Normal 39" xfId="17454"/>
    <cellStyle name="Normal 39 2" xfId="17455"/>
    <cellStyle name="Normal 39 2 2" xfId="17456"/>
    <cellStyle name="Normal 39 2 2 2" xfId="17457"/>
    <cellStyle name="Normal 39 2 3" xfId="17458"/>
    <cellStyle name="Normal 39 2 3 2" xfId="17459"/>
    <cellStyle name="Normal 39 2 4" xfId="17460"/>
    <cellStyle name="Normal 39 3" xfId="17461"/>
    <cellStyle name="Normal 39 3 2" xfId="17462"/>
    <cellStyle name="Normal 39 3 2 2" xfId="17463"/>
    <cellStyle name="Normal 39 3 3" xfId="17464"/>
    <cellStyle name="Normal 39 4" xfId="17465"/>
    <cellStyle name="Normal 39 4 2" xfId="17466"/>
    <cellStyle name="Normal 39 5" xfId="17467"/>
    <cellStyle name="Normal 39 5 2" xfId="17468"/>
    <cellStyle name="Normal 39 6" xfId="17469"/>
    <cellStyle name="Normal 390" xfId="17470"/>
    <cellStyle name="Normal 391" xfId="17471"/>
    <cellStyle name="Normal 392" xfId="17472"/>
    <cellStyle name="Normal 393" xfId="17473"/>
    <cellStyle name="Normal 394" xfId="17474"/>
    <cellStyle name="Normal 395" xfId="17475"/>
    <cellStyle name="Normal 396" xfId="17476"/>
    <cellStyle name="Normal 397" xfId="17477"/>
    <cellStyle name="Normal 398" xfId="17478"/>
    <cellStyle name="Normal 399" xfId="17479"/>
    <cellStyle name="Normal 4" xfId="17480"/>
    <cellStyle name="Normal 4 2" xfId="17481"/>
    <cellStyle name="Normal 4 2 2" xfId="17482"/>
    <cellStyle name="Normal 4 2 2 2" xfId="17483"/>
    <cellStyle name="Normal 4 2 2 2 2" xfId="17484"/>
    <cellStyle name="Normal 4 2 2 3" xfId="17485"/>
    <cellStyle name="Normal 4 2 2 3 2" xfId="17486"/>
    <cellStyle name="Normal 4 2 2 4" xfId="17487"/>
    <cellStyle name="Normal 4 2 3" xfId="17488"/>
    <cellStyle name="Normal 4 2 3 2" xfId="17489"/>
    <cellStyle name="Normal 4 2 3 2 2" xfId="17490"/>
    <cellStyle name="Normal 4 2 3 3" xfId="17491"/>
    <cellStyle name="Normal 4 2 4" xfId="17492"/>
    <cellStyle name="Normal 4 2 4 2" xfId="17493"/>
    <cellStyle name="Normal 4 2 5" xfId="17494"/>
    <cellStyle name="Normal 4 2 5 2" xfId="17495"/>
    <cellStyle name="Normal 4 2 6" xfId="17496"/>
    <cellStyle name="Normal 4 2 7" xfId="17497"/>
    <cellStyle name="Normal 4 2 8" xfId="17498"/>
    <cellStyle name="Normal 4 3" xfId="17499"/>
    <cellStyle name="Normal 4 3 2" xfId="17500"/>
    <cellStyle name="Normal 4 3 3" xfId="17501"/>
    <cellStyle name="Normal 4 4" xfId="17502"/>
    <cellStyle name="Normal 4 4 2" xfId="17503"/>
    <cellStyle name="Normal 4 5" xfId="17504"/>
    <cellStyle name="Normal 4 5 2" xfId="17505"/>
    <cellStyle name="Normal 4 5 3" xfId="17506"/>
    <cellStyle name="Normal 4 6" xfId="17507"/>
    <cellStyle name="Normal 4 7" xfId="17508"/>
    <cellStyle name="Normal 4_ Price Inputs" xfId="17509"/>
    <cellStyle name="Normal 40" xfId="17510"/>
    <cellStyle name="Normal 40 2" xfId="17511"/>
    <cellStyle name="Normal 400" xfId="17512"/>
    <cellStyle name="Normal 401" xfId="17513"/>
    <cellStyle name="Normal 402" xfId="17514"/>
    <cellStyle name="Normal 403" xfId="17515"/>
    <cellStyle name="Normal 404" xfId="17516"/>
    <cellStyle name="Normal 405" xfId="17517"/>
    <cellStyle name="Normal 406" xfId="17518"/>
    <cellStyle name="Normal 407" xfId="17519"/>
    <cellStyle name="Normal 408" xfId="17520"/>
    <cellStyle name="Normal 408 2" xfId="17521"/>
    <cellStyle name="Normal 409" xfId="17522"/>
    <cellStyle name="Normal 409 2" xfId="17523"/>
    <cellStyle name="Normal 41" xfId="17524"/>
    <cellStyle name="Normal 41 2" xfId="17525"/>
    <cellStyle name="Normal 41 2 2" xfId="17526"/>
    <cellStyle name="Normal 41 2 3" xfId="17527"/>
    <cellStyle name="Normal 41 3" xfId="17528"/>
    <cellStyle name="Normal 41 3 2" xfId="17529"/>
    <cellStyle name="Normal 41 3 3" xfId="17530"/>
    <cellStyle name="Normal 41 4" xfId="17531"/>
    <cellStyle name="Normal 41 4 2" xfId="17532"/>
    <cellStyle name="Normal 41 4 3" xfId="17533"/>
    <cellStyle name="Normal 410" xfId="17534"/>
    <cellStyle name="Normal 410 2" xfId="17535"/>
    <cellStyle name="Normal 411" xfId="17536"/>
    <cellStyle name="Normal 411 2" xfId="17537"/>
    <cellStyle name="Normal 412" xfId="17538"/>
    <cellStyle name="Normal 412 2" xfId="17539"/>
    <cellStyle name="Normal 413" xfId="17540"/>
    <cellStyle name="Normal 413 2" xfId="17541"/>
    <cellStyle name="Normal 414" xfId="17542"/>
    <cellStyle name="Normal 414 2" xfId="17543"/>
    <cellStyle name="Normal 415" xfId="17544"/>
    <cellStyle name="Normal 415 2" xfId="17545"/>
    <cellStyle name="Normal 416" xfId="17546"/>
    <cellStyle name="Normal 416 2" xfId="17547"/>
    <cellStyle name="Normal 417" xfId="17548"/>
    <cellStyle name="Normal 417 2" xfId="17549"/>
    <cellStyle name="Normal 418" xfId="17550"/>
    <cellStyle name="Normal 418 2" xfId="17551"/>
    <cellStyle name="Normal 419" xfId="17552"/>
    <cellStyle name="Normal 419 2" xfId="17553"/>
    <cellStyle name="Normal 42" xfId="17554"/>
    <cellStyle name="Normal 42 2" xfId="17555"/>
    <cellStyle name="Normal 42 2 2" xfId="17556"/>
    <cellStyle name="Normal 42 2 2 2" xfId="17557"/>
    <cellStyle name="Normal 42 2 2 3" xfId="17558"/>
    <cellStyle name="Normal 42 2 3" xfId="17559"/>
    <cellStyle name="Normal 42 3" xfId="17560"/>
    <cellStyle name="Normal 42 3 2" xfId="17561"/>
    <cellStyle name="Normal 42 3 3" xfId="17562"/>
    <cellStyle name="Normal 42 4" xfId="17563"/>
    <cellStyle name="Normal 42 4 2" xfId="17564"/>
    <cellStyle name="Normal 42 4 3" xfId="17565"/>
    <cellStyle name="Normal 42 5" xfId="17566"/>
    <cellStyle name="Normal 42 5 2" xfId="17567"/>
    <cellStyle name="Normal 42 5 3" xfId="17568"/>
    <cellStyle name="Normal 420" xfId="17569"/>
    <cellStyle name="Normal 420 2" xfId="17570"/>
    <cellStyle name="Normal 421" xfId="17571"/>
    <cellStyle name="Normal 421 2" xfId="17572"/>
    <cellStyle name="Normal 422" xfId="17573"/>
    <cellStyle name="Normal 422 2" xfId="17574"/>
    <cellStyle name="Normal 423" xfId="17575"/>
    <cellStyle name="Normal 424" xfId="17576"/>
    <cellStyle name="Normal 425" xfId="17577"/>
    <cellStyle name="Normal 426" xfId="17578"/>
    <cellStyle name="Normal 427" xfId="17579"/>
    <cellStyle name="Normal 428" xfId="17580"/>
    <cellStyle name="Normal 429" xfId="17581"/>
    <cellStyle name="Normal 43" xfId="17582"/>
    <cellStyle name="Normal 43 2" xfId="17583"/>
    <cellStyle name="Normal 43 3" xfId="17584"/>
    <cellStyle name="Normal 43 3 2" xfId="17585"/>
    <cellStyle name="Normal 43 3 3" xfId="17586"/>
    <cellStyle name="Normal 430" xfId="17587"/>
    <cellStyle name="Normal 431" xfId="17588"/>
    <cellStyle name="Normal 432" xfId="17589"/>
    <cellStyle name="Normal 433" xfId="17590"/>
    <cellStyle name="Normal 434" xfId="17591"/>
    <cellStyle name="Normal 435" xfId="17592"/>
    <cellStyle name="Normal 436" xfId="17593"/>
    <cellStyle name="Normal 437" xfId="17594"/>
    <cellStyle name="Normal 438" xfId="17595"/>
    <cellStyle name="Normal 439" xfId="17596"/>
    <cellStyle name="Normal 44" xfId="17597"/>
    <cellStyle name="Normal 44 2" xfId="17598"/>
    <cellStyle name="Normal 44 2 2" xfId="17599"/>
    <cellStyle name="Normal 44 2 2 2" xfId="17600"/>
    <cellStyle name="Normal 44 2 2 3" xfId="17601"/>
    <cellStyle name="Normal 44 2 3" xfId="17602"/>
    <cellStyle name="Normal 44 2 4" xfId="17603"/>
    <cellStyle name="Normal 44 3" xfId="17604"/>
    <cellStyle name="Normal 44 3 2" xfId="17605"/>
    <cellStyle name="Normal 44 3 3" xfId="17606"/>
    <cellStyle name="Normal 44 3 4" xfId="17607"/>
    <cellStyle name="Normal 44 4" xfId="17608"/>
    <cellStyle name="Normal 44 4 2" xfId="17609"/>
    <cellStyle name="Normal 44 4 3" xfId="17610"/>
    <cellStyle name="Normal 44 5" xfId="17611"/>
    <cellStyle name="Normal 44 5 2" xfId="17612"/>
    <cellStyle name="Normal 44 5 3" xfId="17613"/>
    <cellStyle name="Normal 44 6" xfId="17614"/>
    <cellStyle name="Normal 44 6 2" xfId="17615"/>
    <cellStyle name="Normal 44 7" xfId="17616"/>
    <cellStyle name="Normal 440" xfId="17617"/>
    <cellStyle name="Normal 441" xfId="17618"/>
    <cellStyle name="Normal 442" xfId="17619"/>
    <cellStyle name="Normal 443" xfId="17620"/>
    <cellStyle name="Normal 444" xfId="17621"/>
    <cellStyle name="Normal 445" xfId="17622"/>
    <cellStyle name="Normal 446" xfId="17623"/>
    <cellStyle name="Normal 447" xfId="17624"/>
    <cellStyle name="Normal 448" xfId="17625"/>
    <cellStyle name="Normal 449" xfId="17626"/>
    <cellStyle name="Normal 45" xfId="17627"/>
    <cellStyle name="Normal 45 2" xfId="17628"/>
    <cellStyle name="Normal 45 2 2" xfId="17629"/>
    <cellStyle name="Normal 45 2 2 2" xfId="17630"/>
    <cellStyle name="Normal 45 3" xfId="17631"/>
    <cellStyle name="Normal 45 3 2" xfId="17632"/>
    <cellStyle name="Normal 45 4" xfId="17633"/>
    <cellStyle name="Normal 45 4 2" xfId="17634"/>
    <cellStyle name="Normal 45 5" xfId="17635"/>
    <cellStyle name="Normal 45 6" xfId="17636"/>
    <cellStyle name="Normal 450" xfId="17637"/>
    <cellStyle name="Normal 451" xfId="17638"/>
    <cellStyle name="Normal 452" xfId="17639"/>
    <cellStyle name="Normal 453" xfId="17640"/>
    <cellStyle name="Normal 454" xfId="17641"/>
    <cellStyle name="Normal 455" xfId="17642"/>
    <cellStyle name="Normal 456" xfId="17643"/>
    <cellStyle name="Normal 457" xfId="17644"/>
    <cellStyle name="Normal 458" xfId="17645"/>
    <cellStyle name="Normal 459" xfId="17646"/>
    <cellStyle name="Normal 46" xfId="17647"/>
    <cellStyle name="Normal 46 2" xfId="17648"/>
    <cellStyle name="Normal 46 2 2" xfId="17649"/>
    <cellStyle name="Normal 46 2 2 2" xfId="17650"/>
    <cellStyle name="Normal 46 2 3" xfId="17651"/>
    <cellStyle name="Normal 46 2 3 2" xfId="17652"/>
    <cellStyle name="Normal 46 2 4" xfId="17653"/>
    <cellStyle name="Normal 46 3" xfId="17654"/>
    <cellStyle name="Normal 46 3 2" xfId="17655"/>
    <cellStyle name="Normal 46 4" xfId="17656"/>
    <cellStyle name="Normal 46 4 2" xfId="17657"/>
    <cellStyle name="Normal 46 5" xfId="17658"/>
    <cellStyle name="Normal 46 6" xfId="17659"/>
    <cellStyle name="Normal 46 6 2" xfId="17660"/>
    <cellStyle name="Normal 460" xfId="17661"/>
    <cellStyle name="Normal 461" xfId="17662"/>
    <cellStyle name="Normal 462" xfId="17663"/>
    <cellStyle name="Normal 463" xfId="17664"/>
    <cellStyle name="Normal 464" xfId="17665"/>
    <cellStyle name="Normal 465" xfId="17666"/>
    <cellStyle name="Normal 466" xfId="17667"/>
    <cellStyle name="Normal 467" xfId="17668"/>
    <cellStyle name="Normal 468" xfId="17669"/>
    <cellStyle name="Normal 469" xfId="17670"/>
    <cellStyle name="Normal 47" xfId="17671"/>
    <cellStyle name="Normal 47 2" xfId="17672"/>
    <cellStyle name="Normal 47 2 2" xfId="17673"/>
    <cellStyle name="Normal 47 2 3" xfId="17674"/>
    <cellStyle name="Normal 47 3" xfId="17675"/>
    <cellStyle name="Normal 47 3 2" xfId="17676"/>
    <cellStyle name="Normal 47 3 3" xfId="17677"/>
    <cellStyle name="Normal 47 4" xfId="17678"/>
    <cellStyle name="Normal 47 4 2" xfId="17679"/>
    <cellStyle name="Normal 47 4 3" xfId="17680"/>
    <cellStyle name="Normal 47 5" xfId="17681"/>
    <cellStyle name="Normal 47 5 2" xfId="17682"/>
    <cellStyle name="Normal 470" xfId="17683"/>
    <cellStyle name="Normal 471" xfId="17684"/>
    <cellStyle name="Normal 472" xfId="17685"/>
    <cellStyle name="Normal 473" xfId="17686"/>
    <cellStyle name="Normal 474" xfId="17687"/>
    <cellStyle name="Normal 475" xfId="17688"/>
    <cellStyle name="Normal 476" xfId="17689"/>
    <cellStyle name="Normal 477" xfId="17690"/>
    <cellStyle name="Normal 478" xfId="17691"/>
    <cellStyle name="Normal 479" xfId="17692"/>
    <cellStyle name="Normal 48" xfId="17693"/>
    <cellStyle name="Normal 48 2" xfId="17694"/>
    <cellStyle name="Normal 48 2 2" xfId="17695"/>
    <cellStyle name="Normal 48 2 3" xfId="17696"/>
    <cellStyle name="Normal 48 3" xfId="17697"/>
    <cellStyle name="Normal 48 3 2" xfId="17698"/>
    <cellStyle name="Normal 48 3 3" xfId="17699"/>
    <cellStyle name="Normal 48 4" xfId="17700"/>
    <cellStyle name="Normal 48 4 2" xfId="17701"/>
    <cellStyle name="Normal 48 4 3" xfId="17702"/>
    <cellStyle name="Normal 480" xfId="17703"/>
    <cellStyle name="Normal 481" xfId="17704"/>
    <cellStyle name="Normal 482" xfId="17705"/>
    <cellStyle name="Normal 483" xfId="17706"/>
    <cellStyle name="Normal 484" xfId="17707"/>
    <cellStyle name="Normal 485" xfId="17708"/>
    <cellStyle name="Normal 486" xfId="17709"/>
    <cellStyle name="Normal 487" xfId="17710"/>
    <cellStyle name="Normal 488" xfId="17711"/>
    <cellStyle name="Normal 489" xfId="17712"/>
    <cellStyle name="Normal 49" xfId="17713"/>
    <cellStyle name="Normal 49 2" xfId="17714"/>
    <cellStyle name="Normal 49 2 2" xfId="17715"/>
    <cellStyle name="Normal 49 2 3" xfId="17716"/>
    <cellStyle name="Normal 49 3" xfId="17717"/>
    <cellStyle name="Normal 49 3 2" xfId="17718"/>
    <cellStyle name="Normal 49 3 3" xfId="17719"/>
    <cellStyle name="Normal 49 4" xfId="17720"/>
    <cellStyle name="Normal 49 4 2" xfId="17721"/>
    <cellStyle name="Normal 49 4 3" xfId="17722"/>
    <cellStyle name="Normal 490" xfId="17723"/>
    <cellStyle name="Normal 491" xfId="17724"/>
    <cellStyle name="Normal 492" xfId="17725"/>
    <cellStyle name="Normal 493" xfId="17726"/>
    <cellStyle name="Normal 494" xfId="17727"/>
    <cellStyle name="Normal 495" xfId="17728"/>
    <cellStyle name="Normal 496" xfId="17729"/>
    <cellStyle name="Normal 497" xfId="17730"/>
    <cellStyle name="Normal 498" xfId="17731"/>
    <cellStyle name="Normal 499" xfId="17732"/>
    <cellStyle name="Normal 5" xfId="17733"/>
    <cellStyle name="Normal 5 2" xfId="17734"/>
    <cellStyle name="Normal 5 2 2" xfId="17735"/>
    <cellStyle name="Normal 5 2 3" xfId="17736"/>
    <cellStyle name="Normal 5 2 4" xfId="17737"/>
    <cellStyle name="Normal 5 3" xfId="17738"/>
    <cellStyle name="Normal 5 3 2" xfId="17739"/>
    <cellStyle name="Normal 5 4" xfId="17740"/>
    <cellStyle name="Normal 5 4 2" xfId="17741"/>
    <cellStyle name="Normal 5 5" xfId="17742"/>
    <cellStyle name="Normal 5 5 2" xfId="17743"/>
    <cellStyle name="Normal 5 5 3" xfId="17744"/>
    <cellStyle name="Normal 5 6" xfId="17745"/>
    <cellStyle name="Normal 5_2011 CBR Rev Calc by schedule" xfId="17746"/>
    <cellStyle name="Normal 50" xfId="17747"/>
    <cellStyle name="Normal 50 2" xfId="17748"/>
    <cellStyle name="Normal 50 2 2" xfId="17749"/>
    <cellStyle name="Normal 50 2 3" xfId="17750"/>
    <cellStyle name="Normal 50 3" xfId="17751"/>
    <cellStyle name="Normal 50 3 2" xfId="17752"/>
    <cellStyle name="Normal 50 3 3" xfId="17753"/>
    <cellStyle name="Normal 50 4" xfId="17754"/>
    <cellStyle name="Normal 50 4 2" xfId="17755"/>
    <cellStyle name="Normal 50 4 3" xfId="17756"/>
    <cellStyle name="Normal 500" xfId="17757"/>
    <cellStyle name="Normal 501" xfId="17758"/>
    <cellStyle name="Normal 502" xfId="17759"/>
    <cellStyle name="Normal 503" xfId="17760"/>
    <cellStyle name="Normal 504" xfId="17761"/>
    <cellStyle name="Normal 505" xfId="17762"/>
    <cellStyle name="Normal 506" xfId="17763"/>
    <cellStyle name="Normal 507" xfId="17764"/>
    <cellStyle name="Normal 508" xfId="17765"/>
    <cellStyle name="Normal 509" xfId="17766"/>
    <cellStyle name="Normal 51" xfId="17767"/>
    <cellStyle name="Normal 51 2" xfId="17768"/>
    <cellStyle name="Normal 51 2 2" xfId="17769"/>
    <cellStyle name="Normal 51 2 2 2" xfId="17770"/>
    <cellStyle name="Normal 51 2 3" xfId="17771"/>
    <cellStyle name="Normal 51 2 3 2" xfId="17772"/>
    <cellStyle name="Normal 51 2 4" xfId="17773"/>
    <cellStyle name="Normal 51 3" xfId="17774"/>
    <cellStyle name="Normal 51 3 2" xfId="17775"/>
    <cellStyle name="Normal 51 4" xfId="17776"/>
    <cellStyle name="Normal 51 4 2" xfId="17777"/>
    <cellStyle name="Normal 51 5" xfId="17778"/>
    <cellStyle name="Normal 51 6" xfId="17779"/>
    <cellStyle name="Normal 510" xfId="20197"/>
    <cellStyle name="Normal 52" xfId="17780"/>
    <cellStyle name="Normal 53" xfId="17781"/>
    <cellStyle name="Normal 53 2" xfId="17782"/>
    <cellStyle name="Normal 53 2 2" xfId="17783"/>
    <cellStyle name="Normal 53 3" xfId="17784"/>
    <cellStyle name="Normal 53 3 2" xfId="17785"/>
    <cellStyle name="Normal 53 3 3" xfId="17786"/>
    <cellStyle name="Normal 53 4" xfId="17787"/>
    <cellStyle name="Normal 53 4 2" xfId="17788"/>
    <cellStyle name="Normal 54" xfId="17789"/>
    <cellStyle name="Normal 54 2" xfId="17790"/>
    <cellStyle name="Normal 54 2 2" xfId="17791"/>
    <cellStyle name="Normal 54 3" xfId="17792"/>
    <cellStyle name="Normal 54 3 2" xfId="17793"/>
    <cellStyle name="Normal 54 3 3" xfId="17794"/>
    <cellStyle name="Normal 54 4" xfId="17795"/>
    <cellStyle name="Normal 54 4 2" xfId="17796"/>
    <cellStyle name="Normal 55" xfId="17797"/>
    <cellStyle name="Normal 55 2" xfId="17798"/>
    <cellStyle name="Normal 55 2 2" xfId="17799"/>
    <cellStyle name="Normal 55 2 3" xfId="17800"/>
    <cellStyle name="Normal 55 3" xfId="17801"/>
    <cellStyle name="Normal 56" xfId="17802"/>
    <cellStyle name="Normal 56 2" xfId="17803"/>
    <cellStyle name="Normal 56 2 2" xfId="17804"/>
    <cellStyle name="Normal 56 2 3" xfId="17805"/>
    <cellStyle name="Normal 56 3" xfId="17806"/>
    <cellStyle name="Normal 57" xfId="17807"/>
    <cellStyle name="Normal 57 2" xfId="17808"/>
    <cellStyle name="Normal 57 3" xfId="17809"/>
    <cellStyle name="Normal 58" xfId="17810"/>
    <cellStyle name="Normal 58 2" xfId="17811"/>
    <cellStyle name="Normal 58 3" xfId="17812"/>
    <cellStyle name="Normal 59" xfId="17813"/>
    <cellStyle name="Normal 59 2" xfId="17814"/>
    <cellStyle name="Normal 59 3" xfId="17815"/>
    <cellStyle name="Normal 6" xfId="17816"/>
    <cellStyle name="Normal 6 2" xfId="17817"/>
    <cellStyle name="Normal 6 2 2" xfId="17818"/>
    <cellStyle name="Normal 6 2 2 2" xfId="17819"/>
    <cellStyle name="Normal 6 2 2 3" xfId="17820"/>
    <cellStyle name="Normal 6 2 3" xfId="17821"/>
    <cellStyle name="Normal 6 2 4" xfId="17822"/>
    <cellStyle name="Normal 6 2 5" xfId="17823"/>
    <cellStyle name="Normal 6 3" xfId="17824"/>
    <cellStyle name="Normal 6 3 2" xfId="17825"/>
    <cellStyle name="Normal 6 4" xfId="17826"/>
    <cellStyle name="Normal 6 5" xfId="17827"/>
    <cellStyle name="Normal 6 5 2" xfId="17828"/>
    <cellStyle name="Normal 6 5 2 2" xfId="17829"/>
    <cellStyle name="Normal 6 5 3" xfId="17830"/>
    <cellStyle name="Normal 6 6" xfId="17831"/>
    <cellStyle name="Normal 6_2010 PTC's Sept10_Aug11 (Version 4)" xfId="17832"/>
    <cellStyle name="Normal 60" xfId="17833"/>
    <cellStyle name="Normal 60 2" xfId="17834"/>
    <cellStyle name="Normal 60 3" xfId="17835"/>
    <cellStyle name="Normal 61" xfId="17836"/>
    <cellStyle name="Normal 61 2" xfId="17837"/>
    <cellStyle name="Normal 61 3" xfId="17838"/>
    <cellStyle name="Normal 62" xfId="17839"/>
    <cellStyle name="Normal 62 2" xfId="17840"/>
    <cellStyle name="Normal 62 3" xfId="17841"/>
    <cellStyle name="Normal 63" xfId="17842"/>
    <cellStyle name="Normal 63 2" xfId="17843"/>
    <cellStyle name="Normal 63 3" xfId="17844"/>
    <cellStyle name="Normal 64" xfId="17845"/>
    <cellStyle name="Normal 64 2" xfId="17846"/>
    <cellStyle name="Normal 64 3" xfId="17847"/>
    <cellStyle name="Normal 65" xfId="17848"/>
    <cellStyle name="Normal 65 2" xfId="17849"/>
    <cellStyle name="Normal 65 3" xfId="17850"/>
    <cellStyle name="Normal 66" xfId="17851"/>
    <cellStyle name="Normal 66 2" xfId="17852"/>
    <cellStyle name="Normal 66 3" xfId="17853"/>
    <cellStyle name="Normal 67" xfId="17854"/>
    <cellStyle name="Normal 67 2" xfId="17855"/>
    <cellStyle name="Normal 67 3" xfId="17856"/>
    <cellStyle name="Normal 68" xfId="17857"/>
    <cellStyle name="Normal 68 2" xfId="17858"/>
    <cellStyle name="Normal 68 3" xfId="17859"/>
    <cellStyle name="Normal 69" xfId="17860"/>
    <cellStyle name="Normal 69 2" xfId="17861"/>
    <cellStyle name="Normal 69 3" xfId="17862"/>
    <cellStyle name="Normal 7" xfId="17863"/>
    <cellStyle name="Normal 7 2" xfId="17864"/>
    <cellStyle name="Normal 7 2 2" xfId="17865"/>
    <cellStyle name="Normal 7 2 2 2" xfId="17866"/>
    <cellStyle name="Normal 7 2 2 3" xfId="17867"/>
    <cellStyle name="Normal 7 2 3" xfId="17868"/>
    <cellStyle name="Normal 7 2 4" xfId="17869"/>
    <cellStyle name="Normal 7 3" xfId="17870"/>
    <cellStyle name="Normal 7 4" xfId="17871"/>
    <cellStyle name="Normal 7 4 2" xfId="17872"/>
    <cellStyle name="Normal 7 4 2 2" xfId="17873"/>
    <cellStyle name="Normal 7 4 3" xfId="17874"/>
    <cellStyle name="Normal 7 5" xfId="17875"/>
    <cellStyle name="Normal 7 6" xfId="17876"/>
    <cellStyle name="Normal 7_2011 OM ASM Report" xfId="17877"/>
    <cellStyle name="Normal 70" xfId="17878"/>
    <cellStyle name="Normal 70 2" xfId="17879"/>
    <cellStyle name="Normal 70 3" xfId="17880"/>
    <cellStyle name="Normal 71" xfId="17881"/>
    <cellStyle name="Normal 71 2" xfId="17882"/>
    <cellStyle name="Normal 71 3" xfId="17883"/>
    <cellStyle name="Normal 72" xfId="17884"/>
    <cellStyle name="Normal 72 2" xfId="17885"/>
    <cellStyle name="Normal 72 3" xfId="17886"/>
    <cellStyle name="Normal 73" xfId="17887"/>
    <cellStyle name="Normal 73 2" xfId="17888"/>
    <cellStyle name="Normal 73 3" xfId="17889"/>
    <cellStyle name="Normal 74" xfId="17890"/>
    <cellStyle name="Normal 75" xfId="17891"/>
    <cellStyle name="Normal 76" xfId="17892"/>
    <cellStyle name="Normal 77" xfId="17893"/>
    <cellStyle name="Normal 78" xfId="17894"/>
    <cellStyle name="Normal 79" xfId="17895"/>
    <cellStyle name="Normal 8" xfId="17896"/>
    <cellStyle name="Normal 8 2" xfId="17897"/>
    <cellStyle name="Normal 8 2 2" xfId="17898"/>
    <cellStyle name="Normal 8 2 2 2" xfId="17899"/>
    <cellStyle name="Normal 8 2 2 3" xfId="17900"/>
    <cellStyle name="Normal 8 2 3" xfId="17901"/>
    <cellStyle name="Normal 8 2 4" xfId="17902"/>
    <cellStyle name="Normal 8 2 5" xfId="17903"/>
    <cellStyle name="Normal 8 3" xfId="17904"/>
    <cellStyle name="Normal 8 4" xfId="17905"/>
    <cellStyle name="Normal 8 4 2" xfId="17906"/>
    <cellStyle name="Normal 8 4 2 2" xfId="17907"/>
    <cellStyle name="Normal 8 4 3" xfId="17908"/>
    <cellStyle name="Normal 8 5" xfId="17909"/>
    <cellStyle name="Normal 8 6" xfId="17910"/>
    <cellStyle name="Normal 8 7" xfId="17911"/>
    <cellStyle name="Normal 80" xfId="17912"/>
    <cellStyle name="Normal 81" xfId="17913"/>
    <cellStyle name="Normal 82" xfId="17914"/>
    <cellStyle name="Normal 83" xfId="17915"/>
    <cellStyle name="Normal 84" xfId="17916"/>
    <cellStyle name="Normal 85" xfId="17917"/>
    <cellStyle name="Normal 86" xfId="17918"/>
    <cellStyle name="Normal 87" xfId="17919"/>
    <cellStyle name="Normal 88" xfId="17920"/>
    <cellStyle name="Normal 89" xfId="17921"/>
    <cellStyle name="Normal 9" xfId="17922"/>
    <cellStyle name="Normal 9 2" xfId="17923"/>
    <cellStyle name="Normal 9 2 2" xfId="17924"/>
    <cellStyle name="Normal 9 2 2 2" xfId="17925"/>
    <cellStyle name="Normal 9 2 2 3" xfId="17926"/>
    <cellStyle name="Normal 9 2 3" xfId="17927"/>
    <cellStyle name="Normal 9 2 4" xfId="17928"/>
    <cellStyle name="Normal 9 3" xfId="17929"/>
    <cellStyle name="Normal 9 3 2" xfId="17930"/>
    <cellStyle name="Normal 9 3 2 2" xfId="17931"/>
    <cellStyle name="Normal 9 3 3" xfId="17932"/>
    <cellStyle name="Normal 9 4" xfId="17933"/>
    <cellStyle name="Normal 90" xfId="17934"/>
    <cellStyle name="Normal 91" xfId="17935"/>
    <cellStyle name="Normal 92" xfId="17936"/>
    <cellStyle name="Normal 93" xfId="17937"/>
    <cellStyle name="Normal 94" xfId="17938"/>
    <cellStyle name="Normal 95" xfId="17939"/>
    <cellStyle name="Normal 96" xfId="17940"/>
    <cellStyle name="Normal 96 2" xfId="17941"/>
    <cellStyle name="Normal 97" xfId="17942"/>
    <cellStyle name="Normal 98" xfId="17943"/>
    <cellStyle name="Normal 99" xfId="17944"/>
    <cellStyle name="Note 10" xfId="17945"/>
    <cellStyle name="Note 10 2" xfId="17946"/>
    <cellStyle name="Note 10 2 2" xfId="17947"/>
    <cellStyle name="Note 10 3" xfId="17948"/>
    <cellStyle name="Note 10 4" xfId="17949"/>
    <cellStyle name="Note 11" xfId="17950"/>
    <cellStyle name="Note 11 2" xfId="17951"/>
    <cellStyle name="Note 11 2 2" xfId="17952"/>
    <cellStyle name="Note 11 3" xfId="17953"/>
    <cellStyle name="Note 11 4" xfId="17954"/>
    <cellStyle name="Note 12" xfId="17955"/>
    <cellStyle name="Note 12 2" xfId="17956"/>
    <cellStyle name="Note 12 2 2" xfId="17957"/>
    <cellStyle name="Note 12 3" xfId="17958"/>
    <cellStyle name="Note 12 3 2" xfId="17959"/>
    <cellStyle name="Note 12 3 3" xfId="17960"/>
    <cellStyle name="Note 12 4" xfId="17961"/>
    <cellStyle name="Note 12 4 2" xfId="17962"/>
    <cellStyle name="Note 12 5" xfId="17963"/>
    <cellStyle name="Note 13" xfId="17964"/>
    <cellStyle name="Note 13 2" xfId="17965"/>
    <cellStyle name="Note 13 3" xfId="17966"/>
    <cellStyle name="Note 14" xfId="17967"/>
    <cellStyle name="Note 14 2" xfId="17968"/>
    <cellStyle name="Note 14 3" xfId="17969"/>
    <cellStyle name="Note 15" xfId="17970"/>
    <cellStyle name="Note 15 2" xfId="17971"/>
    <cellStyle name="Note 15 3" xfId="17972"/>
    <cellStyle name="Note 16" xfId="17973"/>
    <cellStyle name="Note 16 2" xfId="17974"/>
    <cellStyle name="Note 16 3" xfId="17975"/>
    <cellStyle name="Note 17" xfId="17976"/>
    <cellStyle name="Note 17 2" xfId="17977"/>
    <cellStyle name="Note 18" xfId="17978"/>
    <cellStyle name="Note 19" xfId="17979"/>
    <cellStyle name="Note 2" xfId="17980"/>
    <cellStyle name="Note 2 2" xfId="17981"/>
    <cellStyle name="Note 2 2 2" xfId="17982"/>
    <cellStyle name="Note 2 2 2 2" xfId="17983"/>
    <cellStyle name="Note 2 2 3" xfId="17984"/>
    <cellStyle name="Note 2 2 4" xfId="17985"/>
    <cellStyle name="Note 2 2 4 2" xfId="17986"/>
    <cellStyle name="Note 2 2 5" xfId="17987"/>
    <cellStyle name="Note 2 3" xfId="17988"/>
    <cellStyle name="Note 2 3 2" xfId="17989"/>
    <cellStyle name="Note 2 3 2 2" xfId="17990"/>
    <cellStyle name="Note 2 3 3" xfId="17991"/>
    <cellStyle name="Note 2 4" xfId="17992"/>
    <cellStyle name="Note 2 4 2" xfId="17993"/>
    <cellStyle name="Note 2 4 2 2" xfId="17994"/>
    <cellStyle name="Note 2 4 3" xfId="17995"/>
    <cellStyle name="Note 2 5" xfId="17996"/>
    <cellStyle name="Note 2 5 2" xfId="17997"/>
    <cellStyle name="Note 2 6" xfId="17998"/>
    <cellStyle name="Note 2 7" xfId="17999"/>
    <cellStyle name="Note 2_2012 Jan CAP ASM Report" xfId="18000"/>
    <cellStyle name="Note 20" xfId="18001"/>
    <cellStyle name="Note 21" xfId="18002"/>
    <cellStyle name="Note 22" xfId="18003"/>
    <cellStyle name="Note 23" xfId="18004"/>
    <cellStyle name="Note 24" xfId="18005"/>
    <cellStyle name="Note 25" xfId="18006"/>
    <cellStyle name="Note 26" xfId="18007"/>
    <cellStyle name="Note 27" xfId="18008"/>
    <cellStyle name="Note 28" xfId="18009"/>
    <cellStyle name="Note 29" xfId="18010"/>
    <cellStyle name="Note 3" xfId="18011"/>
    <cellStyle name="Note 3 2" xfId="18012"/>
    <cellStyle name="Note 3 2 2" xfId="18013"/>
    <cellStyle name="Note 3 2 3" xfId="18014"/>
    <cellStyle name="Note 3 3" xfId="18015"/>
    <cellStyle name="Note 3 3 2" xfId="18016"/>
    <cellStyle name="Note 3 4" xfId="18017"/>
    <cellStyle name="Note 3 4 2" xfId="18018"/>
    <cellStyle name="Note 3 5" xfId="18019"/>
    <cellStyle name="Note 3_2012 Jan CAP ASM Report" xfId="18020"/>
    <cellStyle name="Note 30" xfId="18021"/>
    <cellStyle name="Note 31" xfId="18022"/>
    <cellStyle name="Note 32" xfId="18023"/>
    <cellStyle name="Note 33" xfId="18024"/>
    <cellStyle name="Note 34" xfId="18025"/>
    <cellStyle name="Note 35" xfId="18026"/>
    <cellStyle name="Note 36" xfId="18027"/>
    <cellStyle name="Note 37" xfId="18028"/>
    <cellStyle name="Note 38" xfId="18029"/>
    <cellStyle name="Note 39" xfId="18030"/>
    <cellStyle name="Note 4" xfId="18031"/>
    <cellStyle name="Note 4 2" xfId="18032"/>
    <cellStyle name="Note 4 2 2" xfId="18033"/>
    <cellStyle name="Note 4 2 3" xfId="18034"/>
    <cellStyle name="Note 4 3" xfId="18035"/>
    <cellStyle name="Note 4 3 2" xfId="18036"/>
    <cellStyle name="Note 4 4" xfId="18037"/>
    <cellStyle name="Note 4 4 2" xfId="18038"/>
    <cellStyle name="Note 4 5" xfId="18039"/>
    <cellStyle name="Note 4_2012 Jan CAP ASM Report" xfId="18040"/>
    <cellStyle name="Note 40" xfId="18041"/>
    <cellStyle name="Note 41" xfId="18042"/>
    <cellStyle name="Note 42" xfId="18043"/>
    <cellStyle name="Note 43" xfId="18044"/>
    <cellStyle name="Note 44" xfId="18045"/>
    <cellStyle name="Note 45" xfId="18046"/>
    <cellStyle name="Note 46" xfId="18047"/>
    <cellStyle name="Note 47" xfId="18048"/>
    <cellStyle name="Note 48" xfId="18049"/>
    <cellStyle name="Note 49" xfId="18050"/>
    <cellStyle name="Note 5" xfId="18051"/>
    <cellStyle name="Note 5 2" xfId="18052"/>
    <cellStyle name="Note 5 2 2" xfId="18053"/>
    <cellStyle name="Note 5 2 3" xfId="18054"/>
    <cellStyle name="Note 5 3" xfId="18055"/>
    <cellStyle name="Note 5 3 2" xfId="18056"/>
    <cellStyle name="Note 5 4" xfId="18057"/>
    <cellStyle name="Note 5 4 2" xfId="18058"/>
    <cellStyle name="Note 5 5" xfId="18059"/>
    <cellStyle name="Note 50" xfId="18060"/>
    <cellStyle name="Note 51" xfId="18061"/>
    <cellStyle name="Note 52" xfId="18062"/>
    <cellStyle name="Note 53" xfId="18063"/>
    <cellStyle name="Note 54" xfId="18064"/>
    <cellStyle name="Note 55" xfId="18065"/>
    <cellStyle name="Note 56" xfId="18066"/>
    <cellStyle name="Note 57" xfId="18067"/>
    <cellStyle name="Note 58" xfId="18068"/>
    <cellStyle name="Note 59" xfId="18069"/>
    <cellStyle name="Note 6" xfId="18070"/>
    <cellStyle name="Note 6 2" xfId="18071"/>
    <cellStyle name="Note 6 2 2" xfId="18072"/>
    <cellStyle name="Note 6 3" xfId="18073"/>
    <cellStyle name="Note 6 3 2" xfId="18074"/>
    <cellStyle name="Note 6 4" xfId="18075"/>
    <cellStyle name="Note 6 4 2" xfId="18076"/>
    <cellStyle name="Note 6 5" xfId="18077"/>
    <cellStyle name="Note 60" xfId="18078"/>
    <cellStyle name="Note 61" xfId="18079"/>
    <cellStyle name="Note 62" xfId="18080"/>
    <cellStyle name="Note 63" xfId="18081"/>
    <cellStyle name="Note 64" xfId="18082"/>
    <cellStyle name="Note 7" xfId="18083"/>
    <cellStyle name="Note 7 2" xfId="18084"/>
    <cellStyle name="Note 7 2 2" xfId="18085"/>
    <cellStyle name="Note 7 3" xfId="18086"/>
    <cellStyle name="Note 7 3 2" xfId="18087"/>
    <cellStyle name="Note 7 4" xfId="18088"/>
    <cellStyle name="Note 7 4 2" xfId="18089"/>
    <cellStyle name="Note 7 5" xfId="18090"/>
    <cellStyle name="Note 8" xfId="18091"/>
    <cellStyle name="Note 8 2" xfId="18092"/>
    <cellStyle name="Note 8 2 2" xfId="18093"/>
    <cellStyle name="Note 8 3" xfId="18094"/>
    <cellStyle name="Note 8 3 2" xfId="18095"/>
    <cellStyle name="Note 8 4" xfId="18096"/>
    <cellStyle name="Note 8 4 2" xfId="18097"/>
    <cellStyle name="Note 8 5" xfId="18098"/>
    <cellStyle name="Note 9" xfId="18099"/>
    <cellStyle name="Note 9 2" xfId="18100"/>
    <cellStyle name="Note 9 2 2" xfId="18101"/>
    <cellStyle name="Note 9 3" xfId="18102"/>
    <cellStyle name="Note 9 3 2" xfId="18103"/>
    <cellStyle name="Note 9 4" xfId="18104"/>
    <cellStyle name="Note 9 4 2" xfId="18105"/>
    <cellStyle name="Note 9 5" xfId="18106"/>
    <cellStyle name="Number" xfId="18107"/>
    <cellStyle name="OnOffToggle" xfId="18108"/>
    <cellStyle name="OnOffToggle 2" xfId="18109"/>
    <cellStyle name="OnOffToggle 2 2" xfId="18110"/>
    <cellStyle name="OnOffToggle 3" xfId="18111"/>
    <cellStyle name="OnOffToggle 3 2" xfId="18112"/>
    <cellStyle name="OnOffToggle 3 2 2" xfId="18113"/>
    <cellStyle name="OnOffToggle 4" xfId="18114"/>
    <cellStyle name="OnOffToggle 4 2" xfId="18115"/>
    <cellStyle name="OnOffToggle 4 3" xfId="18116"/>
    <cellStyle name="OnOffToggle 5" xfId="18117"/>
    <cellStyle name="OnOffToggle 5 2" xfId="18118"/>
    <cellStyle name="OnOffToggle 6" xfId="18119"/>
    <cellStyle name="Output 10" xfId="18120"/>
    <cellStyle name="Output 11" xfId="18121"/>
    <cellStyle name="Output 12" xfId="18122"/>
    <cellStyle name="Output 13" xfId="18123"/>
    <cellStyle name="Output 14" xfId="18124"/>
    <cellStyle name="Output 15" xfId="18125"/>
    <cellStyle name="Output 16" xfId="18126"/>
    <cellStyle name="Output 17" xfId="18127"/>
    <cellStyle name="Output 18" xfId="18128"/>
    <cellStyle name="Output 19" xfId="18129"/>
    <cellStyle name="Output 2" xfId="18130"/>
    <cellStyle name="Output 2 2" xfId="18131"/>
    <cellStyle name="Output 2 2 2" xfId="18132"/>
    <cellStyle name="Output 2 2 3" xfId="18133"/>
    <cellStyle name="Output 2 2 3 2" xfId="18134"/>
    <cellStyle name="Output 2 2 4" xfId="18135"/>
    <cellStyle name="Output 2 3" xfId="18136"/>
    <cellStyle name="Output 2 3 2" xfId="18137"/>
    <cellStyle name="Output 2 4" xfId="18138"/>
    <cellStyle name="Output 2 4 2" xfId="18139"/>
    <cellStyle name="Output 2 5" xfId="18140"/>
    <cellStyle name="Output 20" xfId="18141"/>
    <cellStyle name="Output 21" xfId="18142"/>
    <cellStyle name="Output 22" xfId="18143"/>
    <cellStyle name="Output 23" xfId="18144"/>
    <cellStyle name="Output 24" xfId="18145"/>
    <cellStyle name="Output 25" xfId="18146"/>
    <cellStyle name="Output 26" xfId="18147"/>
    <cellStyle name="Output 27" xfId="18148"/>
    <cellStyle name="Output 28" xfId="18149"/>
    <cellStyle name="Output 29" xfId="18150"/>
    <cellStyle name="Output 3" xfId="18151"/>
    <cellStyle name="Output 3 2" xfId="18152"/>
    <cellStyle name="Output 3 2 2" xfId="18153"/>
    <cellStyle name="Output 3 2 3" xfId="18154"/>
    <cellStyle name="Output 3 3" xfId="18155"/>
    <cellStyle name="Output 3 4" xfId="18156"/>
    <cellStyle name="Output 30" xfId="18157"/>
    <cellStyle name="Output 31" xfId="18158"/>
    <cellStyle name="Output 32" xfId="18159"/>
    <cellStyle name="Output 33" xfId="18160"/>
    <cellStyle name="Output 34" xfId="18161"/>
    <cellStyle name="Output 35" xfId="18162"/>
    <cellStyle name="Output 36" xfId="18163"/>
    <cellStyle name="Output 37" xfId="18164"/>
    <cellStyle name="Output 38" xfId="18165"/>
    <cellStyle name="Output 39" xfId="18166"/>
    <cellStyle name="Output 4" xfId="18167"/>
    <cellStyle name="Output 4 2" xfId="18168"/>
    <cellStyle name="Output 4 3" xfId="18169"/>
    <cellStyle name="Output 40" xfId="18170"/>
    <cellStyle name="Output 41" xfId="18171"/>
    <cellStyle name="Output 42" xfId="18172"/>
    <cellStyle name="Output 43" xfId="18173"/>
    <cellStyle name="Output 44" xfId="18174"/>
    <cellStyle name="Output 45" xfId="18175"/>
    <cellStyle name="Output 46" xfId="18176"/>
    <cellStyle name="Output 47" xfId="18177"/>
    <cellStyle name="Output 48" xfId="18178"/>
    <cellStyle name="Output 49" xfId="18179"/>
    <cellStyle name="Output 5" xfId="18180"/>
    <cellStyle name="Output 5 2" xfId="18181"/>
    <cellStyle name="Output 5 3" xfId="18182"/>
    <cellStyle name="Output 50" xfId="18183"/>
    <cellStyle name="Output 51" xfId="18184"/>
    <cellStyle name="Output 52" xfId="18185"/>
    <cellStyle name="Output 53" xfId="18186"/>
    <cellStyle name="Output 54" xfId="18187"/>
    <cellStyle name="Output 55" xfId="18188"/>
    <cellStyle name="Output 56" xfId="18189"/>
    <cellStyle name="Output 57" xfId="18190"/>
    <cellStyle name="Output 58" xfId="18191"/>
    <cellStyle name="Output 59" xfId="18192"/>
    <cellStyle name="Output 6" xfId="18193"/>
    <cellStyle name="Output 6 2" xfId="18194"/>
    <cellStyle name="Output 6 3" xfId="18195"/>
    <cellStyle name="Output 60" xfId="18196"/>
    <cellStyle name="Output 61" xfId="18197"/>
    <cellStyle name="Output 62" xfId="18198"/>
    <cellStyle name="Output 63" xfId="18199"/>
    <cellStyle name="Output 64" xfId="18200"/>
    <cellStyle name="Output 7" xfId="18201"/>
    <cellStyle name="Output 7 2" xfId="18202"/>
    <cellStyle name="Output 8" xfId="18203"/>
    <cellStyle name="Output 9" xfId="18204"/>
    <cellStyle name="Output millions" xfId="18205"/>
    <cellStyle name="Output millions 2" xfId="18206"/>
    <cellStyle name="Output millions 2 2" xfId="18207"/>
    <cellStyle name="Output millions 2_2011 Operations Snapshot" xfId="18208"/>
    <cellStyle name="Output millions 3" xfId="18209"/>
    <cellStyle name="Output millions 3 2" xfId="18210"/>
    <cellStyle name="Output millions 3 2 2" xfId="18211"/>
    <cellStyle name="Output millions 3 2_County_Stop_Light_Chart_2012_02" xfId="18212"/>
    <cellStyle name="Output millions 4" xfId="18213"/>
    <cellStyle name="Output millions 4 2" xfId="18214"/>
    <cellStyle name="Output millions 4 3" xfId="18215"/>
    <cellStyle name="Output millions 4_2012 Operations Snapshot" xfId="18216"/>
    <cellStyle name="Output millions 5" xfId="18217"/>
    <cellStyle name="Output millions 5 2" xfId="18218"/>
    <cellStyle name="Output millions 5_VarX" xfId="18219"/>
    <cellStyle name="Output millions 6" xfId="18220"/>
    <cellStyle name="Output millions_2012 Jan CAP ASM Report" xfId="18221"/>
    <cellStyle name="Percen - Style1" xfId="18222"/>
    <cellStyle name="Percen - Style1 2" xfId="18223"/>
    <cellStyle name="Percen - Style2" xfId="18224"/>
    <cellStyle name="Percen - Style2 2" xfId="18225"/>
    <cellStyle name="Percen - Style2 3" xfId="18226"/>
    <cellStyle name="Percen - Style3" xfId="18227"/>
    <cellStyle name="Percen - Style3 2" xfId="18228"/>
    <cellStyle name="Percen - Style3 2 2" xfId="18229"/>
    <cellStyle name="Percen - Style3 3" xfId="18230"/>
    <cellStyle name="Percen - Style3 4" xfId="18231"/>
    <cellStyle name="Percen - Style3_ACCOUNTS" xfId="18232"/>
    <cellStyle name="Percent" xfId="3" builtinId="5"/>
    <cellStyle name="Percent (0)" xfId="18233"/>
    <cellStyle name="Percent [2]" xfId="18234"/>
    <cellStyle name="Percent [2] 10" xfId="18235"/>
    <cellStyle name="Percent [2] 2" xfId="18236"/>
    <cellStyle name="Percent [2] 2 2" xfId="18237"/>
    <cellStyle name="Percent [2] 2 2 2" xfId="18238"/>
    <cellStyle name="Percent [2] 2 2 3" xfId="18239"/>
    <cellStyle name="Percent [2] 2 3" xfId="18240"/>
    <cellStyle name="Percent [2] 2 4" xfId="18241"/>
    <cellStyle name="Percent [2] 3" xfId="18242"/>
    <cellStyle name="Percent [2] 3 2" xfId="18243"/>
    <cellStyle name="Percent [2] 3 2 2" xfId="18244"/>
    <cellStyle name="Percent [2] 3 2 3" xfId="18245"/>
    <cellStyle name="Percent [2] 3 3" xfId="18246"/>
    <cellStyle name="Percent [2] 3 3 2" xfId="18247"/>
    <cellStyle name="Percent [2] 3 3 3" xfId="18248"/>
    <cellStyle name="Percent [2] 3 4" xfId="18249"/>
    <cellStyle name="Percent [2] 3 4 2" xfId="18250"/>
    <cellStyle name="Percent [2] 3 4 3" xfId="18251"/>
    <cellStyle name="Percent [2] 4" xfId="18252"/>
    <cellStyle name="Percent [2] 4 2" xfId="18253"/>
    <cellStyle name="Percent [2] 4 3" xfId="18254"/>
    <cellStyle name="Percent [2] 5" xfId="18255"/>
    <cellStyle name="Percent [2] 5 2" xfId="18256"/>
    <cellStyle name="Percent [2] 5 2 2" xfId="18257"/>
    <cellStyle name="Percent [2] 6" xfId="18258"/>
    <cellStyle name="Percent [2] 6 2" xfId="18259"/>
    <cellStyle name="Percent [2] 7" xfId="18260"/>
    <cellStyle name="Percent 10" xfId="18261"/>
    <cellStyle name="Percent 10 2" xfId="18262"/>
    <cellStyle name="Percent 10 2 2" xfId="18263"/>
    <cellStyle name="Percent 10 3" xfId="18264"/>
    <cellStyle name="Percent 10 3 2" xfId="18265"/>
    <cellStyle name="Percent 10 3 3" xfId="18266"/>
    <cellStyle name="Percent 10 4" xfId="18267"/>
    <cellStyle name="Percent 100" xfId="18268"/>
    <cellStyle name="Percent 101" xfId="18269"/>
    <cellStyle name="Percent 102" xfId="18270"/>
    <cellStyle name="Percent 103" xfId="18271"/>
    <cellStyle name="Percent 104" xfId="18272"/>
    <cellStyle name="Percent 105" xfId="18273"/>
    <cellStyle name="Percent 106" xfId="18274"/>
    <cellStyle name="Percent 107" xfId="18275"/>
    <cellStyle name="Percent 108" xfId="18276"/>
    <cellStyle name="Percent 109" xfId="18277"/>
    <cellStyle name="Percent 11" xfId="18278"/>
    <cellStyle name="Percent 11 2" xfId="18279"/>
    <cellStyle name="Percent 11 2 2" xfId="18280"/>
    <cellStyle name="Percent 11 2 3" xfId="18281"/>
    <cellStyle name="Percent 11 3" xfId="18282"/>
    <cellStyle name="Percent 11 3 2" xfId="18283"/>
    <cellStyle name="Percent 11 3 3" xfId="18284"/>
    <cellStyle name="Percent 11 4" xfId="18285"/>
    <cellStyle name="Percent 11 4 2" xfId="18286"/>
    <cellStyle name="Percent 11 4 3" xfId="18287"/>
    <cellStyle name="Percent 11 5" xfId="18288"/>
    <cellStyle name="Percent 110" xfId="18289"/>
    <cellStyle name="Percent 111" xfId="18290"/>
    <cellStyle name="Percent 112" xfId="18291"/>
    <cellStyle name="Percent 113" xfId="18292"/>
    <cellStyle name="Percent 114" xfId="18293"/>
    <cellStyle name="Percent 115" xfId="18294"/>
    <cellStyle name="Percent 116" xfId="18295"/>
    <cellStyle name="Percent 117" xfId="18296"/>
    <cellStyle name="Percent 118" xfId="18297"/>
    <cellStyle name="Percent 119" xfId="18298"/>
    <cellStyle name="Percent 12" xfId="18299"/>
    <cellStyle name="Percent 12 2" xfId="18300"/>
    <cellStyle name="Percent 12 2 2" xfId="18301"/>
    <cellStyle name="Percent 12 2 2 2" xfId="18302"/>
    <cellStyle name="Percent 12 2 2 3" xfId="18303"/>
    <cellStyle name="Percent 12 2 3" xfId="18304"/>
    <cellStyle name="Percent 12 2 4" xfId="18305"/>
    <cellStyle name="Percent 12 3" xfId="18306"/>
    <cellStyle name="Percent 12 3 2" xfId="18307"/>
    <cellStyle name="Percent 12 3 3" xfId="18308"/>
    <cellStyle name="Percent 12 4" xfId="18309"/>
    <cellStyle name="Percent 12 4 2" xfId="18310"/>
    <cellStyle name="Percent 12 4 3" xfId="18311"/>
    <cellStyle name="Percent 12 5" xfId="18312"/>
    <cellStyle name="Percent 12 5 2" xfId="18313"/>
    <cellStyle name="Percent 12 5 3" xfId="18314"/>
    <cellStyle name="Percent 120" xfId="18315"/>
    <cellStyle name="Percent 121" xfId="9"/>
    <cellStyle name="Percent 122" xfId="18316"/>
    <cellStyle name="Percent 123" xfId="18317"/>
    <cellStyle name="Percent 124" xfId="18318"/>
    <cellStyle name="Percent 125" xfId="18319"/>
    <cellStyle name="Percent 126" xfId="18320"/>
    <cellStyle name="Percent 127" xfId="18321"/>
    <cellStyle name="Percent 128" xfId="18322"/>
    <cellStyle name="Percent 13" xfId="18323"/>
    <cellStyle name="Percent 13 2" xfId="18324"/>
    <cellStyle name="Percent 13 2 2" xfId="18325"/>
    <cellStyle name="Percent 13 2 3" xfId="18326"/>
    <cellStyle name="Percent 13 3" xfId="18327"/>
    <cellStyle name="Percent 13 3 2" xfId="18328"/>
    <cellStyle name="Percent 13 3 3" xfId="18329"/>
    <cellStyle name="Percent 13 4" xfId="18330"/>
    <cellStyle name="Percent 13 5" xfId="18331"/>
    <cellStyle name="Percent 13 6" xfId="18332"/>
    <cellStyle name="Percent 14" xfId="18333"/>
    <cellStyle name="Percent 14 2" xfId="18334"/>
    <cellStyle name="Percent 14 2 2" xfId="18335"/>
    <cellStyle name="Percent 14 2 2 2" xfId="18336"/>
    <cellStyle name="Percent 14 3" xfId="18337"/>
    <cellStyle name="Percent 14 3 2" xfId="18338"/>
    <cellStyle name="Percent 14 4" xfId="18339"/>
    <cellStyle name="Percent 14 4 2" xfId="18340"/>
    <cellStyle name="Percent 14 4 3" xfId="18341"/>
    <cellStyle name="Percent 14 5" xfId="18342"/>
    <cellStyle name="Percent 14 5 2" xfId="18343"/>
    <cellStyle name="Percent 15" xfId="18344"/>
    <cellStyle name="Percent 15 2" xfId="18345"/>
    <cellStyle name="Percent 15 2 2" xfId="18346"/>
    <cellStyle name="Percent 15 2 3" xfId="18347"/>
    <cellStyle name="Percent 15 2 4" xfId="18348"/>
    <cellStyle name="Percent 15 2 5" xfId="18349"/>
    <cellStyle name="Percent 15 3" xfId="18350"/>
    <cellStyle name="Percent 15 3 2" xfId="18351"/>
    <cellStyle name="Percent 15 4" xfId="18352"/>
    <cellStyle name="Percent 15 4 2" xfId="18353"/>
    <cellStyle name="Percent 15 4 3" xfId="18354"/>
    <cellStyle name="Percent 15 5" xfId="18355"/>
    <cellStyle name="Percent 15 6" xfId="18356"/>
    <cellStyle name="Percent 16" xfId="18357"/>
    <cellStyle name="Percent 16 2" xfId="18358"/>
    <cellStyle name="Percent 16 2 2" xfId="18359"/>
    <cellStyle name="Percent 16 2 3" xfId="18360"/>
    <cellStyle name="Percent 16 3" xfId="18361"/>
    <cellStyle name="Percent 16 3 2" xfId="18362"/>
    <cellStyle name="Percent 16 3 3" xfId="18363"/>
    <cellStyle name="Percent 16 4" xfId="18364"/>
    <cellStyle name="Percent 16 4 2" xfId="18365"/>
    <cellStyle name="Percent 16 4 3" xfId="18366"/>
    <cellStyle name="Percent 17" xfId="18367"/>
    <cellStyle name="Percent 17 2" xfId="18368"/>
    <cellStyle name="Percent 17 2 2" xfId="18369"/>
    <cellStyle name="Percent 17 2 3" xfId="18370"/>
    <cellStyle name="Percent 17 2 4" xfId="18371"/>
    <cellStyle name="Percent 17 3" xfId="18372"/>
    <cellStyle name="Percent 17 3 2" xfId="18373"/>
    <cellStyle name="Percent 17 3 3" xfId="18374"/>
    <cellStyle name="Percent 17 4" xfId="18375"/>
    <cellStyle name="Percent 17 4 2" xfId="18376"/>
    <cellStyle name="Percent 17 4 3" xfId="18377"/>
    <cellStyle name="Percent 18" xfId="18378"/>
    <cellStyle name="Percent 18 2" xfId="18379"/>
    <cellStyle name="Percent 18 2 2" xfId="18380"/>
    <cellStyle name="Percent 18 2 3" xfId="18381"/>
    <cellStyle name="Percent 18 3" xfId="18382"/>
    <cellStyle name="Percent 18 3 2" xfId="18383"/>
    <cellStyle name="Percent 18 3 3" xfId="18384"/>
    <cellStyle name="Percent 18 4" xfId="18385"/>
    <cellStyle name="Percent 18 4 2" xfId="18386"/>
    <cellStyle name="Percent 18 4 3" xfId="18387"/>
    <cellStyle name="Percent 18 5" xfId="18388"/>
    <cellStyle name="Percent 18 5 2" xfId="18389"/>
    <cellStyle name="Percent 19" xfId="18390"/>
    <cellStyle name="Percent 19 2" xfId="18391"/>
    <cellStyle name="Percent 19 2 2" xfId="18392"/>
    <cellStyle name="Percent 19 2 3" xfId="18393"/>
    <cellStyle name="Percent 19 3" xfId="18394"/>
    <cellStyle name="Percent 19 3 2" xfId="18395"/>
    <cellStyle name="Percent 19 3 3" xfId="18396"/>
    <cellStyle name="Percent 19 4" xfId="18397"/>
    <cellStyle name="Percent 19 4 2" xfId="18398"/>
    <cellStyle name="Percent 19 4 3" xfId="18399"/>
    <cellStyle name="Percent 2" xfId="18400"/>
    <cellStyle name="Percent 2 2" xfId="18401"/>
    <cellStyle name="Percent 2 2 2" xfId="18402"/>
    <cellStyle name="Percent 2 2 2 2" xfId="18403"/>
    <cellStyle name="Percent 2 2 2 3" xfId="18404"/>
    <cellStyle name="Percent 2 2 3" xfId="18405"/>
    <cellStyle name="Percent 2 2 4" xfId="18406"/>
    <cellStyle name="Percent 2 3" xfId="18407"/>
    <cellStyle name="Percent 2 3 2" xfId="18408"/>
    <cellStyle name="Percent 2 3 3" xfId="18409"/>
    <cellStyle name="Percent 2 3 4" xfId="18410"/>
    <cellStyle name="Percent 2 4" xfId="18411"/>
    <cellStyle name="Percent 2 4 2" xfId="18412"/>
    <cellStyle name="Percent 2 4 3" xfId="18413"/>
    <cellStyle name="Percent 2 5" xfId="18414"/>
    <cellStyle name="Percent 2 6" xfId="18415"/>
    <cellStyle name="Percent 2 7" xfId="18416"/>
    <cellStyle name="Percent 20" xfId="18417"/>
    <cellStyle name="Percent 20 2" xfId="18418"/>
    <cellStyle name="Percent 20 2 2" xfId="18419"/>
    <cellStyle name="Percent 20 2 3" xfId="18420"/>
    <cellStyle name="Percent 20 2 4" xfId="18421"/>
    <cellStyle name="Percent 20 2 5" xfId="18422"/>
    <cellStyle name="Percent 20 3" xfId="18423"/>
    <cellStyle name="Percent 20 4" xfId="18424"/>
    <cellStyle name="Percent 20 5" xfId="18425"/>
    <cellStyle name="Percent 21" xfId="18426"/>
    <cellStyle name="Percent 21 2" xfId="18427"/>
    <cellStyle name="Percent 21 3" xfId="18428"/>
    <cellStyle name="Percent 22" xfId="18429"/>
    <cellStyle name="Percent 22 2" xfId="18430"/>
    <cellStyle name="Percent 22 2 2" xfId="18431"/>
    <cellStyle name="Percent 22 3" xfId="18432"/>
    <cellStyle name="Percent 22 3 2" xfId="18433"/>
    <cellStyle name="Percent 22 3 3" xfId="18434"/>
    <cellStyle name="Percent 22 4" xfId="18435"/>
    <cellStyle name="Percent 22 4 2" xfId="18436"/>
    <cellStyle name="Percent 23" xfId="18437"/>
    <cellStyle name="Percent 23 2" xfId="18438"/>
    <cellStyle name="Percent 23 2 2" xfId="18439"/>
    <cellStyle name="Percent 23 3" xfId="18440"/>
    <cellStyle name="Percent 23 3 2" xfId="18441"/>
    <cellStyle name="Percent 23 3 3" xfId="18442"/>
    <cellStyle name="Percent 23 4" xfId="18443"/>
    <cellStyle name="Percent 23 4 2" xfId="18444"/>
    <cellStyle name="Percent 24" xfId="18445"/>
    <cellStyle name="Percent 24 2" xfId="18446"/>
    <cellStyle name="Percent 24 2 2" xfId="18447"/>
    <cellStyle name="Percent 24 2 3" xfId="18448"/>
    <cellStyle name="Percent 24 3" xfId="18449"/>
    <cellStyle name="Percent 24 3 2" xfId="18450"/>
    <cellStyle name="Percent 24 3 3" xfId="18451"/>
    <cellStyle name="Percent 24 4" xfId="18452"/>
    <cellStyle name="Percent 24 4 2" xfId="18453"/>
    <cellStyle name="Percent 24 4 3" xfId="18454"/>
    <cellStyle name="Percent 24 5" xfId="18455"/>
    <cellStyle name="Percent 25" xfId="18456"/>
    <cellStyle name="Percent 25 2" xfId="18457"/>
    <cellStyle name="Percent 25 2 2" xfId="18458"/>
    <cellStyle name="Percent 25 2 3" xfId="18459"/>
    <cellStyle name="Percent 25 3" xfId="18460"/>
    <cellStyle name="Percent 26" xfId="18461"/>
    <cellStyle name="Percent 26 2" xfId="18462"/>
    <cellStyle name="Percent 26 3" xfId="18463"/>
    <cellStyle name="Percent 27" xfId="18464"/>
    <cellStyle name="Percent 27 2" xfId="18465"/>
    <cellStyle name="Percent 27 3" xfId="18466"/>
    <cellStyle name="Percent 28" xfId="18467"/>
    <cellStyle name="Percent 28 2" xfId="18468"/>
    <cellStyle name="Percent 28 3" xfId="18469"/>
    <cellStyle name="Percent 29" xfId="18470"/>
    <cellStyle name="Percent 29 2" xfId="18471"/>
    <cellStyle name="Percent 29 3" xfId="18472"/>
    <cellStyle name="Percent 3" xfId="18473"/>
    <cellStyle name="Percent 3 2" xfId="18474"/>
    <cellStyle name="Percent 3 2 2" xfId="18475"/>
    <cellStyle name="Percent 3 2 2 2" xfId="18476"/>
    <cellStyle name="Percent 3 2 2 3" xfId="18477"/>
    <cellStyle name="Percent 3 2 3" xfId="18478"/>
    <cellStyle name="Percent 3 2 4" xfId="18479"/>
    <cellStyle name="Percent 3 3" xfId="18480"/>
    <cellStyle name="Percent 3 3 2" xfId="18481"/>
    <cellStyle name="Percent 3 3 3" xfId="18482"/>
    <cellStyle name="Percent 3 4" xfId="18483"/>
    <cellStyle name="Percent 3 5" xfId="18484"/>
    <cellStyle name="Percent 3 6" xfId="18485"/>
    <cellStyle name="Percent 30" xfId="18486"/>
    <cellStyle name="Percent 30 2" xfId="18487"/>
    <cellStyle name="Percent 30 3" xfId="18488"/>
    <cellStyle name="Percent 31" xfId="18489"/>
    <cellStyle name="Percent 31 2" xfId="18490"/>
    <cellStyle name="Percent 31 3" xfId="18491"/>
    <cellStyle name="Percent 32" xfId="18492"/>
    <cellStyle name="Percent 32 2" xfId="18493"/>
    <cellStyle name="Percent 32 3" xfId="18494"/>
    <cellStyle name="Percent 33" xfId="18495"/>
    <cellStyle name="Percent 33 2" xfId="18496"/>
    <cellStyle name="Percent 33 3" xfId="18497"/>
    <cellStyle name="Percent 34" xfId="18498"/>
    <cellStyle name="Percent 34 2" xfId="18499"/>
    <cellStyle name="Percent 34 3" xfId="18500"/>
    <cellStyle name="Percent 35" xfId="18501"/>
    <cellStyle name="Percent 35 2" xfId="18502"/>
    <cellStyle name="Percent 35 3" xfId="18503"/>
    <cellStyle name="Percent 36" xfId="18504"/>
    <cellStyle name="Percent 36 2" xfId="18505"/>
    <cellStyle name="Percent 36 3" xfId="18506"/>
    <cellStyle name="Percent 37" xfId="18507"/>
    <cellStyle name="Percent 37 2" xfId="18508"/>
    <cellStyle name="Percent 37 3" xfId="18509"/>
    <cellStyle name="Percent 38" xfId="18510"/>
    <cellStyle name="Percent 38 2" xfId="18511"/>
    <cellStyle name="Percent 38 3" xfId="18512"/>
    <cellStyle name="Percent 39" xfId="18513"/>
    <cellStyle name="Percent 39 2" xfId="18514"/>
    <cellStyle name="Percent 39 3" xfId="18515"/>
    <cellStyle name="Percent 4" xfId="18516"/>
    <cellStyle name="Percent 4 2" xfId="18517"/>
    <cellStyle name="Percent 4 2 2" xfId="18518"/>
    <cellStyle name="Percent 4 2 3" xfId="18519"/>
    <cellStyle name="Percent 4 2 3 2" xfId="18520"/>
    <cellStyle name="Percent 4 2 3 3" xfId="18521"/>
    <cellStyle name="Percent 4 2 4" xfId="18522"/>
    <cellStyle name="Percent 4 2 5" xfId="18523"/>
    <cellStyle name="Percent 4 3" xfId="18524"/>
    <cellStyle name="Percent 4 3 2" xfId="18525"/>
    <cellStyle name="Percent 4 3 3" xfId="18526"/>
    <cellStyle name="Percent 4 4" xfId="18527"/>
    <cellStyle name="Percent 4 5" xfId="18528"/>
    <cellStyle name="Percent 40" xfId="18529"/>
    <cellStyle name="Percent 40 2" xfId="18530"/>
    <cellStyle name="Percent 40 3" xfId="18531"/>
    <cellStyle name="Percent 41" xfId="18532"/>
    <cellStyle name="Percent 41 2" xfId="18533"/>
    <cellStyle name="Percent 41 3" xfId="18534"/>
    <cellStyle name="Percent 42" xfId="18535"/>
    <cellStyle name="Percent 42 2" xfId="18536"/>
    <cellStyle name="Percent 42 3" xfId="18537"/>
    <cellStyle name="Percent 43" xfId="18538"/>
    <cellStyle name="Percent 43 2" xfId="18539"/>
    <cellStyle name="Percent 43 3" xfId="18540"/>
    <cellStyle name="Percent 44" xfId="18541"/>
    <cellStyle name="Percent 44 2" xfId="18542"/>
    <cellStyle name="Percent 44 3" xfId="18543"/>
    <cellStyle name="Percent 45" xfId="18544"/>
    <cellStyle name="Percent 45 2" xfId="18545"/>
    <cellStyle name="Percent 45 3" xfId="18546"/>
    <cellStyle name="Percent 46" xfId="18547"/>
    <cellStyle name="Percent 47" xfId="18548"/>
    <cellStyle name="Percent 48" xfId="18549"/>
    <cellStyle name="Percent 49" xfId="18550"/>
    <cellStyle name="Percent 5" xfId="18551"/>
    <cellStyle name="Percent 5 2" xfId="18552"/>
    <cellStyle name="Percent 5 2 2" xfId="18553"/>
    <cellStyle name="Percent 5 2 3" xfId="18554"/>
    <cellStyle name="Percent 5 3" xfId="18555"/>
    <cellStyle name="Percent 5 4" xfId="18556"/>
    <cellStyle name="Percent 5 5" xfId="18557"/>
    <cellStyle name="Percent 50" xfId="18558"/>
    <cellStyle name="Percent 51" xfId="18559"/>
    <cellStyle name="Percent 52" xfId="18560"/>
    <cellStyle name="Percent 53" xfId="18561"/>
    <cellStyle name="Percent 54" xfId="18562"/>
    <cellStyle name="Percent 55" xfId="18563"/>
    <cellStyle name="Percent 56" xfId="18564"/>
    <cellStyle name="Percent 57" xfId="18565"/>
    <cellStyle name="Percent 58" xfId="18566"/>
    <cellStyle name="Percent 59" xfId="18567"/>
    <cellStyle name="Percent 6" xfId="18568"/>
    <cellStyle name="Percent 6 2" xfId="18569"/>
    <cellStyle name="Percent 6 2 2" xfId="18570"/>
    <cellStyle name="Percent 6 2 2 2" xfId="18571"/>
    <cellStyle name="Percent 6 2 2 3" xfId="18572"/>
    <cellStyle name="Percent 6 2 3" xfId="18573"/>
    <cellStyle name="Percent 6 2 4" xfId="18574"/>
    <cellStyle name="Percent 6 3" xfId="18575"/>
    <cellStyle name="Percent 6 3 2" xfId="18576"/>
    <cellStyle name="Percent 6 3 3" xfId="18577"/>
    <cellStyle name="Percent 6 4" xfId="18578"/>
    <cellStyle name="Percent 6 5" xfId="18579"/>
    <cellStyle name="Percent 60" xfId="18580"/>
    <cellStyle name="Percent 61" xfId="18581"/>
    <cellStyle name="Percent 62" xfId="18582"/>
    <cellStyle name="Percent 63" xfId="18583"/>
    <cellStyle name="Percent 64" xfId="18584"/>
    <cellStyle name="Percent 65" xfId="18585"/>
    <cellStyle name="Percent 66" xfId="18586"/>
    <cellStyle name="Percent 67" xfId="18587"/>
    <cellStyle name="Percent 68" xfId="18588"/>
    <cellStyle name="Percent 68 2" xfId="18589"/>
    <cellStyle name="Percent 69" xfId="18590"/>
    <cellStyle name="Percent 7" xfId="18591"/>
    <cellStyle name="Percent 7 10" xfId="18592"/>
    <cellStyle name="Percent 7 2" xfId="18593"/>
    <cellStyle name="Percent 7 2 2" xfId="18594"/>
    <cellStyle name="Percent 7 2 3" xfId="18595"/>
    <cellStyle name="Percent 7 3" xfId="18596"/>
    <cellStyle name="Percent 7 3 2" xfId="18597"/>
    <cellStyle name="Percent 7 3 3" xfId="18598"/>
    <cellStyle name="Percent 7 3 4" xfId="18599"/>
    <cellStyle name="Percent 7 3 5" xfId="18600"/>
    <cellStyle name="Percent 7 4" xfId="18601"/>
    <cellStyle name="Percent 7 4 2" xfId="18602"/>
    <cellStyle name="Percent 7 5" xfId="18603"/>
    <cellStyle name="Percent 7 5 2" xfId="18604"/>
    <cellStyle name="Percent 7 6" xfId="18605"/>
    <cellStyle name="Percent 7 7" xfId="18606"/>
    <cellStyle name="Percent 7 7 2" xfId="18607"/>
    <cellStyle name="Percent 7 8" xfId="18608"/>
    <cellStyle name="Percent 7 9" xfId="18609"/>
    <cellStyle name="Percent 70" xfId="18610"/>
    <cellStyle name="Percent 71" xfId="18611"/>
    <cellStyle name="Percent 72" xfId="18612"/>
    <cellStyle name="Percent 73" xfId="18613"/>
    <cellStyle name="Percent 74" xfId="18614"/>
    <cellStyle name="Percent 75" xfId="18615"/>
    <cellStyle name="Percent 76" xfId="18616"/>
    <cellStyle name="Percent 77" xfId="18617"/>
    <cellStyle name="Percent 78" xfId="18618"/>
    <cellStyle name="Percent 79" xfId="18619"/>
    <cellStyle name="Percent 8" xfId="18620"/>
    <cellStyle name="Percent 8 2" xfId="18621"/>
    <cellStyle name="Percent 8 2 2" xfId="18622"/>
    <cellStyle name="Percent 8 2 2 2" xfId="18623"/>
    <cellStyle name="Percent 8 3" xfId="18624"/>
    <cellStyle name="Percent 8 4" xfId="18625"/>
    <cellStyle name="Percent 8 5" xfId="18626"/>
    <cellStyle name="Percent 80" xfId="18627"/>
    <cellStyle name="Percent 81" xfId="18628"/>
    <cellStyle name="Percent 82" xfId="18629"/>
    <cellStyle name="Percent 83" xfId="18630"/>
    <cellStyle name="Percent 84" xfId="18631"/>
    <cellStyle name="Percent 84 2" xfId="18632"/>
    <cellStyle name="Percent 85" xfId="18633"/>
    <cellStyle name="Percent 86" xfId="18634"/>
    <cellStyle name="Percent 86 2" xfId="18635"/>
    <cellStyle name="Percent 87" xfId="18636"/>
    <cellStyle name="Percent 88" xfId="18637"/>
    <cellStyle name="Percent 89" xfId="18638"/>
    <cellStyle name="Percent 9" xfId="18639"/>
    <cellStyle name="Percent 9 2" xfId="18640"/>
    <cellStyle name="Percent 9 2 2" xfId="18641"/>
    <cellStyle name="Percent 9 2 3" xfId="18642"/>
    <cellStyle name="Percent 9 2 4" xfId="18643"/>
    <cellStyle name="Percent 9 3" xfId="18644"/>
    <cellStyle name="Percent 9 4" xfId="18645"/>
    <cellStyle name="Percent 90" xfId="18646"/>
    <cellStyle name="Percent 91" xfId="18647"/>
    <cellStyle name="Percent 92" xfId="18648"/>
    <cellStyle name="Percent 93" xfId="18649"/>
    <cellStyle name="Percent 94" xfId="18650"/>
    <cellStyle name="Percent 95" xfId="18651"/>
    <cellStyle name="Percent 96" xfId="18652"/>
    <cellStyle name="Percent 97" xfId="18653"/>
    <cellStyle name="Percent 98" xfId="18654"/>
    <cellStyle name="Percent 99" xfId="18655"/>
    <cellStyle name="Processing" xfId="18656"/>
    <cellStyle name="Processing 2" xfId="18657"/>
    <cellStyle name="Processing 2 2" xfId="18658"/>
    <cellStyle name="Processing 2 3" xfId="18659"/>
    <cellStyle name="Processing 3" xfId="18660"/>
    <cellStyle name="Processing 4" xfId="18661"/>
    <cellStyle name="Processing_AURORA Total New" xfId="18662"/>
    <cellStyle name="PSChar" xfId="18663"/>
    <cellStyle name="PSChar 2" xfId="18664"/>
    <cellStyle name="PSChar 2 2" xfId="18665"/>
    <cellStyle name="PSChar 2 3" xfId="18666"/>
    <cellStyle name="PSChar 3" xfId="18667"/>
    <cellStyle name="PSChar 4" xfId="18668"/>
    <cellStyle name="PSDate" xfId="18669"/>
    <cellStyle name="PSDate 2" xfId="18670"/>
    <cellStyle name="PSDate 2 2" xfId="18671"/>
    <cellStyle name="PSDate 2 3" xfId="18672"/>
    <cellStyle name="PSDate 3" xfId="18673"/>
    <cellStyle name="PSDate 4" xfId="18674"/>
    <cellStyle name="PSDec" xfId="18675"/>
    <cellStyle name="PSDec 2" xfId="18676"/>
    <cellStyle name="PSDec 2 2" xfId="18677"/>
    <cellStyle name="PSDec 2 3" xfId="18678"/>
    <cellStyle name="PSDec 3" xfId="18679"/>
    <cellStyle name="PSDec 4" xfId="18680"/>
    <cellStyle name="PSHeading" xfId="18681"/>
    <cellStyle name="PSHeading 2" xfId="18682"/>
    <cellStyle name="PSHeading 2 2" xfId="18683"/>
    <cellStyle name="PSHeading 2 3" xfId="18684"/>
    <cellStyle name="PSHeading 3" xfId="18685"/>
    <cellStyle name="PSHeading 4" xfId="18686"/>
    <cellStyle name="PSInt" xfId="18687"/>
    <cellStyle name="PSInt 2" xfId="18688"/>
    <cellStyle name="PSInt 2 2" xfId="18689"/>
    <cellStyle name="PSInt 2 3" xfId="18690"/>
    <cellStyle name="PSInt 3" xfId="18691"/>
    <cellStyle name="PSInt 4" xfId="18692"/>
    <cellStyle name="PSSpacer" xfId="18693"/>
    <cellStyle name="PSSpacer 2" xfId="18694"/>
    <cellStyle name="PSSpacer 2 2" xfId="18695"/>
    <cellStyle name="PSSpacer 2 3" xfId="18696"/>
    <cellStyle name="PSSpacer 3" xfId="18697"/>
    <cellStyle name="PSSpacer 4" xfId="18698"/>
    <cellStyle name="purple - Style8" xfId="18699"/>
    <cellStyle name="purple - Style8 2" xfId="18700"/>
    <cellStyle name="purple - Style8 2 2" xfId="18701"/>
    <cellStyle name="purple - Style8 3" xfId="18702"/>
    <cellStyle name="purple - Style8_ACCOUNTS" xfId="18703"/>
    <cellStyle name="Ratio" xfId="18704"/>
    <cellStyle name="Ratio 2" xfId="18705"/>
    <cellStyle name="Ratio 2 2" xfId="18706"/>
    <cellStyle name="Ratio 3" xfId="18707"/>
    <cellStyle name="Ratio 3 2" xfId="18708"/>
    <cellStyle name="Ratio 3 2 2" xfId="18709"/>
    <cellStyle name="Ratio 4" xfId="18710"/>
    <cellStyle name="Ratio 4 2" xfId="18711"/>
    <cellStyle name="Ratio 4 3" xfId="18712"/>
    <cellStyle name="Ratio 5" xfId="18713"/>
    <cellStyle name="Ratio 5 2" xfId="18714"/>
    <cellStyle name="Ratio 6" xfId="18715"/>
    <cellStyle name="RED" xfId="18716"/>
    <cellStyle name="Red - Style7" xfId="18717"/>
    <cellStyle name="Red - Style7 2" xfId="18718"/>
    <cellStyle name="Red - Style7 2 2" xfId="18719"/>
    <cellStyle name="Red - Style7 3" xfId="18720"/>
    <cellStyle name="Red - Style7_ACCOUNTS" xfId="18721"/>
    <cellStyle name="RED 10" xfId="18722"/>
    <cellStyle name="RED 11" xfId="18723"/>
    <cellStyle name="RED 12" xfId="18724"/>
    <cellStyle name="RED 13" xfId="18725"/>
    <cellStyle name="RED 14" xfId="18726"/>
    <cellStyle name="RED 15" xfId="18727"/>
    <cellStyle name="RED 16" xfId="18728"/>
    <cellStyle name="RED 17" xfId="18729"/>
    <cellStyle name="RED 18" xfId="18730"/>
    <cellStyle name="RED 19" xfId="18731"/>
    <cellStyle name="RED 2" xfId="18732"/>
    <cellStyle name="RED 2 2" xfId="18733"/>
    <cellStyle name="RED 20" xfId="18734"/>
    <cellStyle name="RED 21" xfId="18735"/>
    <cellStyle name="RED 22" xfId="18736"/>
    <cellStyle name="RED 23" xfId="18737"/>
    <cellStyle name="RED 24" xfId="18738"/>
    <cellStyle name="RED 3" xfId="18739"/>
    <cellStyle name="RED 4" xfId="18740"/>
    <cellStyle name="RED 5" xfId="18741"/>
    <cellStyle name="RED 6" xfId="18742"/>
    <cellStyle name="RED 7" xfId="18743"/>
    <cellStyle name="RED 8" xfId="18744"/>
    <cellStyle name="RED 9" xfId="18745"/>
    <cellStyle name="RED_04 07E Wild Horse Wind Expansion (C) (2)" xfId="18746"/>
    <cellStyle name="Report" xfId="18747"/>
    <cellStyle name="Report - Style5" xfId="18748"/>
    <cellStyle name="Report - Style6" xfId="18749"/>
    <cellStyle name="Report - Style7" xfId="18750"/>
    <cellStyle name="Report - Style8" xfId="18751"/>
    <cellStyle name="Report 2" xfId="18752"/>
    <cellStyle name="Report 2 2" xfId="18753"/>
    <cellStyle name="Report 2 3" xfId="18754"/>
    <cellStyle name="Report 3" xfId="18755"/>
    <cellStyle name="Report 4" xfId="18756"/>
    <cellStyle name="Report 5" xfId="18757"/>
    <cellStyle name="Report 6" xfId="18758"/>
    <cellStyle name="Report 7" xfId="18759"/>
    <cellStyle name="Report Bar" xfId="18760"/>
    <cellStyle name="Report Bar 2" xfId="18761"/>
    <cellStyle name="Report Bar 2 2" xfId="18762"/>
    <cellStyle name="Report Bar 2 3" xfId="18763"/>
    <cellStyle name="Report Bar 3" xfId="18764"/>
    <cellStyle name="Report Bar 3 2" xfId="18765"/>
    <cellStyle name="Report Bar 4" xfId="18766"/>
    <cellStyle name="Report Bar 5" xfId="18767"/>
    <cellStyle name="Report Bar_AURORA Total New" xfId="18768"/>
    <cellStyle name="Report Heading" xfId="18769"/>
    <cellStyle name="Report Heading 2" xfId="18770"/>
    <cellStyle name="Report Heading 2 2" xfId="18771"/>
    <cellStyle name="Report Heading 3" xfId="18772"/>
    <cellStyle name="Report Heading 3 2" xfId="18773"/>
    <cellStyle name="Report Heading_Electric Rev Req Model (2009 GRC) Rebuttal" xfId="18774"/>
    <cellStyle name="Report Percent" xfId="18775"/>
    <cellStyle name="Report Percent 2" xfId="18776"/>
    <cellStyle name="Report Percent 2 2" xfId="18777"/>
    <cellStyle name="Report Percent 2 2 2" xfId="18778"/>
    <cellStyle name="Report Percent 2 2 3" xfId="18779"/>
    <cellStyle name="Report Percent 2 3" xfId="18780"/>
    <cellStyle name="Report Percent 2 4" xfId="18781"/>
    <cellStyle name="Report Percent 3" xfId="18782"/>
    <cellStyle name="Report Percent 3 2" xfId="18783"/>
    <cellStyle name="Report Percent 3 2 2" xfId="18784"/>
    <cellStyle name="Report Percent 3 2 3" xfId="18785"/>
    <cellStyle name="Report Percent 3 3" xfId="18786"/>
    <cellStyle name="Report Percent 3 3 2" xfId="18787"/>
    <cellStyle name="Report Percent 3 3 3" xfId="18788"/>
    <cellStyle name="Report Percent 3 4" xfId="18789"/>
    <cellStyle name="Report Percent 3 4 2" xfId="18790"/>
    <cellStyle name="Report Percent 3 4 3" xfId="18791"/>
    <cellStyle name="Report Percent 4" xfId="18792"/>
    <cellStyle name="Report Percent 4 2" xfId="18793"/>
    <cellStyle name="Report Percent 4 3" xfId="18794"/>
    <cellStyle name="Report Percent 5" xfId="18795"/>
    <cellStyle name="Report Percent 6" xfId="18796"/>
    <cellStyle name="Report Percent 7" xfId="18797"/>
    <cellStyle name="Report Percent_ACCOUNTS" xfId="18798"/>
    <cellStyle name="Report Unit Cost" xfId="18799"/>
    <cellStyle name="Report Unit Cost 2" xfId="18800"/>
    <cellStyle name="Report Unit Cost 2 2" xfId="18801"/>
    <cellStyle name="Report Unit Cost 2 2 2" xfId="18802"/>
    <cellStyle name="Report Unit Cost 2 2 3" xfId="18803"/>
    <cellStyle name="Report Unit Cost 2 3" xfId="18804"/>
    <cellStyle name="Report Unit Cost 2 4" xfId="18805"/>
    <cellStyle name="Report Unit Cost 3" xfId="18806"/>
    <cellStyle name="Report Unit Cost 3 2" xfId="18807"/>
    <cellStyle name="Report Unit Cost 3 2 2" xfId="18808"/>
    <cellStyle name="Report Unit Cost 3 2 3" xfId="18809"/>
    <cellStyle name="Report Unit Cost 3 3" xfId="18810"/>
    <cellStyle name="Report Unit Cost 3 3 2" xfId="18811"/>
    <cellStyle name="Report Unit Cost 3 3 3" xfId="18812"/>
    <cellStyle name="Report Unit Cost 3 4" xfId="18813"/>
    <cellStyle name="Report Unit Cost 3 4 2" xfId="18814"/>
    <cellStyle name="Report Unit Cost 3 4 3" xfId="18815"/>
    <cellStyle name="Report Unit Cost 4" xfId="18816"/>
    <cellStyle name="Report Unit Cost 4 2" xfId="18817"/>
    <cellStyle name="Report Unit Cost 4 3" xfId="18818"/>
    <cellStyle name="Report Unit Cost 5" xfId="18819"/>
    <cellStyle name="Report Unit Cost 6" xfId="18820"/>
    <cellStyle name="Report Unit Cost 7" xfId="18821"/>
    <cellStyle name="Report Unit Cost_ACCOUNTS" xfId="18822"/>
    <cellStyle name="Report_Adj Bench DR 3 for Initial Briefs (Electric)" xfId="18823"/>
    <cellStyle name="Reports" xfId="18824"/>
    <cellStyle name="Reports 2" xfId="18825"/>
    <cellStyle name="Reports 3" xfId="18826"/>
    <cellStyle name="Reports Total" xfId="18827"/>
    <cellStyle name="Reports Total 2" xfId="18828"/>
    <cellStyle name="Reports Total 2 2" xfId="18829"/>
    <cellStyle name="Reports Total 2 3" xfId="18830"/>
    <cellStyle name="Reports Total 3" xfId="18831"/>
    <cellStyle name="Reports Total 3 2" xfId="18832"/>
    <cellStyle name="Reports Total 4" xfId="18833"/>
    <cellStyle name="Reports Total 5" xfId="18834"/>
    <cellStyle name="Reports Total_AURORA Total New" xfId="18835"/>
    <cellStyle name="Reports Unit Cost Total" xfId="18836"/>
    <cellStyle name="Reports Unit Cost Total 2" xfId="18837"/>
    <cellStyle name="Reports Unit Cost Total 3" xfId="18838"/>
    <cellStyle name="Reports_14.21G &amp; 16.28E Incentive Pay" xfId="18839"/>
    <cellStyle name="RevList" xfId="18840"/>
    <cellStyle name="RevList 2" xfId="18841"/>
    <cellStyle name="round100" xfId="18842"/>
    <cellStyle name="round100 2" xfId="18843"/>
    <cellStyle name="round100 2 2" xfId="18844"/>
    <cellStyle name="round100 2 2 2" xfId="18845"/>
    <cellStyle name="round100 2 2 3" xfId="18846"/>
    <cellStyle name="round100 2 3" xfId="18847"/>
    <cellStyle name="round100 2 4" xfId="18848"/>
    <cellStyle name="round100 3" xfId="18849"/>
    <cellStyle name="round100 3 2" xfId="18850"/>
    <cellStyle name="round100 3 2 2" xfId="18851"/>
    <cellStyle name="round100 3 2 3" xfId="18852"/>
    <cellStyle name="round100 3 3" xfId="18853"/>
    <cellStyle name="round100 3 3 2" xfId="18854"/>
    <cellStyle name="round100 3 3 3" xfId="18855"/>
    <cellStyle name="round100 3 4" xfId="18856"/>
    <cellStyle name="round100 3 4 2" xfId="18857"/>
    <cellStyle name="round100 3 4 3" xfId="18858"/>
    <cellStyle name="round100 4" xfId="18859"/>
    <cellStyle name="round100 4 2" xfId="18860"/>
    <cellStyle name="round100 4 3" xfId="18861"/>
    <cellStyle name="round100 5" xfId="18862"/>
    <cellStyle name="round100 6" xfId="18863"/>
    <cellStyle name="round100 7" xfId="18864"/>
    <cellStyle name="SAPBEXaggData" xfId="18865"/>
    <cellStyle name="SAPBEXaggData 10" xfId="18866"/>
    <cellStyle name="SAPBEXaggData 10 2" xfId="18867"/>
    <cellStyle name="SAPBEXaggData 2" xfId="18868"/>
    <cellStyle name="SAPBEXaggData 2 2" xfId="18869"/>
    <cellStyle name="SAPBEXaggData 2 2 2" xfId="18870"/>
    <cellStyle name="SAPBEXaggData 2 2 3" xfId="18871"/>
    <cellStyle name="SAPBEXaggData 2 3" xfId="18872"/>
    <cellStyle name="SAPBEXaggData 2 4" xfId="18873"/>
    <cellStyle name="SAPBEXaggData 2_2012 Jan CAP ASM Report" xfId="18874"/>
    <cellStyle name="SAPBEXaggData 3" xfId="18875"/>
    <cellStyle name="SAPBEXaggData 3 2" xfId="18876"/>
    <cellStyle name="SAPBEXaggData 3 3" xfId="18877"/>
    <cellStyle name="SAPBEXaggData 4" xfId="18878"/>
    <cellStyle name="SAPBEXaggData 4 2" xfId="18879"/>
    <cellStyle name="SAPBEXaggData 5" xfId="18880"/>
    <cellStyle name="SAPBEXaggData 5 2" xfId="18881"/>
    <cellStyle name="SAPBEXaggData 6" xfId="18882"/>
    <cellStyle name="SAPBEXaggData 6 2" xfId="18883"/>
    <cellStyle name="SAPBEXaggData 7" xfId="18884"/>
    <cellStyle name="SAPBEXaggData 7 2" xfId="18885"/>
    <cellStyle name="SAPBEXaggData 8" xfId="18886"/>
    <cellStyle name="SAPBEXaggData 8 2" xfId="18887"/>
    <cellStyle name="SAPBEXaggData 9" xfId="18888"/>
    <cellStyle name="SAPBEXaggData 9 2" xfId="18889"/>
    <cellStyle name="SAPBEXaggData_2011 OM ASM Report" xfId="18890"/>
    <cellStyle name="SAPBEXaggDataEmph" xfId="18891"/>
    <cellStyle name="SAPBEXaggDataEmph 2" xfId="18892"/>
    <cellStyle name="SAPBEXaggDataEmph 2 2" xfId="18893"/>
    <cellStyle name="SAPBEXaggDataEmph 2 3" xfId="18894"/>
    <cellStyle name="SAPBEXaggDataEmph 3" xfId="18895"/>
    <cellStyle name="SAPBEXaggDataEmph 3 2" xfId="18896"/>
    <cellStyle name="SAPBEXaggDataEmph_2011 OM ASM Report" xfId="18897"/>
    <cellStyle name="SAPBEXaggItem" xfId="18898"/>
    <cellStyle name="SAPBEXaggItem 2" xfId="18899"/>
    <cellStyle name="SAPBEXaggItem 2 2" xfId="18900"/>
    <cellStyle name="SAPBEXaggItem 2 3" xfId="18901"/>
    <cellStyle name="SAPBEXaggItem 3" xfId="18902"/>
    <cellStyle name="SAPBEXaggItem 3 2" xfId="18903"/>
    <cellStyle name="SAPBEXaggItem 3 3" xfId="18904"/>
    <cellStyle name="SAPBEXaggItem 4" xfId="18905"/>
    <cellStyle name="SAPBEXaggItem 4 2" xfId="18906"/>
    <cellStyle name="SAPBEXaggItem_2011 June O&amp;M and Capital Snapshot_Prelim" xfId="18907"/>
    <cellStyle name="SAPBEXaggItemX" xfId="18908"/>
    <cellStyle name="SAPBEXaggItemX 2" xfId="18909"/>
    <cellStyle name="SAPBEXaggItemX 2 2" xfId="18910"/>
    <cellStyle name="SAPBEXaggItemX 2 2 2" xfId="18911"/>
    <cellStyle name="SAPBEXaggItemX 2 2 3" xfId="18912"/>
    <cellStyle name="SAPBEXaggItemX 2 3" xfId="18913"/>
    <cellStyle name="SAPBEXaggItemX 2 4" xfId="18914"/>
    <cellStyle name="SAPBEXaggItemX 3" xfId="18915"/>
    <cellStyle name="SAPBEXaggItemX 3 2" xfId="18916"/>
    <cellStyle name="SAPBEXaggItemX_2011 OM ASM Report" xfId="18917"/>
    <cellStyle name="SAPBEXchaText" xfId="18918"/>
    <cellStyle name="SAPBEXchaText 2" xfId="18919"/>
    <cellStyle name="SAPBEXchaText 2 2" xfId="18920"/>
    <cellStyle name="SAPBEXchaText 2 2 2" xfId="18921"/>
    <cellStyle name="SAPBEXchaText 2 2 3" xfId="18922"/>
    <cellStyle name="SAPBEXchaText 2 3" xfId="18923"/>
    <cellStyle name="SAPBEXchaText 2 4" xfId="18924"/>
    <cellStyle name="SAPBEXchaText 3" xfId="18925"/>
    <cellStyle name="SAPBEXchaText 3 2" xfId="18926"/>
    <cellStyle name="SAPBEXchaText 3 2 2" xfId="18927"/>
    <cellStyle name="SAPBEXchaText 3 2 3" xfId="18928"/>
    <cellStyle name="SAPBEXchaText 3 3" xfId="18929"/>
    <cellStyle name="SAPBEXchaText 3 3 2" xfId="18930"/>
    <cellStyle name="SAPBEXchaText 3 3 3" xfId="18931"/>
    <cellStyle name="SAPBEXchaText 3 4" xfId="18932"/>
    <cellStyle name="SAPBEXchaText 3 4 2" xfId="18933"/>
    <cellStyle name="SAPBEXchaText 3 4 3" xfId="18934"/>
    <cellStyle name="SAPBEXchaText 3 5" xfId="18935"/>
    <cellStyle name="SAPBEXchaText 4" xfId="18936"/>
    <cellStyle name="SAPBEXchaText 4 2" xfId="18937"/>
    <cellStyle name="SAPBEXchaText 4 3" xfId="18938"/>
    <cellStyle name="SAPBEXchaText 5" xfId="18939"/>
    <cellStyle name="SAPBEXchaText 6" xfId="18940"/>
    <cellStyle name="SAPBEXchaText 7" xfId="18941"/>
    <cellStyle name="SAPBEXchaText 8" xfId="18942"/>
    <cellStyle name="SAPBEXchaText 9" xfId="18943"/>
    <cellStyle name="SAPBEXchaText_2011 June O&amp;M and Capital Snapshot_Prelim" xfId="18944"/>
    <cellStyle name="SAPBEXexcBad7" xfId="18945"/>
    <cellStyle name="SAPBEXexcBad7 2" xfId="18946"/>
    <cellStyle name="SAPBEXexcBad7 2 2" xfId="18947"/>
    <cellStyle name="SAPBEXexcBad7 2 3" xfId="18948"/>
    <cellStyle name="SAPBEXexcBad7 3" xfId="18949"/>
    <cellStyle name="SAPBEXexcBad7 3 2" xfId="18950"/>
    <cellStyle name="SAPBEXexcBad7_2011 June O&amp;M and Capital Snapshot_Prelim" xfId="18951"/>
    <cellStyle name="SAPBEXexcBad8" xfId="18952"/>
    <cellStyle name="SAPBEXexcBad8 2" xfId="18953"/>
    <cellStyle name="SAPBEXexcBad8 2 2" xfId="18954"/>
    <cellStyle name="SAPBEXexcBad8 2 3" xfId="18955"/>
    <cellStyle name="SAPBEXexcBad8 3" xfId="18956"/>
    <cellStyle name="SAPBEXexcBad8 3 2" xfId="18957"/>
    <cellStyle name="SAPBEXexcBad8_2011 June O&amp;M and Capital Snapshot_Prelim" xfId="18958"/>
    <cellStyle name="SAPBEXexcBad9" xfId="18959"/>
    <cellStyle name="SAPBEXexcBad9 2" xfId="18960"/>
    <cellStyle name="SAPBEXexcBad9 2 2" xfId="18961"/>
    <cellStyle name="SAPBEXexcBad9 2 3" xfId="18962"/>
    <cellStyle name="SAPBEXexcBad9 3" xfId="18963"/>
    <cellStyle name="SAPBEXexcBad9 3 2" xfId="18964"/>
    <cellStyle name="SAPBEXexcBad9_2011 June O&amp;M and Capital Snapshot_Prelim" xfId="18965"/>
    <cellStyle name="SAPBEXexcCritical4" xfId="18966"/>
    <cellStyle name="SAPBEXexcCritical4 2" xfId="18967"/>
    <cellStyle name="SAPBEXexcCritical4 2 2" xfId="18968"/>
    <cellStyle name="SAPBEXexcCritical4 2 3" xfId="18969"/>
    <cellStyle name="SAPBEXexcCritical4 3" xfId="18970"/>
    <cellStyle name="SAPBEXexcCritical4 3 2" xfId="18971"/>
    <cellStyle name="SAPBEXexcCritical4_2011 June O&amp;M and Capital Snapshot_Prelim" xfId="18972"/>
    <cellStyle name="SAPBEXexcCritical5" xfId="18973"/>
    <cellStyle name="SAPBEXexcCritical5 2" xfId="18974"/>
    <cellStyle name="SAPBEXexcCritical5 2 2" xfId="18975"/>
    <cellStyle name="SAPBEXexcCritical5 2 3" xfId="18976"/>
    <cellStyle name="SAPBEXexcCritical5 3" xfId="18977"/>
    <cellStyle name="SAPBEXexcCritical5 3 2" xfId="18978"/>
    <cellStyle name="SAPBEXexcCritical5_2011 June O&amp;M and Capital Snapshot_Prelim" xfId="18979"/>
    <cellStyle name="SAPBEXexcCritical6" xfId="18980"/>
    <cellStyle name="SAPBEXexcCritical6 2" xfId="18981"/>
    <cellStyle name="SAPBEXexcCritical6 2 2" xfId="18982"/>
    <cellStyle name="SAPBEXexcCritical6 2 3" xfId="18983"/>
    <cellStyle name="SAPBEXexcCritical6 3" xfId="18984"/>
    <cellStyle name="SAPBEXexcCritical6 3 2" xfId="18985"/>
    <cellStyle name="SAPBEXexcCritical6_2011 June O&amp;M and Capital Snapshot_Prelim" xfId="18986"/>
    <cellStyle name="SAPBEXexcGood1" xfId="18987"/>
    <cellStyle name="SAPBEXexcGood1 2" xfId="18988"/>
    <cellStyle name="SAPBEXexcGood1 2 2" xfId="18989"/>
    <cellStyle name="SAPBEXexcGood1 2 3" xfId="18990"/>
    <cellStyle name="SAPBEXexcGood1 3" xfId="18991"/>
    <cellStyle name="SAPBEXexcGood1 3 2" xfId="18992"/>
    <cellStyle name="SAPBEXexcGood1_2011 June O&amp;M and Capital Snapshot_Prelim" xfId="18993"/>
    <cellStyle name="SAPBEXexcGood2" xfId="18994"/>
    <cellStyle name="SAPBEXexcGood2 2" xfId="18995"/>
    <cellStyle name="SAPBEXexcGood2 2 2" xfId="18996"/>
    <cellStyle name="SAPBEXexcGood2 2 3" xfId="18997"/>
    <cellStyle name="SAPBEXexcGood2 3" xfId="18998"/>
    <cellStyle name="SAPBEXexcGood2 3 2" xfId="18999"/>
    <cellStyle name="SAPBEXexcGood2_2011 June O&amp;M and Capital Snapshot_Prelim" xfId="19000"/>
    <cellStyle name="SAPBEXexcGood3" xfId="19001"/>
    <cellStyle name="SAPBEXexcGood3 2" xfId="19002"/>
    <cellStyle name="SAPBEXexcGood3 2 2" xfId="19003"/>
    <cellStyle name="SAPBEXexcGood3 2 3" xfId="19004"/>
    <cellStyle name="SAPBEXexcGood3 3" xfId="19005"/>
    <cellStyle name="SAPBEXexcGood3 3 2" xfId="19006"/>
    <cellStyle name="SAPBEXexcGood3_2011 June O&amp;M and Capital Snapshot_Prelim" xfId="19007"/>
    <cellStyle name="SAPBEXfilterDrill" xfId="19008"/>
    <cellStyle name="SAPBEXfilterDrill 2" xfId="19009"/>
    <cellStyle name="SAPBEXfilterDrill 2 2" xfId="19010"/>
    <cellStyle name="SAPBEXfilterDrill 2 3" xfId="19011"/>
    <cellStyle name="SAPBEXfilterDrill 3" xfId="19012"/>
    <cellStyle name="SAPBEXfilterDrill 3 2" xfId="19013"/>
    <cellStyle name="SAPBEXfilterDrill 3 3" xfId="19014"/>
    <cellStyle name="SAPBEXfilterDrill 4" xfId="19015"/>
    <cellStyle name="SAPBEXfilterDrill 4 2" xfId="19016"/>
    <cellStyle name="SAPBEXfilterDrill_2011 June O&amp;M and Capital Snapshot_Prelim" xfId="19017"/>
    <cellStyle name="SAPBEXfilterItem" xfId="19018"/>
    <cellStyle name="SAPBEXfilterItem 10" xfId="19019"/>
    <cellStyle name="SAPBEXfilterItem 10 2" xfId="19020"/>
    <cellStyle name="SAPBEXfilterItem 2" xfId="19021"/>
    <cellStyle name="SAPBEXfilterItem 2 2" xfId="19022"/>
    <cellStyle name="SAPBEXfilterItem 2 3" xfId="19023"/>
    <cellStyle name="SAPBEXfilterItem 2 4" xfId="19024"/>
    <cellStyle name="SAPBEXfilterItem 2_2012 Jan CAP ASM Report" xfId="19025"/>
    <cellStyle name="SAPBEXfilterItem 3" xfId="19026"/>
    <cellStyle name="SAPBEXfilterItem 3 2" xfId="19027"/>
    <cellStyle name="SAPBEXfilterItem 4" xfId="19028"/>
    <cellStyle name="SAPBEXfilterItem 4 2" xfId="19029"/>
    <cellStyle name="SAPBEXfilterItem 5" xfId="19030"/>
    <cellStyle name="SAPBEXfilterItem 5 2" xfId="19031"/>
    <cellStyle name="SAPBEXfilterItem 6" xfId="19032"/>
    <cellStyle name="SAPBEXfilterItem 6 2" xfId="19033"/>
    <cellStyle name="SAPBEXfilterItem 7" xfId="19034"/>
    <cellStyle name="SAPBEXfilterItem 7 2" xfId="19035"/>
    <cellStyle name="SAPBEXfilterItem 8" xfId="19036"/>
    <cellStyle name="SAPBEXfilterItem 8 2" xfId="19037"/>
    <cellStyle name="SAPBEXfilterItem 9" xfId="19038"/>
    <cellStyle name="SAPBEXfilterItem 9 2" xfId="19039"/>
    <cellStyle name="SAPBEXfilterItem_2011 OM ASM Report" xfId="19040"/>
    <cellStyle name="SAPBEXfilterText" xfId="19041"/>
    <cellStyle name="SAPBEXfilterText 10" xfId="19042"/>
    <cellStyle name="SAPBEXfilterText 10 2" xfId="19043"/>
    <cellStyle name="SAPBEXfilterText 2" xfId="19044"/>
    <cellStyle name="SAPBEXfilterText 2 2" xfId="19045"/>
    <cellStyle name="SAPBEXfilterText 3" xfId="19046"/>
    <cellStyle name="SAPBEXfilterText 4" xfId="19047"/>
    <cellStyle name="SAPBEXfilterText 4 2" xfId="19048"/>
    <cellStyle name="SAPBEXfilterText 4 3" xfId="19049"/>
    <cellStyle name="SAPBEXfilterText 4 4" xfId="19050"/>
    <cellStyle name="SAPBEXfilterText 4_2012 Jan CAP ASM Report" xfId="19051"/>
    <cellStyle name="SAPBEXfilterText 5" xfId="19052"/>
    <cellStyle name="SAPBEXfilterText 5 2" xfId="19053"/>
    <cellStyle name="SAPBEXfilterText 6" xfId="19054"/>
    <cellStyle name="SAPBEXfilterText 6 2" xfId="19055"/>
    <cellStyle name="SAPBEXfilterText 7" xfId="19056"/>
    <cellStyle name="SAPBEXfilterText 7 2" xfId="19057"/>
    <cellStyle name="SAPBEXfilterText 8" xfId="19058"/>
    <cellStyle name="SAPBEXfilterText 8 2" xfId="19059"/>
    <cellStyle name="SAPBEXfilterText 9" xfId="19060"/>
    <cellStyle name="SAPBEXfilterText 9 2" xfId="19061"/>
    <cellStyle name="SAPBEXfilterText_05-2011 ASM Template - CAPEX" xfId="19062"/>
    <cellStyle name="SAPBEXformats" xfId="19063"/>
    <cellStyle name="SAPBEXformats 2" xfId="19064"/>
    <cellStyle name="SAPBEXformats 2 2" xfId="19065"/>
    <cellStyle name="SAPBEXformats 2 3" xfId="19066"/>
    <cellStyle name="SAPBEXformats 3" xfId="19067"/>
    <cellStyle name="SAPBEXformats 3 2" xfId="19068"/>
    <cellStyle name="SAPBEXformats 3 3" xfId="19069"/>
    <cellStyle name="SAPBEXformats 4" xfId="19070"/>
    <cellStyle name="SAPBEXformats 4 2" xfId="19071"/>
    <cellStyle name="SAPBEXformats_2011 June O&amp;M and Capital Snapshot_Prelim" xfId="19072"/>
    <cellStyle name="SAPBEXheaderItem" xfId="19073"/>
    <cellStyle name="SAPBEXheaderItem 10" xfId="19074"/>
    <cellStyle name="SAPBEXheaderItem 10 2" xfId="19075"/>
    <cellStyle name="SAPBEXheaderItem 2" xfId="19076"/>
    <cellStyle name="SAPBEXheaderItem 2 2" xfId="19077"/>
    <cellStyle name="SAPBEXheaderItem 2 2 2" xfId="19078"/>
    <cellStyle name="SAPBEXheaderItem 2 2 3" xfId="19079"/>
    <cellStyle name="SAPBEXheaderItem 2 3" xfId="19080"/>
    <cellStyle name="SAPBEXheaderItem 2_2011 Operations Snapshot" xfId="19081"/>
    <cellStyle name="SAPBEXheaderItem 3" xfId="19082"/>
    <cellStyle name="SAPBEXheaderItem 4" xfId="19083"/>
    <cellStyle name="SAPBEXheaderItem 4 2" xfId="19084"/>
    <cellStyle name="SAPBEXheaderItem 4 2 2" xfId="19085"/>
    <cellStyle name="SAPBEXheaderItem 4 2 3" xfId="19086"/>
    <cellStyle name="SAPBEXheaderItem 4 3" xfId="19087"/>
    <cellStyle name="SAPBEXheaderItem 4 4" xfId="19088"/>
    <cellStyle name="SAPBEXheaderItem 4_2012 Jan CAP ASM Report" xfId="19089"/>
    <cellStyle name="SAPBEXheaderItem 5" xfId="19090"/>
    <cellStyle name="SAPBEXheaderItem 5 2" xfId="19091"/>
    <cellStyle name="SAPBEXheaderItem 5 3" xfId="19092"/>
    <cellStyle name="SAPBEXheaderItem 6" xfId="19093"/>
    <cellStyle name="SAPBEXheaderItem 6 2" xfId="19094"/>
    <cellStyle name="SAPBEXheaderItem 7" xfId="19095"/>
    <cellStyle name="SAPBEXheaderItem 7 2" xfId="19096"/>
    <cellStyle name="SAPBEXheaderItem 8" xfId="19097"/>
    <cellStyle name="SAPBEXheaderItem 8 2" xfId="19098"/>
    <cellStyle name="SAPBEXheaderItem 9" xfId="19099"/>
    <cellStyle name="SAPBEXheaderItem 9 2" xfId="19100"/>
    <cellStyle name="SAPBEXheaderItem_05-2011 ASM Template - CAPEX" xfId="19101"/>
    <cellStyle name="SAPBEXheaderText" xfId="19102"/>
    <cellStyle name="SAPBEXheaderText 10" xfId="19103"/>
    <cellStyle name="SAPBEXheaderText 10 2" xfId="19104"/>
    <cellStyle name="SAPBEXheaderText 2" xfId="19105"/>
    <cellStyle name="SAPBEXheaderText 2 2" xfId="19106"/>
    <cellStyle name="SAPBEXheaderText 2 2 2" xfId="19107"/>
    <cellStyle name="SAPBEXheaderText 2 2 3" xfId="19108"/>
    <cellStyle name="SAPBEXheaderText 2 3" xfId="19109"/>
    <cellStyle name="SAPBEXheaderText 2_2011 Operations Snapshot" xfId="19110"/>
    <cellStyle name="SAPBEXheaderText 3" xfId="19111"/>
    <cellStyle name="SAPBEXheaderText 4" xfId="19112"/>
    <cellStyle name="SAPBEXheaderText 4 2" xfId="19113"/>
    <cellStyle name="SAPBEXheaderText 4 2 2" xfId="19114"/>
    <cellStyle name="SAPBEXheaderText 4 2 3" xfId="19115"/>
    <cellStyle name="SAPBEXheaderText 4 3" xfId="19116"/>
    <cellStyle name="SAPBEXheaderText 4 4" xfId="19117"/>
    <cellStyle name="SAPBEXheaderText 4_2012 Jan CAP ASM Report" xfId="19118"/>
    <cellStyle name="SAPBEXheaderText 5" xfId="19119"/>
    <cellStyle name="SAPBEXheaderText 5 2" xfId="19120"/>
    <cellStyle name="SAPBEXheaderText 5 3" xfId="19121"/>
    <cellStyle name="SAPBEXheaderText 6" xfId="19122"/>
    <cellStyle name="SAPBEXheaderText 6 2" xfId="19123"/>
    <cellStyle name="SAPBEXheaderText 7" xfId="19124"/>
    <cellStyle name="SAPBEXheaderText 7 2" xfId="19125"/>
    <cellStyle name="SAPBEXheaderText 8" xfId="19126"/>
    <cellStyle name="SAPBEXheaderText 8 2" xfId="19127"/>
    <cellStyle name="SAPBEXheaderText 9" xfId="19128"/>
    <cellStyle name="SAPBEXheaderText 9 2" xfId="19129"/>
    <cellStyle name="SAPBEXheaderText_05-2011 ASM Template - CAPEX" xfId="19130"/>
    <cellStyle name="SAPBEXHLevel0" xfId="19131"/>
    <cellStyle name="SAPBEXHLevel0 10" xfId="19132"/>
    <cellStyle name="SAPBEXHLevel0 10 2" xfId="19133"/>
    <cellStyle name="SAPBEXHLevel0 2" xfId="19134"/>
    <cellStyle name="SAPBEXHLevel0 2 2" xfId="19135"/>
    <cellStyle name="SAPBEXHLevel0 2 2 2" xfId="19136"/>
    <cellStyle name="SAPBEXHLevel0 2 2 2 2" xfId="19137"/>
    <cellStyle name="SAPBEXHLevel0 2 2 2 3" xfId="19138"/>
    <cellStyle name="SAPBEXHLevel0 2 2 3" xfId="19139"/>
    <cellStyle name="SAPBEXHLevel0 2 2 4" xfId="19140"/>
    <cellStyle name="SAPBEXHLevel0 2 3" xfId="19141"/>
    <cellStyle name="SAPBEXHLevel0 2 4" xfId="19142"/>
    <cellStyle name="SAPBEXHLevel0 2 5" xfId="19143"/>
    <cellStyle name="SAPBEXHLevel0 2_2011 Operations Snapshot" xfId="19144"/>
    <cellStyle name="SAPBEXHLevel0 3" xfId="19145"/>
    <cellStyle name="SAPBEXHLevel0 3 2" xfId="19146"/>
    <cellStyle name="SAPBEXHLevel0 3 2 2" xfId="19147"/>
    <cellStyle name="SAPBEXHLevel0 3 2 3" xfId="19148"/>
    <cellStyle name="SAPBEXHLevel0 3 3" xfId="19149"/>
    <cellStyle name="SAPBEXHLevel0 3 4" xfId="19150"/>
    <cellStyle name="SAPBEXHLevel0 3_2012 Jan CAP ASM Report" xfId="19151"/>
    <cellStyle name="SAPBEXHLevel0 4" xfId="19152"/>
    <cellStyle name="SAPBEXHLevel0 4 2" xfId="19153"/>
    <cellStyle name="SAPBEXHLevel0 4 2 2" xfId="19154"/>
    <cellStyle name="SAPBEXHLevel0 4 2 3" xfId="19155"/>
    <cellStyle name="SAPBEXHLevel0 4 3" xfId="19156"/>
    <cellStyle name="SAPBEXHLevel0 4 4" xfId="19157"/>
    <cellStyle name="SAPBEXHLevel0 4_2012 Jan CAP ASM Report" xfId="19158"/>
    <cellStyle name="SAPBEXHLevel0 5" xfId="19159"/>
    <cellStyle name="SAPBEXHLevel0 5 2" xfId="19160"/>
    <cellStyle name="SAPBEXHLevel0 5 3" xfId="19161"/>
    <cellStyle name="SAPBEXHLevel0 6" xfId="19162"/>
    <cellStyle name="SAPBEXHLevel0 6 2" xfId="19163"/>
    <cellStyle name="SAPBEXHLevel0 7" xfId="19164"/>
    <cellStyle name="SAPBEXHLevel0 7 2" xfId="19165"/>
    <cellStyle name="SAPBEXHLevel0 8" xfId="19166"/>
    <cellStyle name="SAPBEXHLevel0 8 2" xfId="19167"/>
    <cellStyle name="SAPBEXHLevel0 9" xfId="19168"/>
    <cellStyle name="SAPBEXHLevel0 9 2" xfId="19169"/>
    <cellStyle name="SAPBEXHLevel0_05-2011 ASM Template - CAPEX" xfId="19170"/>
    <cellStyle name="SAPBEXHLevel0X" xfId="19171"/>
    <cellStyle name="SAPBEXHLevel0X 10" xfId="19172"/>
    <cellStyle name="SAPBEXHLevel0X 10 2" xfId="19173"/>
    <cellStyle name="SAPBEXHLevel0X 10 3" xfId="19174"/>
    <cellStyle name="SAPBEXHLevel0X 11" xfId="19175"/>
    <cellStyle name="SAPBEXHLevel0X 11 2" xfId="19176"/>
    <cellStyle name="SAPBEXHLevel0X 11 3" xfId="19177"/>
    <cellStyle name="SAPBEXHLevel0X 12" xfId="19178"/>
    <cellStyle name="SAPBEXHLevel0X 12 2" xfId="19179"/>
    <cellStyle name="SAPBEXHLevel0X 12 3" xfId="19180"/>
    <cellStyle name="SAPBEXHLevel0X 13" xfId="19181"/>
    <cellStyle name="SAPBEXHLevel0X 13 2" xfId="19182"/>
    <cellStyle name="SAPBEXHLevel0X 13 3" xfId="19183"/>
    <cellStyle name="SAPBEXHLevel0X 14" xfId="19184"/>
    <cellStyle name="SAPBEXHLevel0X 14 2" xfId="19185"/>
    <cellStyle name="SAPBEXHLevel0X 14 3" xfId="19186"/>
    <cellStyle name="SAPBEXHLevel0X 15" xfId="19187"/>
    <cellStyle name="SAPBEXHLevel0X 15 2" xfId="19188"/>
    <cellStyle name="SAPBEXHLevel0X 15 3" xfId="19189"/>
    <cellStyle name="SAPBEXHLevel0X 16" xfId="19190"/>
    <cellStyle name="SAPBEXHLevel0X 16 2" xfId="19191"/>
    <cellStyle name="SAPBEXHLevel0X 16 3" xfId="19192"/>
    <cellStyle name="SAPBEXHLevel0X 17" xfId="19193"/>
    <cellStyle name="SAPBEXHLevel0X 17 2" xfId="19194"/>
    <cellStyle name="SAPBEXHLevel0X 18" xfId="19195"/>
    <cellStyle name="SAPBEXHLevel0X 19" xfId="19196"/>
    <cellStyle name="SAPBEXHLevel0X 2" xfId="19197"/>
    <cellStyle name="SAPBEXHLevel0X 2 2" xfId="19198"/>
    <cellStyle name="SAPBEXHLevel0X 2 2 2" xfId="19199"/>
    <cellStyle name="SAPBEXHLevel0X 2 2 3" xfId="19200"/>
    <cellStyle name="SAPBEXHLevel0X 2 3" xfId="19201"/>
    <cellStyle name="SAPBEXHLevel0X 2 4" xfId="19202"/>
    <cellStyle name="SAPBEXHLevel0X 2 5" xfId="19203"/>
    <cellStyle name="SAPBEXHLevel0X 2_2012 Jan CAP ASM Report" xfId="19204"/>
    <cellStyle name="SAPBEXHLevel0X 3" xfId="19205"/>
    <cellStyle name="SAPBEXHLevel0X 3 2" xfId="19206"/>
    <cellStyle name="SAPBEXHLevel0X 3 2 2" xfId="19207"/>
    <cellStyle name="SAPBEXHLevel0X 3 2 3" xfId="19208"/>
    <cellStyle name="SAPBEXHLevel0X 3 3" xfId="19209"/>
    <cellStyle name="SAPBEXHLevel0X 3 3 2" xfId="19210"/>
    <cellStyle name="SAPBEXHLevel0X 3 3 3" xfId="19211"/>
    <cellStyle name="SAPBEXHLevel0X 3 4" xfId="19212"/>
    <cellStyle name="SAPBEXHLevel0X 3 4 2" xfId="19213"/>
    <cellStyle name="SAPBEXHLevel0X 3 4 3" xfId="19214"/>
    <cellStyle name="SAPBEXHLevel0X 3 5" xfId="19215"/>
    <cellStyle name="SAPBEXHLevel0X 3_2012 Jan CAP ASM Report" xfId="19216"/>
    <cellStyle name="SAPBEXHLevel0X 4" xfId="19217"/>
    <cellStyle name="SAPBEXHLevel0X 4 2" xfId="19218"/>
    <cellStyle name="SAPBEXHLevel0X 4 2 2" xfId="19219"/>
    <cellStyle name="SAPBEXHLevel0X 4 2 3" xfId="19220"/>
    <cellStyle name="SAPBEXHLevel0X 4 3" xfId="19221"/>
    <cellStyle name="SAPBEXHLevel0X 4 4" xfId="19222"/>
    <cellStyle name="SAPBEXHLevel0X 4 5" xfId="19223"/>
    <cellStyle name="SAPBEXHLevel0X 4_2012 Jan CAP ASM Report" xfId="19224"/>
    <cellStyle name="SAPBEXHLevel0X 5" xfId="19225"/>
    <cellStyle name="SAPBEXHLevel0X 5 2" xfId="19226"/>
    <cellStyle name="SAPBEXHLevel0X 5 3" xfId="19227"/>
    <cellStyle name="SAPBEXHLevel0X 6" xfId="19228"/>
    <cellStyle name="SAPBEXHLevel0X 6 2" xfId="19229"/>
    <cellStyle name="SAPBEXHLevel0X 6 3" xfId="19230"/>
    <cellStyle name="SAPBEXHLevel0X 7" xfId="19231"/>
    <cellStyle name="SAPBEXHLevel0X 7 2" xfId="19232"/>
    <cellStyle name="SAPBEXHLevel0X 7 3" xfId="19233"/>
    <cellStyle name="SAPBEXHLevel0X 8" xfId="19234"/>
    <cellStyle name="SAPBEXHLevel0X 8 2" xfId="19235"/>
    <cellStyle name="SAPBEXHLevel0X 8 3" xfId="19236"/>
    <cellStyle name="SAPBEXHLevel0X 9" xfId="19237"/>
    <cellStyle name="SAPBEXHLevel0X 9 2" xfId="19238"/>
    <cellStyle name="SAPBEXHLevel0X 9 3" xfId="19239"/>
    <cellStyle name="SAPBEXHLevel0X_05-2011 ASM Template - CAPEX" xfId="19240"/>
    <cellStyle name="SAPBEXHLevel1" xfId="19241"/>
    <cellStyle name="SAPBEXHLevel1 10" xfId="19242"/>
    <cellStyle name="SAPBEXHLevel1 10 2" xfId="19243"/>
    <cellStyle name="SAPBEXHLevel1 2" xfId="19244"/>
    <cellStyle name="SAPBEXHLevel1 2 2" xfId="19245"/>
    <cellStyle name="SAPBEXHLevel1 2 2 2" xfId="19246"/>
    <cellStyle name="SAPBEXHLevel1 2 2 2 2" xfId="19247"/>
    <cellStyle name="SAPBEXHLevel1 2 2 2 3" xfId="19248"/>
    <cellStyle name="SAPBEXHLevel1 2 2 3" xfId="19249"/>
    <cellStyle name="SAPBEXHLevel1 2 2 4" xfId="19250"/>
    <cellStyle name="SAPBEXHLevel1 2 3" xfId="19251"/>
    <cellStyle name="SAPBEXHLevel1 2 4" xfId="19252"/>
    <cellStyle name="SAPBEXHLevel1 2 5" xfId="19253"/>
    <cellStyle name="SAPBEXHLevel1 2_2011 Operations Snapshot" xfId="19254"/>
    <cellStyle name="SAPBEXHLevel1 3" xfId="19255"/>
    <cellStyle name="SAPBEXHLevel1 3 2" xfId="19256"/>
    <cellStyle name="SAPBEXHLevel1 3 2 2" xfId="19257"/>
    <cellStyle name="SAPBEXHLevel1 3 2 3" xfId="19258"/>
    <cellStyle name="SAPBEXHLevel1 3 3" xfId="19259"/>
    <cellStyle name="SAPBEXHLevel1 3 4" xfId="19260"/>
    <cellStyle name="SAPBEXHLevel1 3_2012 Jan CAP ASM Report" xfId="19261"/>
    <cellStyle name="SAPBEXHLevel1 4" xfId="19262"/>
    <cellStyle name="SAPBEXHLevel1 4 2" xfId="19263"/>
    <cellStyle name="SAPBEXHLevel1 4 2 2" xfId="19264"/>
    <cellStyle name="SAPBEXHLevel1 4 2 3" xfId="19265"/>
    <cellStyle name="SAPBEXHLevel1 4 3" xfId="19266"/>
    <cellStyle name="SAPBEXHLevel1 4 4" xfId="19267"/>
    <cellStyle name="SAPBEXHLevel1 4_2012 Jan CAP ASM Report" xfId="19268"/>
    <cellStyle name="SAPBEXHLevel1 5" xfId="19269"/>
    <cellStyle name="SAPBEXHLevel1 5 2" xfId="19270"/>
    <cellStyle name="SAPBEXHLevel1 5 3" xfId="19271"/>
    <cellStyle name="SAPBEXHLevel1 6" xfId="19272"/>
    <cellStyle name="SAPBEXHLevel1 6 2" xfId="19273"/>
    <cellStyle name="SAPBEXHLevel1 7" xfId="19274"/>
    <cellStyle name="SAPBEXHLevel1 7 2" xfId="19275"/>
    <cellStyle name="SAPBEXHLevel1 8" xfId="19276"/>
    <cellStyle name="SAPBEXHLevel1 8 2" xfId="19277"/>
    <cellStyle name="SAPBEXHLevel1 9" xfId="19278"/>
    <cellStyle name="SAPBEXHLevel1 9 2" xfId="19279"/>
    <cellStyle name="SAPBEXHLevel1_05-2011 ASM Template - CAPEX" xfId="19280"/>
    <cellStyle name="SAPBEXHLevel1X" xfId="19281"/>
    <cellStyle name="SAPBEXHLevel1X 10" xfId="19282"/>
    <cellStyle name="SAPBEXHLevel1X 10 2" xfId="19283"/>
    <cellStyle name="SAPBEXHLevel1X 10 3" xfId="19284"/>
    <cellStyle name="SAPBEXHLevel1X 11" xfId="19285"/>
    <cellStyle name="SAPBEXHLevel1X 11 2" xfId="19286"/>
    <cellStyle name="SAPBEXHLevel1X 11 3" xfId="19287"/>
    <cellStyle name="SAPBEXHLevel1X 12" xfId="19288"/>
    <cellStyle name="SAPBEXHLevel1X 12 2" xfId="19289"/>
    <cellStyle name="SAPBEXHLevel1X 12 3" xfId="19290"/>
    <cellStyle name="SAPBEXHLevel1X 13" xfId="19291"/>
    <cellStyle name="SAPBEXHLevel1X 13 2" xfId="19292"/>
    <cellStyle name="SAPBEXHLevel1X 13 3" xfId="19293"/>
    <cellStyle name="SAPBEXHLevel1X 14" xfId="19294"/>
    <cellStyle name="SAPBEXHLevel1X 14 2" xfId="19295"/>
    <cellStyle name="SAPBEXHLevel1X 14 3" xfId="19296"/>
    <cellStyle name="SAPBEXHLevel1X 15" xfId="19297"/>
    <cellStyle name="SAPBEXHLevel1X 15 2" xfId="19298"/>
    <cellStyle name="SAPBEXHLevel1X 15 3" xfId="19299"/>
    <cellStyle name="SAPBEXHLevel1X 16" xfId="19300"/>
    <cellStyle name="SAPBEXHLevel1X 16 2" xfId="19301"/>
    <cellStyle name="SAPBEXHLevel1X 16 3" xfId="19302"/>
    <cellStyle name="SAPBEXHLevel1X 17" xfId="19303"/>
    <cellStyle name="SAPBEXHLevel1X 17 2" xfId="19304"/>
    <cellStyle name="SAPBEXHLevel1X 18" xfId="19305"/>
    <cellStyle name="SAPBEXHLevel1X 19" xfId="19306"/>
    <cellStyle name="SAPBEXHLevel1X 2" xfId="19307"/>
    <cellStyle name="SAPBEXHLevel1X 2 2" xfId="19308"/>
    <cellStyle name="SAPBEXHLevel1X 2 2 2" xfId="19309"/>
    <cellStyle name="SAPBEXHLevel1X 2 2 3" xfId="19310"/>
    <cellStyle name="SAPBEXHLevel1X 2 3" xfId="19311"/>
    <cellStyle name="SAPBEXHLevel1X 2 4" xfId="19312"/>
    <cellStyle name="SAPBEXHLevel1X 2 5" xfId="19313"/>
    <cellStyle name="SAPBEXHLevel1X 2_2012 Jan CAP ASM Report" xfId="19314"/>
    <cellStyle name="SAPBEXHLevel1X 3" xfId="19315"/>
    <cellStyle name="SAPBEXHLevel1X 3 2" xfId="19316"/>
    <cellStyle name="SAPBEXHLevel1X 3 2 2" xfId="19317"/>
    <cellStyle name="SAPBEXHLevel1X 3 2 3" xfId="19318"/>
    <cellStyle name="SAPBEXHLevel1X 3 3" xfId="19319"/>
    <cellStyle name="SAPBEXHLevel1X 3 4" xfId="19320"/>
    <cellStyle name="SAPBEXHLevel1X 3 5" xfId="19321"/>
    <cellStyle name="SAPBEXHLevel1X 3_2012 Jan CAP ASM Report" xfId="19322"/>
    <cellStyle name="SAPBEXHLevel1X 4" xfId="19323"/>
    <cellStyle name="SAPBEXHLevel1X 4 2" xfId="19324"/>
    <cellStyle name="SAPBEXHLevel1X 4 2 2" xfId="19325"/>
    <cellStyle name="SAPBEXHLevel1X 4 2 3" xfId="19326"/>
    <cellStyle name="SAPBEXHLevel1X 4 3" xfId="19327"/>
    <cellStyle name="SAPBEXHLevel1X 4 4" xfId="19328"/>
    <cellStyle name="SAPBEXHLevel1X 4 5" xfId="19329"/>
    <cellStyle name="SAPBEXHLevel1X 4_2012 Jan CAP ASM Report" xfId="19330"/>
    <cellStyle name="SAPBEXHLevel1X 5" xfId="19331"/>
    <cellStyle name="SAPBEXHLevel1X 5 2" xfId="19332"/>
    <cellStyle name="SAPBEXHLevel1X 5 3" xfId="19333"/>
    <cellStyle name="SAPBEXHLevel1X 6" xfId="19334"/>
    <cellStyle name="SAPBEXHLevel1X 6 2" xfId="19335"/>
    <cellStyle name="SAPBEXHLevel1X 6 3" xfId="19336"/>
    <cellStyle name="SAPBEXHLevel1X 7" xfId="19337"/>
    <cellStyle name="SAPBEXHLevel1X 7 2" xfId="19338"/>
    <cellStyle name="SAPBEXHLevel1X 7 3" xfId="19339"/>
    <cellStyle name="SAPBEXHLevel1X 8" xfId="19340"/>
    <cellStyle name="SAPBEXHLevel1X 8 2" xfId="19341"/>
    <cellStyle name="SAPBEXHLevel1X 8 3" xfId="19342"/>
    <cellStyle name="SAPBEXHLevel1X 9" xfId="19343"/>
    <cellStyle name="SAPBEXHLevel1X 9 2" xfId="19344"/>
    <cellStyle name="SAPBEXHLevel1X 9 3" xfId="19345"/>
    <cellStyle name="SAPBEXHLevel1X_05-2011 ASM Template - CAPEX" xfId="19346"/>
    <cellStyle name="SAPBEXHLevel2" xfId="19347"/>
    <cellStyle name="SAPBEXHLevel2 10" xfId="19348"/>
    <cellStyle name="SAPBEXHLevel2 10 2" xfId="19349"/>
    <cellStyle name="SAPBEXHLevel2 10 3" xfId="19350"/>
    <cellStyle name="SAPBEXHLevel2 11" xfId="19351"/>
    <cellStyle name="SAPBEXHLevel2 11 2" xfId="19352"/>
    <cellStyle name="SAPBEXHLevel2 11 3" xfId="19353"/>
    <cellStyle name="SAPBEXHLevel2 12" xfId="19354"/>
    <cellStyle name="SAPBEXHLevel2 12 2" xfId="19355"/>
    <cellStyle name="SAPBEXHLevel2 13" xfId="19356"/>
    <cellStyle name="SAPBEXHLevel2 14" xfId="19357"/>
    <cellStyle name="SAPBEXHLevel2 15" xfId="19358"/>
    <cellStyle name="SAPBEXHLevel2 2" xfId="19359"/>
    <cellStyle name="SAPBEXHLevel2 2 2" xfId="19360"/>
    <cellStyle name="SAPBEXHLevel2 2 2 2" xfId="19361"/>
    <cellStyle name="SAPBEXHLevel2 2 2 2 2" xfId="19362"/>
    <cellStyle name="SAPBEXHLevel2 2 2 2 3" xfId="19363"/>
    <cellStyle name="SAPBEXHLevel2 2 2 3" xfId="19364"/>
    <cellStyle name="SAPBEXHLevel2 2 2 4" xfId="19365"/>
    <cellStyle name="SAPBEXHLevel2 2 3" xfId="19366"/>
    <cellStyle name="SAPBEXHLevel2 2 4" xfId="19367"/>
    <cellStyle name="SAPBEXHLevel2 2 5" xfId="19368"/>
    <cellStyle name="SAPBEXHLevel2 2_2011 Operations Snapshot" xfId="19369"/>
    <cellStyle name="SAPBEXHLevel2 3" xfId="19370"/>
    <cellStyle name="SAPBEXHLevel2 3 2" xfId="19371"/>
    <cellStyle name="SAPBEXHLevel2 3 2 2" xfId="19372"/>
    <cellStyle name="SAPBEXHLevel2 3 2 3" xfId="19373"/>
    <cellStyle name="SAPBEXHLevel2 3 3" xfId="19374"/>
    <cellStyle name="SAPBEXHLevel2 3 4" xfId="19375"/>
    <cellStyle name="SAPBEXHLevel2 3 5" xfId="19376"/>
    <cellStyle name="SAPBEXHLevel2 3_2012 Jan CAP ASM Report" xfId="19377"/>
    <cellStyle name="SAPBEXHLevel2 4" xfId="19378"/>
    <cellStyle name="SAPBEXHLevel2 4 2" xfId="19379"/>
    <cellStyle name="SAPBEXHLevel2 4 2 2" xfId="19380"/>
    <cellStyle name="SAPBEXHLevel2 4 2 3" xfId="19381"/>
    <cellStyle name="SAPBEXHLevel2 4 3" xfId="19382"/>
    <cellStyle name="SAPBEXHLevel2 4 4" xfId="19383"/>
    <cellStyle name="SAPBEXHLevel2 4_2012 Jan CAP ASM Report" xfId="19384"/>
    <cellStyle name="SAPBEXHLevel2 5" xfId="19385"/>
    <cellStyle name="SAPBEXHLevel2 5 2" xfId="19386"/>
    <cellStyle name="SAPBEXHLevel2 5 2 2" xfId="19387"/>
    <cellStyle name="SAPBEXHLevel2 5 2 3" xfId="19388"/>
    <cellStyle name="SAPBEXHLevel2 5 3" xfId="19389"/>
    <cellStyle name="SAPBEXHLevel2 5 4" xfId="19390"/>
    <cellStyle name="SAPBEXHLevel2 5_2011 Operations Snapshot" xfId="19391"/>
    <cellStyle name="SAPBEXHLevel2 6" xfId="19392"/>
    <cellStyle name="SAPBEXHLevel2 6 2" xfId="19393"/>
    <cellStyle name="SAPBEXHLevel2 6 2 2" xfId="19394"/>
    <cellStyle name="SAPBEXHLevel2 6 2 2 2" xfId="19395"/>
    <cellStyle name="SAPBEXHLevel2 6 2 2 3" xfId="19396"/>
    <cellStyle name="SAPBEXHLevel2 6 2 3" xfId="19397"/>
    <cellStyle name="SAPBEXHLevel2 6 2 4" xfId="19398"/>
    <cellStyle name="SAPBEXHLevel2 6 2_County_Stop_Light_Chart_2012_02" xfId="19399"/>
    <cellStyle name="SAPBEXHLevel2 6 3" xfId="19400"/>
    <cellStyle name="SAPBEXHLevel2 6 4" xfId="19401"/>
    <cellStyle name="SAPBEXHLevel2 6_2012 Operations Snapshot" xfId="19402"/>
    <cellStyle name="SAPBEXHLevel2 7" xfId="19403"/>
    <cellStyle name="SAPBEXHLevel2 7 2" xfId="19404"/>
    <cellStyle name="SAPBEXHLevel2 7 2 2" xfId="19405"/>
    <cellStyle name="SAPBEXHLevel2 7 2 3" xfId="19406"/>
    <cellStyle name="SAPBEXHLevel2 7 3" xfId="19407"/>
    <cellStyle name="SAPBEXHLevel2 7 3 2" xfId="19408"/>
    <cellStyle name="SAPBEXHLevel2 7 3 3" xfId="19409"/>
    <cellStyle name="SAPBEXHLevel2 7 4" xfId="19410"/>
    <cellStyle name="SAPBEXHLevel2 7 5" xfId="19411"/>
    <cellStyle name="SAPBEXHLevel2 7_VarX" xfId="19412"/>
    <cellStyle name="SAPBEXHLevel2 8" xfId="19413"/>
    <cellStyle name="SAPBEXHLevel2 8 2" xfId="19414"/>
    <cellStyle name="SAPBEXHLevel2 8 2 2" xfId="19415"/>
    <cellStyle name="SAPBEXHLevel2 8 2 3" xfId="19416"/>
    <cellStyle name="SAPBEXHLevel2 8 3" xfId="19417"/>
    <cellStyle name="SAPBEXHLevel2 8 4" xfId="19418"/>
    <cellStyle name="SAPBEXHLevel2 9" xfId="19419"/>
    <cellStyle name="SAPBEXHLevel2 9 2" xfId="19420"/>
    <cellStyle name="SAPBEXHLevel2 9 3" xfId="19421"/>
    <cellStyle name="SAPBEXHLevel2_05-2011 ASM Template - CAPEX" xfId="19422"/>
    <cellStyle name="SAPBEXHLevel2X" xfId="19423"/>
    <cellStyle name="SAPBEXHLevel2X 10" xfId="19424"/>
    <cellStyle name="SAPBEXHLevel2X 10 2" xfId="19425"/>
    <cellStyle name="SAPBEXHLevel2X 10 3" xfId="19426"/>
    <cellStyle name="SAPBEXHLevel2X 11" xfId="19427"/>
    <cellStyle name="SAPBEXHLevel2X 11 2" xfId="19428"/>
    <cellStyle name="SAPBEXHLevel2X 11 3" xfId="19429"/>
    <cellStyle name="SAPBEXHLevel2X 12" xfId="19430"/>
    <cellStyle name="SAPBEXHLevel2X 12 2" xfId="19431"/>
    <cellStyle name="SAPBEXHLevel2X 12 3" xfId="19432"/>
    <cellStyle name="SAPBEXHLevel2X 13" xfId="19433"/>
    <cellStyle name="SAPBEXHLevel2X 13 2" xfId="19434"/>
    <cellStyle name="SAPBEXHLevel2X 13 3" xfId="19435"/>
    <cellStyle name="SAPBEXHLevel2X 14" xfId="19436"/>
    <cellStyle name="SAPBEXHLevel2X 14 2" xfId="19437"/>
    <cellStyle name="SAPBEXHLevel2X 14 3" xfId="19438"/>
    <cellStyle name="SAPBEXHLevel2X 15" xfId="19439"/>
    <cellStyle name="SAPBEXHLevel2X 15 2" xfId="19440"/>
    <cellStyle name="SAPBEXHLevel2X 15 3" xfId="19441"/>
    <cellStyle name="SAPBEXHLevel2X 16" xfId="19442"/>
    <cellStyle name="SAPBEXHLevel2X 16 2" xfId="19443"/>
    <cellStyle name="SAPBEXHLevel2X 16 3" xfId="19444"/>
    <cellStyle name="SAPBEXHLevel2X 17" xfId="19445"/>
    <cellStyle name="SAPBEXHLevel2X 17 2" xfId="19446"/>
    <cellStyle name="SAPBEXHLevel2X 18" xfId="19447"/>
    <cellStyle name="SAPBEXHLevel2X 19" xfId="19448"/>
    <cellStyle name="SAPBEXHLevel2X 2" xfId="19449"/>
    <cellStyle name="SAPBEXHLevel2X 2 2" xfId="19450"/>
    <cellStyle name="SAPBEXHLevel2X 2 2 2" xfId="19451"/>
    <cellStyle name="SAPBEXHLevel2X 2 2 3" xfId="19452"/>
    <cellStyle name="SAPBEXHLevel2X 2 3" xfId="19453"/>
    <cellStyle name="SAPBEXHLevel2X 2 4" xfId="19454"/>
    <cellStyle name="SAPBEXHLevel2X 2 5" xfId="19455"/>
    <cellStyle name="SAPBEXHLevel2X 2_2012 Jan CAP ASM Report" xfId="19456"/>
    <cellStyle name="SAPBEXHLevel2X 3" xfId="19457"/>
    <cellStyle name="SAPBEXHLevel2X 3 2" xfId="19458"/>
    <cellStyle name="SAPBEXHLevel2X 3 2 2" xfId="19459"/>
    <cellStyle name="SAPBEXHLevel2X 3 2 3" xfId="19460"/>
    <cellStyle name="SAPBEXHLevel2X 3 3" xfId="19461"/>
    <cellStyle name="SAPBEXHLevel2X 3 4" xfId="19462"/>
    <cellStyle name="SAPBEXHLevel2X 3 5" xfId="19463"/>
    <cellStyle name="SAPBEXHLevel2X 3_2012 Jan CAP ASM Report" xfId="19464"/>
    <cellStyle name="SAPBEXHLevel2X 4" xfId="19465"/>
    <cellStyle name="SAPBEXHLevel2X 4 2" xfId="19466"/>
    <cellStyle name="SAPBEXHLevel2X 4 2 2" xfId="19467"/>
    <cellStyle name="SAPBEXHLevel2X 4 2 3" xfId="19468"/>
    <cellStyle name="SAPBEXHLevel2X 4 3" xfId="19469"/>
    <cellStyle name="SAPBEXHLevel2X 4 4" xfId="19470"/>
    <cellStyle name="SAPBEXHLevel2X 4 5" xfId="19471"/>
    <cellStyle name="SAPBEXHLevel2X 4_2012 Jan CAP ASM Report" xfId="19472"/>
    <cellStyle name="SAPBEXHLevel2X 5" xfId="19473"/>
    <cellStyle name="SAPBEXHLevel2X 5 2" xfId="19474"/>
    <cellStyle name="SAPBEXHLevel2X 5 3" xfId="19475"/>
    <cellStyle name="SAPBEXHLevel2X 6" xfId="19476"/>
    <cellStyle name="SAPBEXHLevel2X 6 2" xfId="19477"/>
    <cellStyle name="SAPBEXHLevel2X 6 3" xfId="19478"/>
    <cellStyle name="SAPBEXHLevel2X 7" xfId="19479"/>
    <cellStyle name="SAPBEXHLevel2X 7 2" xfId="19480"/>
    <cellStyle name="SAPBEXHLevel2X 7 3" xfId="19481"/>
    <cellStyle name="SAPBEXHLevel2X 8" xfId="19482"/>
    <cellStyle name="SAPBEXHLevel2X 8 2" xfId="19483"/>
    <cellStyle name="SAPBEXHLevel2X 8 3" xfId="19484"/>
    <cellStyle name="SAPBEXHLevel2X 9" xfId="19485"/>
    <cellStyle name="SAPBEXHLevel2X 9 2" xfId="19486"/>
    <cellStyle name="SAPBEXHLevel2X 9 3" xfId="19487"/>
    <cellStyle name="SAPBEXHLevel2X_05-2011 ASM Template - CAPEX" xfId="19488"/>
    <cellStyle name="SAPBEXHLevel3" xfId="19489"/>
    <cellStyle name="SAPBEXHLevel3 10" xfId="19490"/>
    <cellStyle name="SAPBEXHLevel3 10 2" xfId="19491"/>
    <cellStyle name="SAPBEXHLevel3 10 3" xfId="19492"/>
    <cellStyle name="SAPBEXHLevel3 11" xfId="19493"/>
    <cellStyle name="SAPBEXHLevel3 11 2" xfId="19494"/>
    <cellStyle name="SAPBEXHLevel3 11 3" xfId="19495"/>
    <cellStyle name="SAPBEXHLevel3 12" xfId="19496"/>
    <cellStyle name="SAPBEXHLevel3 12 2" xfId="19497"/>
    <cellStyle name="SAPBEXHLevel3 13" xfId="19498"/>
    <cellStyle name="SAPBEXHLevel3 14" xfId="19499"/>
    <cellStyle name="SAPBEXHLevel3 15" xfId="19500"/>
    <cellStyle name="SAPBEXHLevel3 2" xfId="19501"/>
    <cellStyle name="SAPBEXHLevel3 2 2" xfId="19502"/>
    <cellStyle name="SAPBEXHLevel3 2 2 2" xfId="19503"/>
    <cellStyle name="SAPBEXHLevel3 2 2 2 2" xfId="19504"/>
    <cellStyle name="SAPBEXHLevel3 2 2 2 3" xfId="19505"/>
    <cellStyle name="SAPBEXHLevel3 2 2 3" xfId="19506"/>
    <cellStyle name="SAPBEXHLevel3 2 2 4" xfId="19507"/>
    <cellStyle name="SAPBEXHLevel3 2 3" xfId="19508"/>
    <cellStyle name="SAPBEXHLevel3 2 4" xfId="19509"/>
    <cellStyle name="SAPBEXHLevel3 2 5" xfId="19510"/>
    <cellStyle name="SAPBEXHLevel3 2_2011 Operations Snapshot" xfId="19511"/>
    <cellStyle name="SAPBEXHLevel3 3" xfId="19512"/>
    <cellStyle name="SAPBEXHLevel3 3 2" xfId="19513"/>
    <cellStyle name="SAPBEXHLevel3 3 2 2" xfId="19514"/>
    <cellStyle name="SAPBEXHLevel3 3 2 3" xfId="19515"/>
    <cellStyle name="SAPBEXHLevel3 3 3" xfId="19516"/>
    <cellStyle name="SAPBEXHLevel3 3 4" xfId="19517"/>
    <cellStyle name="SAPBEXHLevel3 3 5" xfId="19518"/>
    <cellStyle name="SAPBEXHLevel3 3_2012 Jan CAP ASM Report" xfId="19519"/>
    <cellStyle name="SAPBEXHLevel3 4" xfId="19520"/>
    <cellStyle name="SAPBEXHLevel3 4 2" xfId="19521"/>
    <cellStyle name="SAPBEXHLevel3 4 2 2" xfId="19522"/>
    <cellStyle name="SAPBEXHLevel3 4 2 3" xfId="19523"/>
    <cellStyle name="SAPBEXHLevel3 4 3" xfId="19524"/>
    <cellStyle name="SAPBEXHLevel3 4 4" xfId="19525"/>
    <cellStyle name="SAPBEXHLevel3 4_2012 Jan CAP ASM Report" xfId="19526"/>
    <cellStyle name="SAPBEXHLevel3 5" xfId="19527"/>
    <cellStyle name="SAPBEXHLevel3 5 2" xfId="19528"/>
    <cellStyle name="SAPBEXHLevel3 5 3" xfId="19529"/>
    <cellStyle name="SAPBEXHLevel3 6" xfId="19530"/>
    <cellStyle name="SAPBEXHLevel3 6 2" xfId="19531"/>
    <cellStyle name="SAPBEXHLevel3 6 2 2" xfId="19532"/>
    <cellStyle name="SAPBEXHLevel3 6 2 3" xfId="19533"/>
    <cellStyle name="SAPBEXHLevel3 6 3" xfId="19534"/>
    <cellStyle name="SAPBEXHLevel3 6 4" xfId="19535"/>
    <cellStyle name="SAPBEXHLevel3 6_2011 Operations Snapshot" xfId="19536"/>
    <cellStyle name="SAPBEXHLevel3 7" xfId="19537"/>
    <cellStyle name="SAPBEXHLevel3 7 2" xfId="19538"/>
    <cellStyle name="SAPBEXHLevel3 7 2 2" xfId="19539"/>
    <cellStyle name="SAPBEXHLevel3 7 2 2 2" xfId="19540"/>
    <cellStyle name="SAPBEXHLevel3 7 2 2 3" xfId="19541"/>
    <cellStyle name="SAPBEXHLevel3 7 2 3" xfId="19542"/>
    <cellStyle name="SAPBEXHLevel3 7 2 4" xfId="19543"/>
    <cellStyle name="SAPBEXHLevel3 7 2_County_Stop_Light_Chart_2012_02" xfId="19544"/>
    <cellStyle name="SAPBEXHLevel3 7 3" xfId="19545"/>
    <cellStyle name="SAPBEXHLevel3 7 4" xfId="19546"/>
    <cellStyle name="SAPBEXHLevel3 7_2012 Operations Snapshot" xfId="19547"/>
    <cellStyle name="SAPBEXHLevel3 8" xfId="19548"/>
    <cellStyle name="SAPBEXHLevel3 8 2" xfId="19549"/>
    <cellStyle name="SAPBEXHLevel3 8 2 2" xfId="19550"/>
    <cellStyle name="SAPBEXHLevel3 8 2 3" xfId="19551"/>
    <cellStyle name="SAPBEXHLevel3 8 3" xfId="19552"/>
    <cellStyle name="SAPBEXHLevel3 8 3 2" xfId="19553"/>
    <cellStyle name="SAPBEXHLevel3 8 3 3" xfId="19554"/>
    <cellStyle name="SAPBEXHLevel3 8 4" xfId="19555"/>
    <cellStyle name="SAPBEXHLevel3 8 5" xfId="19556"/>
    <cellStyle name="SAPBEXHLevel3 8_VarX" xfId="19557"/>
    <cellStyle name="SAPBEXHLevel3 9" xfId="19558"/>
    <cellStyle name="SAPBEXHLevel3 9 2" xfId="19559"/>
    <cellStyle name="SAPBEXHLevel3 9 2 2" xfId="19560"/>
    <cellStyle name="SAPBEXHLevel3 9 2 3" xfId="19561"/>
    <cellStyle name="SAPBEXHLevel3 9 3" xfId="19562"/>
    <cellStyle name="SAPBEXHLevel3 9 4" xfId="19563"/>
    <cellStyle name="SAPBEXHLevel3_05-2011 ASM Template - CAPEX" xfId="19564"/>
    <cellStyle name="SAPBEXHLevel3X" xfId="19565"/>
    <cellStyle name="SAPBEXHLevel3X 10" xfId="19566"/>
    <cellStyle name="SAPBEXHLevel3X 10 2" xfId="19567"/>
    <cellStyle name="SAPBEXHLevel3X 10 3" xfId="19568"/>
    <cellStyle name="SAPBEXHLevel3X 11" xfId="19569"/>
    <cellStyle name="SAPBEXHLevel3X 11 2" xfId="19570"/>
    <cellStyle name="SAPBEXHLevel3X 11 3" xfId="19571"/>
    <cellStyle name="SAPBEXHLevel3X 12" xfId="19572"/>
    <cellStyle name="SAPBEXHLevel3X 12 2" xfId="19573"/>
    <cellStyle name="SAPBEXHLevel3X 12 3" xfId="19574"/>
    <cellStyle name="SAPBEXHLevel3X 13" xfId="19575"/>
    <cellStyle name="SAPBEXHLevel3X 13 2" xfId="19576"/>
    <cellStyle name="SAPBEXHLevel3X 13 3" xfId="19577"/>
    <cellStyle name="SAPBEXHLevel3X 14" xfId="19578"/>
    <cellStyle name="SAPBEXHLevel3X 14 2" xfId="19579"/>
    <cellStyle name="SAPBEXHLevel3X 14 3" xfId="19580"/>
    <cellStyle name="SAPBEXHLevel3X 15" xfId="19581"/>
    <cellStyle name="SAPBEXHLevel3X 15 2" xfId="19582"/>
    <cellStyle name="SAPBEXHLevel3X 15 3" xfId="19583"/>
    <cellStyle name="SAPBEXHLevel3X 16" xfId="19584"/>
    <cellStyle name="SAPBEXHLevel3X 16 2" xfId="19585"/>
    <cellStyle name="SAPBEXHLevel3X 16 3" xfId="19586"/>
    <cellStyle name="SAPBEXHLevel3X 17" xfId="19587"/>
    <cellStyle name="SAPBEXHLevel3X 17 2" xfId="19588"/>
    <cellStyle name="SAPBEXHLevel3X 18" xfId="19589"/>
    <cellStyle name="SAPBEXHLevel3X 19" xfId="19590"/>
    <cellStyle name="SAPBEXHLevel3X 2" xfId="19591"/>
    <cellStyle name="SAPBEXHLevel3X 2 2" xfId="19592"/>
    <cellStyle name="SAPBEXHLevel3X 2 2 2" xfId="19593"/>
    <cellStyle name="SAPBEXHLevel3X 2 2 3" xfId="19594"/>
    <cellStyle name="SAPBEXHLevel3X 2 3" xfId="19595"/>
    <cellStyle name="SAPBEXHLevel3X 2 4" xfId="19596"/>
    <cellStyle name="SAPBEXHLevel3X 2 5" xfId="19597"/>
    <cellStyle name="SAPBEXHLevel3X 2_2012 Jan CAP ASM Report" xfId="19598"/>
    <cellStyle name="SAPBEXHLevel3X 3" xfId="19599"/>
    <cellStyle name="SAPBEXHLevel3X 3 2" xfId="19600"/>
    <cellStyle name="SAPBEXHLevel3X 3 2 2" xfId="19601"/>
    <cellStyle name="SAPBEXHLevel3X 3 2 3" xfId="19602"/>
    <cellStyle name="SAPBEXHLevel3X 3 3" xfId="19603"/>
    <cellStyle name="SAPBEXHLevel3X 3 4" xfId="19604"/>
    <cellStyle name="SAPBEXHLevel3X 3 5" xfId="19605"/>
    <cellStyle name="SAPBEXHLevel3X 3_2012 Jan CAP ASM Report" xfId="19606"/>
    <cellStyle name="SAPBEXHLevel3X 4" xfId="19607"/>
    <cellStyle name="SAPBEXHLevel3X 4 2" xfId="19608"/>
    <cellStyle name="SAPBEXHLevel3X 4 2 2" xfId="19609"/>
    <cellStyle name="SAPBEXHLevel3X 4 2 3" xfId="19610"/>
    <cellStyle name="SAPBEXHLevel3X 4 3" xfId="19611"/>
    <cellStyle name="SAPBEXHLevel3X 4 4" xfId="19612"/>
    <cellStyle name="SAPBEXHLevel3X 4 5" xfId="19613"/>
    <cellStyle name="SAPBEXHLevel3X 4_2012 Jan CAP ASM Report" xfId="19614"/>
    <cellStyle name="SAPBEXHLevel3X 5" xfId="19615"/>
    <cellStyle name="SAPBEXHLevel3X 5 2" xfId="19616"/>
    <cellStyle name="SAPBEXHLevel3X 5 3" xfId="19617"/>
    <cellStyle name="SAPBEXHLevel3X 6" xfId="19618"/>
    <cellStyle name="SAPBEXHLevel3X 6 2" xfId="19619"/>
    <cellStyle name="SAPBEXHLevel3X 6 3" xfId="19620"/>
    <cellStyle name="SAPBEXHLevel3X 7" xfId="19621"/>
    <cellStyle name="SAPBEXHLevel3X 7 2" xfId="19622"/>
    <cellStyle name="SAPBEXHLevel3X 7 3" xfId="19623"/>
    <cellStyle name="SAPBEXHLevel3X 8" xfId="19624"/>
    <cellStyle name="SAPBEXHLevel3X 8 2" xfId="19625"/>
    <cellStyle name="SAPBEXHLevel3X 8 3" xfId="19626"/>
    <cellStyle name="SAPBEXHLevel3X 9" xfId="19627"/>
    <cellStyle name="SAPBEXHLevel3X 9 2" xfId="19628"/>
    <cellStyle name="SAPBEXHLevel3X 9 3" xfId="19629"/>
    <cellStyle name="SAPBEXHLevel3X_05-2011 ASM Template - CAPEX" xfId="19630"/>
    <cellStyle name="SAPBEXinputData" xfId="19631"/>
    <cellStyle name="SAPBEXinputData 10" xfId="19632"/>
    <cellStyle name="SAPBEXinputData 11" xfId="19633"/>
    <cellStyle name="SAPBEXinputData 12" xfId="19634"/>
    <cellStyle name="SAPBEXinputData 13" xfId="19635"/>
    <cellStyle name="SAPBEXinputData 14" xfId="19636"/>
    <cellStyle name="SAPBEXinputData 15" xfId="19637"/>
    <cellStyle name="SAPBEXinputData 16" xfId="19638"/>
    <cellStyle name="SAPBEXinputData 17" xfId="19639"/>
    <cellStyle name="SAPBEXinputData 18" xfId="19640"/>
    <cellStyle name="SAPBEXinputData 2" xfId="19641"/>
    <cellStyle name="SAPBEXinputData 2 2" xfId="19642"/>
    <cellStyle name="SAPBEXinputData 2 3" xfId="19643"/>
    <cellStyle name="SAPBEXinputData 2_2012 Jan CAP ASM Report" xfId="19644"/>
    <cellStyle name="SAPBEXinputData 3" xfId="19645"/>
    <cellStyle name="SAPBEXinputData 3 2" xfId="19646"/>
    <cellStyle name="SAPBEXinputData 3 3" xfId="19647"/>
    <cellStyle name="SAPBEXinputData 3_2012 Jan CAP ASM Report" xfId="19648"/>
    <cellStyle name="SAPBEXinputData 4" xfId="19649"/>
    <cellStyle name="SAPBEXinputData 4 2" xfId="19650"/>
    <cellStyle name="SAPBEXinputData 4 3" xfId="19651"/>
    <cellStyle name="SAPBEXinputData 5" xfId="19652"/>
    <cellStyle name="SAPBEXinputData 6" xfId="19653"/>
    <cellStyle name="SAPBEXinputData 7" xfId="19654"/>
    <cellStyle name="SAPBEXinputData 8" xfId="19655"/>
    <cellStyle name="SAPBEXinputData 9" xfId="19656"/>
    <cellStyle name="SAPBEXinputData_05-2011 ASM Template - CAPEX" xfId="19657"/>
    <cellStyle name="SAPBEXItemHeader" xfId="19658"/>
    <cellStyle name="SAPBEXItemHeader 2" xfId="19659"/>
    <cellStyle name="SAPBEXItemHeader 2 2" xfId="19660"/>
    <cellStyle name="SAPBEXresData" xfId="19661"/>
    <cellStyle name="SAPBEXresData 2" xfId="19662"/>
    <cellStyle name="SAPBEXresData 2 2" xfId="19663"/>
    <cellStyle name="SAPBEXresData 2 3" xfId="19664"/>
    <cellStyle name="SAPBEXresData 3" xfId="19665"/>
    <cellStyle name="SAPBEXresData 3 2" xfId="19666"/>
    <cellStyle name="SAPBEXresData_2011 OM ASM Report" xfId="19667"/>
    <cellStyle name="SAPBEXresDataEmph" xfId="19668"/>
    <cellStyle name="SAPBEXresDataEmph 2" xfId="19669"/>
    <cellStyle name="SAPBEXresDataEmph 2 2" xfId="19670"/>
    <cellStyle name="SAPBEXresDataEmph 2 3" xfId="19671"/>
    <cellStyle name="SAPBEXresDataEmph 3" xfId="19672"/>
    <cellStyle name="SAPBEXresDataEmph 3 2" xfId="19673"/>
    <cellStyle name="SAPBEXresDataEmph_2011 OM ASM Report" xfId="19674"/>
    <cellStyle name="SAPBEXresItem" xfId="19675"/>
    <cellStyle name="SAPBEXresItem 2" xfId="19676"/>
    <cellStyle name="SAPBEXresItem 2 2" xfId="19677"/>
    <cellStyle name="SAPBEXresItem 2 2 2" xfId="19678"/>
    <cellStyle name="SAPBEXresItem 2 2 3" xfId="19679"/>
    <cellStyle name="SAPBEXresItem 2 3" xfId="19680"/>
    <cellStyle name="SAPBEXresItem 2 4" xfId="19681"/>
    <cellStyle name="SAPBEXresItem 3" xfId="19682"/>
    <cellStyle name="SAPBEXresItem 3 2" xfId="19683"/>
    <cellStyle name="SAPBEXresItem_2011 OM ASM Report" xfId="19684"/>
    <cellStyle name="SAPBEXresItemX" xfId="19685"/>
    <cellStyle name="SAPBEXresItemX 2" xfId="19686"/>
    <cellStyle name="SAPBEXresItemX 2 2" xfId="19687"/>
    <cellStyle name="SAPBEXresItemX 2 2 2" xfId="19688"/>
    <cellStyle name="SAPBEXresItemX 2 2 3" xfId="19689"/>
    <cellStyle name="SAPBEXresItemX 2 3" xfId="19690"/>
    <cellStyle name="SAPBEXresItemX 2 4" xfId="19691"/>
    <cellStyle name="SAPBEXresItemX 3" xfId="19692"/>
    <cellStyle name="SAPBEXresItemX 3 2" xfId="19693"/>
    <cellStyle name="SAPBEXresItemX_2011 OM ASM Report" xfId="19694"/>
    <cellStyle name="SAPBEXstdData" xfId="19695"/>
    <cellStyle name="SAPBEXstdData 2" xfId="19696"/>
    <cellStyle name="SAPBEXstdData 2 2" xfId="19697"/>
    <cellStyle name="SAPBEXstdData 2 3" xfId="19698"/>
    <cellStyle name="SAPBEXstdData 3" xfId="19699"/>
    <cellStyle name="SAPBEXstdData 3 2" xfId="19700"/>
    <cellStyle name="SAPBEXstdData 4" xfId="19701"/>
    <cellStyle name="SAPBEXstdData_2011 June O&amp;M and Capital Snapshot_Prelim" xfId="19702"/>
    <cellStyle name="SAPBEXstdDataEmph" xfId="19703"/>
    <cellStyle name="SAPBEXstdDataEmph 2" xfId="19704"/>
    <cellStyle name="SAPBEXstdDataEmph 2 2" xfId="19705"/>
    <cellStyle name="SAPBEXstdDataEmph 2 3" xfId="19706"/>
    <cellStyle name="SAPBEXstdDataEmph 3" xfId="19707"/>
    <cellStyle name="SAPBEXstdDataEmph 3 2" xfId="19708"/>
    <cellStyle name="SAPBEXstdDataEmph_2011 OM ASM Report" xfId="19709"/>
    <cellStyle name="SAPBEXstdItem" xfId="19710"/>
    <cellStyle name="SAPBEXstdItem 2" xfId="19711"/>
    <cellStyle name="SAPBEXstdItem 2 2" xfId="19712"/>
    <cellStyle name="SAPBEXstdItem 2 2 2" xfId="19713"/>
    <cellStyle name="SAPBEXstdItem 2 2 3" xfId="19714"/>
    <cellStyle name="SAPBEXstdItem 2 3" xfId="19715"/>
    <cellStyle name="SAPBEXstdItem 2 4" xfId="19716"/>
    <cellStyle name="SAPBEXstdItem 3" xfId="19717"/>
    <cellStyle name="SAPBEXstdItem 3 2" xfId="19718"/>
    <cellStyle name="SAPBEXstdItem 3 2 2" xfId="19719"/>
    <cellStyle name="SAPBEXstdItem 3 2 3" xfId="19720"/>
    <cellStyle name="SAPBEXstdItem 3 3" xfId="19721"/>
    <cellStyle name="SAPBEXstdItem 3 3 2" xfId="19722"/>
    <cellStyle name="SAPBEXstdItem 3 3 3" xfId="19723"/>
    <cellStyle name="SAPBEXstdItem 3 4" xfId="19724"/>
    <cellStyle name="SAPBEXstdItem 3 4 2" xfId="19725"/>
    <cellStyle name="SAPBEXstdItem 3 4 3" xfId="19726"/>
    <cellStyle name="SAPBEXstdItem 3 5" xfId="19727"/>
    <cellStyle name="SAPBEXstdItem 4" xfId="19728"/>
    <cellStyle name="SAPBEXstdItem 4 2" xfId="19729"/>
    <cellStyle name="SAPBEXstdItem 4 3" xfId="19730"/>
    <cellStyle name="SAPBEXstdItem 5" xfId="19731"/>
    <cellStyle name="SAPBEXstdItem 6" xfId="19732"/>
    <cellStyle name="SAPBEXstdItem 7" xfId="19733"/>
    <cellStyle name="SAPBEXstdItem 8" xfId="19734"/>
    <cellStyle name="SAPBEXstdItem_2011 June O&amp;M and Capital Snapshot_Prelim" xfId="19735"/>
    <cellStyle name="SAPBEXstdItemX" xfId="19736"/>
    <cellStyle name="SAPBEXstdItemX 2" xfId="19737"/>
    <cellStyle name="SAPBEXstdItemX 2 2" xfId="19738"/>
    <cellStyle name="SAPBEXstdItemX 2 2 2" xfId="19739"/>
    <cellStyle name="SAPBEXstdItemX 2 2 3" xfId="19740"/>
    <cellStyle name="SAPBEXstdItemX 2 3" xfId="19741"/>
    <cellStyle name="SAPBEXstdItemX 2 4" xfId="19742"/>
    <cellStyle name="SAPBEXstdItemX 3" xfId="19743"/>
    <cellStyle name="SAPBEXstdItemX 3 2" xfId="19744"/>
    <cellStyle name="SAPBEXstdItemX 3 2 2" xfId="19745"/>
    <cellStyle name="SAPBEXstdItemX 3 2 3" xfId="19746"/>
    <cellStyle name="SAPBEXstdItemX 3 3" xfId="19747"/>
    <cellStyle name="SAPBEXstdItemX 3 3 2" xfId="19748"/>
    <cellStyle name="SAPBEXstdItemX 3 3 3" xfId="19749"/>
    <cellStyle name="SAPBEXstdItemX 3 4" xfId="19750"/>
    <cellStyle name="SAPBEXstdItemX 3 4 2" xfId="19751"/>
    <cellStyle name="SAPBEXstdItemX 3 4 3" xfId="19752"/>
    <cellStyle name="SAPBEXstdItemX 3 5" xfId="19753"/>
    <cellStyle name="SAPBEXstdItemX 4" xfId="19754"/>
    <cellStyle name="SAPBEXstdItemX 4 2" xfId="19755"/>
    <cellStyle name="SAPBEXstdItemX 4 3" xfId="19756"/>
    <cellStyle name="SAPBEXstdItemX 5" xfId="19757"/>
    <cellStyle name="SAPBEXstdItemX 6" xfId="19758"/>
    <cellStyle name="SAPBEXstdItemX 7" xfId="19759"/>
    <cellStyle name="SAPBEXstdItemX 8" xfId="19760"/>
    <cellStyle name="SAPBEXstdItemX_2011 OM ASM Report" xfId="19761"/>
    <cellStyle name="SAPBEXtitle" xfId="19762"/>
    <cellStyle name="SAPBEXtitle 2" xfId="19763"/>
    <cellStyle name="SAPBEXtitle 3" xfId="19764"/>
    <cellStyle name="SAPBEXtitle 3 2" xfId="19765"/>
    <cellStyle name="SAPBEXtitle 3 3" xfId="19766"/>
    <cellStyle name="SAPBEXtitle 3 4" xfId="19767"/>
    <cellStyle name="SAPBEXtitle 4" xfId="19768"/>
    <cellStyle name="SAPBEXtitle 4 2" xfId="19769"/>
    <cellStyle name="SAPBEXtitle_05-2011 ASM Template - CAPEX" xfId="19770"/>
    <cellStyle name="SAPBEXunassignedItem" xfId="19771"/>
    <cellStyle name="SAPBEXunassignedItem 2" xfId="19772"/>
    <cellStyle name="SAPBEXunassignedItem 2 2" xfId="19773"/>
    <cellStyle name="SAPBEXunassignedItem 2 3" xfId="19774"/>
    <cellStyle name="SAPBEXunassignedItem 3" xfId="19775"/>
    <cellStyle name="SAPBEXunassignedItem 3 2" xfId="19776"/>
    <cellStyle name="SAPBEXunassignedItem_2011 OM ASM Report  (2)" xfId="19777"/>
    <cellStyle name="SAPBEXundefined" xfId="19778"/>
    <cellStyle name="SAPBEXundefined 2" xfId="19779"/>
    <cellStyle name="SAPBEXundefined 2 2" xfId="19780"/>
    <cellStyle name="SAPBEXundefined 2 3" xfId="19781"/>
    <cellStyle name="SAPBEXundefined 3" xfId="19782"/>
    <cellStyle name="SAPBEXundefined 3 2" xfId="19783"/>
    <cellStyle name="SAPBEXundefined_2011 OM ASM Report" xfId="19784"/>
    <cellStyle name="shade" xfId="19785"/>
    <cellStyle name="shade 10" xfId="19786"/>
    <cellStyle name="shade 2" xfId="19787"/>
    <cellStyle name="shade 2 2" xfId="19788"/>
    <cellStyle name="shade 2 2 2" xfId="19789"/>
    <cellStyle name="shade 2 2 3" xfId="19790"/>
    <cellStyle name="shade 2 3" xfId="19791"/>
    <cellStyle name="shade 2 4" xfId="19792"/>
    <cellStyle name="shade 3" xfId="19793"/>
    <cellStyle name="shade 3 2" xfId="19794"/>
    <cellStyle name="shade 3 2 2" xfId="19795"/>
    <cellStyle name="shade 3 2 3" xfId="19796"/>
    <cellStyle name="shade 3 3" xfId="19797"/>
    <cellStyle name="shade 3 3 2" xfId="19798"/>
    <cellStyle name="shade 3 3 3" xfId="19799"/>
    <cellStyle name="shade 3 4" xfId="19800"/>
    <cellStyle name="shade 3 4 2" xfId="19801"/>
    <cellStyle name="shade 3 4 3" xfId="19802"/>
    <cellStyle name="shade 4" xfId="19803"/>
    <cellStyle name="shade 4 2" xfId="19804"/>
    <cellStyle name="shade 4 3" xfId="19805"/>
    <cellStyle name="shade 4_2011 Operations Snapshot" xfId="19806"/>
    <cellStyle name="shade 5" xfId="19807"/>
    <cellStyle name="shade 5 2" xfId="19808"/>
    <cellStyle name="shade 5 2 2" xfId="19809"/>
    <cellStyle name="shade 5 2_County_Stop_Light_Chart_2012_02" xfId="19810"/>
    <cellStyle name="shade 5_2012 Operations Snapshot" xfId="19811"/>
    <cellStyle name="shade 6" xfId="19812"/>
    <cellStyle name="shade 6 2" xfId="19813"/>
    <cellStyle name="shade 6_County_Stop_Light_Chart_2012_02" xfId="19814"/>
    <cellStyle name="shade 7" xfId="19815"/>
    <cellStyle name="shade 7 2" xfId="19816"/>
    <cellStyle name="shade 7_County_Stop_Light_Chart_2012_02" xfId="19817"/>
    <cellStyle name="shade 8" xfId="19818"/>
    <cellStyle name="shade 9" xfId="19819"/>
    <cellStyle name="shade_2011 OM ASM Report" xfId="19820"/>
    <cellStyle name="Sheet Title" xfId="19821"/>
    <cellStyle name="Single Accounting" xfId="19822"/>
    <cellStyle name="std" xfId="19823"/>
    <cellStyle name="StmtTtl1" xfId="19824"/>
    <cellStyle name="StmtTtl1 2" xfId="19825"/>
    <cellStyle name="StmtTtl1 2 2" xfId="19826"/>
    <cellStyle name="StmtTtl1 2 3" xfId="19827"/>
    <cellStyle name="StmtTtl1 2 4" xfId="19828"/>
    <cellStyle name="StmtTtl1 3" xfId="19829"/>
    <cellStyle name="StmtTtl1 3 2" xfId="19830"/>
    <cellStyle name="StmtTtl1 3 3" xfId="19831"/>
    <cellStyle name="StmtTtl1 3 4" xfId="19832"/>
    <cellStyle name="StmtTtl1 4" xfId="19833"/>
    <cellStyle name="StmtTtl1 4 2" xfId="19834"/>
    <cellStyle name="StmtTtl1 4 3" xfId="19835"/>
    <cellStyle name="StmtTtl1 4 4" xfId="19836"/>
    <cellStyle name="StmtTtl1 5" xfId="19837"/>
    <cellStyle name="StmtTtl1 5 2" xfId="19838"/>
    <cellStyle name="StmtTtl1 6" xfId="19839"/>
    <cellStyle name="StmtTtl1 6 2" xfId="19840"/>
    <cellStyle name="StmtTtl1 7" xfId="19841"/>
    <cellStyle name="StmtTtl1 8" xfId="19842"/>
    <cellStyle name="StmtTtl1_(C) WHE Proforma with ITC cash grant 10 Yr Amort_for deferral_102809" xfId="19843"/>
    <cellStyle name="StmtTtl2" xfId="19844"/>
    <cellStyle name="StmtTtl2 2" xfId="19845"/>
    <cellStyle name="StmtTtl2 2 2" xfId="19846"/>
    <cellStyle name="StmtTtl2 3" xfId="19847"/>
    <cellStyle name="StmtTtl2 3 2" xfId="19848"/>
    <cellStyle name="StmtTtl2 4" xfId="19849"/>
    <cellStyle name="StmtTtl2 5" xfId="19850"/>
    <cellStyle name="StmtTtl2 6" xfId="19851"/>
    <cellStyle name="StmtTtl2 7" xfId="19852"/>
    <cellStyle name="StmtTtl2 8" xfId="19853"/>
    <cellStyle name="StmtTtl2 9" xfId="19854"/>
    <cellStyle name="StmtTtl2_4.32E Depreciation Study Robs file" xfId="19855"/>
    <cellStyle name="STYL1 - Style1" xfId="19856"/>
    <cellStyle name="STYL1 - Style1 2" xfId="19857"/>
    <cellStyle name="Style 1" xfId="19858"/>
    <cellStyle name="Style 1 10" xfId="19859"/>
    <cellStyle name="Style 1 11" xfId="19860"/>
    <cellStyle name="Style 1 2" xfId="19861"/>
    <cellStyle name="Style 1 2 2" xfId="19862"/>
    <cellStyle name="Style 1 2 2 2" xfId="19863"/>
    <cellStyle name="Style 1 2 2 3" xfId="19864"/>
    <cellStyle name="Style 1 2 3" xfId="19865"/>
    <cellStyle name="Style 1 2 4" xfId="19866"/>
    <cellStyle name="Style 1 2 5" xfId="19867"/>
    <cellStyle name="Style 1 2 6" xfId="19868"/>
    <cellStyle name="Style 1 2_Chelan PUD Power Costs (8-10)" xfId="19869"/>
    <cellStyle name="Style 1 3" xfId="19870"/>
    <cellStyle name="Style 1 3 2" xfId="19871"/>
    <cellStyle name="Style 1 3 2 2" xfId="19872"/>
    <cellStyle name="Style 1 3 2 3" xfId="19873"/>
    <cellStyle name="Style 1 3 2 4" xfId="19874"/>
    <cellStyle name="Style 1 3 3" xfId="19875"/>
    <cellStyle name="Style 1 3 3 2" xfId="19876"/>
    <cellStyle name="Style 1 3 4" xfId="19877"/>
    <cellStyle name="Style 1 3 5" xfId="19878"/>
    <cellStyle name="Style 1 4" xfId="19879"/>
    <cellStyle name="Style 1 4 2" xfId="19880"/>
    <cellStyle name="Style 1 4 2 2" xfId="19881"/>
    <cellStyle name="Style 1 4 2 3" xfId="19882"/>
    <cellStyle name="Style 1 4 3" xfId="19883"/>
    <cellStyle name="Style 1 4 4" xfId="19884"/>
    <cellStyle name="Style 1 5" xfId="19885"/>
    <cellStyle name="Style 1 5 2" xfId="19886"/>
    <cellStyle name="Style 1 5 2 2" xfId="19887"/>
    <cellStyle name="Style 1 5 2 3" xfId="19888"/>
    <cellStyle name="Style 1 5 3" xfId="19889"/>
    <cellStyle name="Style 1 5 4" xfId="19890"/>
    <cellStyle name="Style 1 6" xfId="19891"/>
    <cellStyle name="Style 1 6 2" xfId="19892"/>
    <cellStyle name="Style 1 6 2 2" xfId="19893"/>
    <cellStyle name="Style 1 6 2 3" xfId="19894"/>
    <cellStyle name="Style 1 6 2 4" xfId="19895"/>
    <cellStyle name="Style 1 6 3" xfId="19896"/>
    <cellStyle name="Style 1 6 3 2" xfId="19897"/>
    <cellStyle name="Style 1 6 4" xfId="19898"/>
    <cellStyle name="Style 1 6 4 2" xfId="19899"/>
    <cellStyle name="Style 1 6 5" xfId="19900"/>
    <cellStyle name="Style 1 6 5 2" xfId="19901"/>
    <cellStyle name="Style 1 6 6" xfId="19902"/>
    <cellStyle name="Style 1 6 7" xfId="19903"/>
    <cellStyle name="Style 1 7" xfId="19904"/>
    <cellStyle name="Style 1 8" xfId="19905"/>
    <cellStyle name="Style 1 9" xfId="19906"/>
    <cellStyle name="Style 1_ Price Inputs" xfId="19907"/>
    <cellStyle name="Style 21" xfId="19908"/>
    <cellStyle name="Style 22" xfId="19909"/>
    <cellStyle name="Style 23" xfId="19910"/>
    <cellStyle name="Style 24" xfId="19911"/>
    <cellStyle name="Style 25" xfId="19912"/>
    <cellStyle name="Style 26" xfId="19913"/>
    <cellStyle name="Style 27" xfId="19914"/>
    <cellStyle name="Style 28" xfId="19915"/>
    <cellStyle name="Style 29" xfId="19916"/>
    <cellStyle name="Style 30" xfId="19917"/>
    <cellStyle name="Style 31" xfId="19918"/>
    <cellStyle name="Style 32" xfId="19919"/>
    <cellStyle name="Style 33" xfId="19920"/>
    <cellStyle name="Style 34" xfId="19921"/>
    <cellStyle name="Style 35" xfId="19922"/>
    <cellStyle name="Style 36" xfId="19923"/>
    <cellStyle name="Style 39" xfId="19924"/>
    <cellStyle name="STYLE1" xfId="19925"/>
    <cellStyle name="STYLE2" xfId="19926"/>
    <cellStyle name="STYLE3" xfId="19927"/>
    <cellStyle name="STYLE4" xfId="19928"/>
    <cellStyle name="STYLE5" xfId="19929"/>
    <cellStyle name="sub-tl - Style3" xfId="19930"/>
    <cellStyle name="subtot - Style5" xfId="19931"/>
    <cellStyle name="Subtotal" xfId="19932"/>
    <cellStyle name="Sub-total" xfId="19933"/>
    <cellStyle name="Subtotal 2" xfId="19934"/>
    <cellStyle name="Sub-total 2" xfId="19935"/>
    <cellStyle name="Subtotal 3" xfId="19936"/>
    <cellStyle name="Sub-total 3" xfId="19937"/>
    <cellStyle name="Table Title" xfId="19938"/>
    <cellStyle name="taples Plaza" xfId="19939"/>
    <cellStyle name="Test" xfId="19940"/>
    <cellStyle name="Text" xfId="19941"/>
    <cellStyle name="Text 2" xfId="19942"/>
    <cellStyle name="Tickmark" xfId="19943"/>
    <cellStyle name="Times 10" xfId="19944"/>
    <cellStyle name="Times 12" xfId="19945"/>
    <cellStyle name="Title 10" xfId="19946"/>
    <cellStyle name="Title 11" xfId="19947"/>
    <cellStyle name="Title 12" xfId="19948"/>
    <cellStyle name="Title 13" xfId="19949"/>
    <cellStyle name="Title 14" xfId="19950"/>
    <cellStyle name="Title 15" xfId="19951"/>
    <cellStyle name="Title 16" xfId="19952"/>
    <cellStyle name="Title 17" xfId="19953"/>
    <cellStyle name="Title 18" xfId="19954"/>
    <cellStyle name="Title 19" xfId="19955"/>
    <cellStyle name="Title 2" xfId="19956"/>
    <cellStyle name="Title 2 2" xfId="19957"/>
    <cellStyle name="Title 2 2 2" xfId="19958"/>
    <cellStyle name="Title 2 3" xfId="19959"/>
    <cellStyle name="Title 20" xfId="19960"/>
    <cellStyle name="Title 21" xfId="19961"/>
    <cellStyle name="Title 22" xfId="19962"/>
    <cellStyle name="Title 23" xfId="19963"/>
    <cellStyle name="Title 24" xfId="19964"/>
    <cellStyle name="Title 25" xfId="19965"/>
    <cellStyle name="Title 26" xfId="19966"/>
    <cellStyle name="Title 27" xfId="19967"/>
    <cellStyle name="Title 28" xfId="19968"/>
    <cellStyle name="Title 29" xfId="19969"/>
    <cellStyle name="Title 3" xfId="19970"/>
    <cellStyle name="Title 3 2" xfId="19971"/>
    <cellStyle name="Title 3 3" xfId="19972"/>
    <cellStyle name="Title 3 4" xfId="19973"/>
    <cellStyle name="Title 30" xfId="19974"/>
    <cellStyle name="Title 31" xfId="19975"/>
    <cellStyle name="Title 32" xfId="19976"/>
    <cellStyle name="Title 33" xfId="19977"/>
    <cellStyle name="Title 34" xfId="19978"/>
    <cellStyle name="Title 35" xfId="19979"/>
    <cellStyle name="Title 36" xfId="19980"/>
    <cellStyle name="Title 37" xfId="19981"/>
    <cellStyle name="Title 38" xfId="19982"/>
    <cellStyle name="Title 39" xfId="19983"/>
    <cellStyle name="Title 4" xfId="19984"/>
    <cellStyle name="Title 40" xfId="19985"/>
    <cellStyle name="Title 41" xfId="19986"/>
    <cellStyle name="Title 42" xfId="19987"/>
    <cellStyle name="Title 43" xfId="19988"/>
    <cellStyle name="Title 44" xfId="19989"/>
    <cellStyle name="Title 45" xfId="19990"/>
    <cellStyle name="Title 46" xfId="19991"/>
    <cellStyle name="Title 47" xfId="19992"/>
    <cellStyle name="Title 48" xfId="19993"/>
    <cellStyle name="Title 49" xfId="19994"/>
    <cellStyle name="Title 5" xfId="19995"/>
    <cellStyle name="Title 50" xfId="19996"/>
    <cellStyle name="Title 51" xfId="19997"/>
    <cellStyle name="Title 52" xfId="19998"/>
    <cellStyle name="Title 53" xfId="19999"/>
    <cellStyle name="Title 54" xfId="20000"/>
    <cellStyle name="Title 55" xfId="20001"/>
    <cellStyle name="Title 56" xfId="20002"/>
    <cellStyle name="Title 57" xfId="20003"/>
    <cellStyle name="Title 58" xfId="20004"/>
    <cellStyle name="Title 59" xfId="20005"/>
    <cellStyle name="Title 6" xfId="20006"/>
    <cellStyle name="Title 60" xfId="20007"/>
    <cellStyle name="Title 61" xfId="20008"/>
    <cellStyle name="Title 62" xfId="20009"/>
    <cellStyle name="Title 63" xfId="20010"/>
    <cellStyle name="Title 64" xfId="20011"/>
    <cellStyle name="Title 7" xfId="20012"/>
    <cellStyle name="Title 8" xfId="20013"/>
    <cellStyle name="Title 9" xfId="20014"/>
    <cellStyle name="Title: - Style3" xfId="20015"/>
    <cellStyle name="Title: - Style4" xfId="20016"/>
    <cellStyle name="Title: Major" xfId="20017"/>
    <cellStyle name="Title: Major 2" xfId="20018"/>
    <cellStyle name="Title: Major 3" xfId="20019"/>
    <cellStyle name="Title: Minor" xfId="20020"/>
    <cellStyle name="Title: Minor 2" xfId="20021"/>
    <cellStyle name="Title: Minor 3" xfId="20022"/>
    <cellStyle name="Title: Minor_Electric Rev Req Model (2009 GRC) Rebuttal" xfId="20023"/>
    <cellStyle name="Title: Worksheet" xfId="20024"/>
    <cellStyle name="Title: Worksheet 2" xfId="20025"/>
    <cellStyle name="Total 10" xfId="20026"/>
    <cellStyle name="Total 11" xfId="20027"/>
    <cellStyle name="Total 12" xfId="20028"/>
    <cellStyle name="Total 13" xfId="20029"/>
    <cellStyle name="Total 14" xfId="20030"/>
    <cellStyle name="Total 15" xfId="20031"/>
    <cellStyle name="Total 16" xfId="20032"/>
    <cellStyle name="Total 17" xfId="20033"/>
    <cellStyle name="Total 18" xfId="20034"/>
    <cellStyle name="Total 19" xfId="20035"/>
    <cellStyle name="Total 2" xfId="20036"/>
    <cellStyle name="Total 2 2" xfId="20037"/>
    <cellStyle name="Total 2 2 2" xfId="20038"/>
    <cellStyle name="Total 2 2 3" xfId="20039"/>
    <cellStyle name="Total 2 3" xfId="20040"/>
    <cellStyle name="Total 2 3 2" xfId="20041"/>
    <cellStyle name="Total 2 3 3" xfId="20042"/>
    <cellStyle name="Total 2 3 4" xfId="20043"/>
    <cellStyle name="Total 2 4" xfId="20044"/>
    <cellStyle name="Total 20" xfId="20045"/>
    <cellStyle name="Total 21" xfId="20046"/>
    <cellStyle name="Total 22" xfId="20047"/>
    <cellStyle name="Total 23" xfId="20048"/>
    <cellStyle name="Total 24" xfId="20049"/>
    <cellStyle name="Total 25" xfId="20050"/>
    <cellStyle name="Total 26" xfId="20051"/>
    <cellStyle name="Total 27" xfId="20052"/>
    <cellStyle name="Total 28" xfId="20053"/>
    <cellStyle name="Total 29" xfId="20054"/>
    <cellStyle name="Total 3" xfId="20055"/>
    <cellStyle name="Total 3 2" xfId="20056"/>
    <cellStyle name="Total 3 3" xfId="20057"/>
    <cellStyle name="Total 3 4" xfId="20058"/>
    <cellStyle name="Total 30" xfId="20059"/>
    <cellStyle name="Total 31" xfId="20060"/>
    <cellStyle name="Total 32" xfId="20061"/>
    <cellStyle name="Total 33" xfId="20062"/>
    <cellStyle name="Total 34" xfId="20063"/>
    <cellStyle name="Total 35" xfId="20064"/>
    <cellStyle name="Total 36" xfId="20065"/>
    <cellStyle name="Total 37" xfId="20066"/>
    <cellStyle name="Total 38" xfId="20067"/>
    <cellStyle name="Total 39" xfId="20068"/>
    <cellStyle name="Total 4" xfId="20069"/>
    <cellStyle name="Total 4 2" xfId="20070"/>
    <cellStyle name="Total 4 3" xfId="20071"/>
    <cellStyle name="Total 40" xfId="20072"/>
    <cellStyle name="Total 41" xfId="20073"/>
    <cellStyle name="Total 42" xfId="20074"/>
    <cellStyle name="Total 43" xfId="20075"/>
    <cellStyle name="Total 44" xfId="20076"/>
    <cellStyle name="Total 45" xfId="20077"/>
    <cellStyle name="Total 46" xfId="20078"/>
    <cellStyle name="Total 47" xfId="20079"/>
    <cellStyle name="Total 48" xfId="20080"/>
    <cellStyle name="Total 49" xfId="20081"/>
    <cellStyle name="Total 5" xfId="20082"/>
    <cellStyle name="Total 5 2" xfId="20083"/>
    <cellStyle name="Total 5 3" xfId="20084"/>
    <cellStyle name="Total 50" xfId="20085"/>
    <cellStyle name="Total 51" xfId="20086"/>
    <cellStyle name="Total 52" xfId="20087"/>
    <cellStyle name="Total 53" xfId="20088"/>
    <cellStyle name="Total 54" xfId="20089"/>
    <cellStyle name="Total 55" xfId="20090"/>
    <cellStyle name="Total 56" xfId="20091"/>
    <cellStyle name="Total 57" xfId="20092"/>
    <cellStyle name="Total 58" xfId="20093"/>
    <cellStyle name="Total 59" xfId="20094"/>
    <cellStyle name="Total 6" xfId="20095"/>
    <cellStyle name="Total 6 2" xfId="20096"/>
    <cellStyle name="Total 6 3" xfId="20097"/>
    <cellStyle name="Total 60" xfId="20098"/>
    <cellStyle name="Total 61" xfId="20099"/>
    <cellStyle name="Total 62" xfId="20100"/>
    <cellStyle name="Total 63" xfId="20101"/>
    <cellStyle name="Total 64" xfId="20102"/>
    <cellStyle name="Total 65" xfId="20103"/>
    <cellStyle name="Total 66" xfId="20104"/>
    <cellStyle name="Total 7" xfId="20105"/>
    <cellStyle name="Total 7 2" xfId="20106"/>
    <cellStyle name="Total 8" xfId="20107"/>
    <cellStyle name="Total 9" xfId="20108"/>
    <cellStyle name="Total 9 2" xfId="20109"/>
    <cellStyle name="Total4 - Style4" xfId="20110"/>
    <cellStyle name="Total4 - Style4 2" xfId="20111"/>
    <cellStyle name="Total4 - Style4 2 2" xfId="20112"/>
    <cellStyle name="Total4 - Style4 3" xfId="20113"/>
    <cellStyle name="Total4 - Style4_ACCOUNTS" xfId="20114"/>
    <cellStyle name="TRANSMISSION RELIABILITY PORTION OF PROJECT" xfId="20115"/>
    <cellStyle name="Währung [0]_Übersichtstabelle_FM_24082001bu inc. EC" xfId="20116"/>
    <cellStyle name="Währung_Übersichtstabelle_FM_24082001bu inc. EC" xfId="20117"/>
    <cellStyle name="Warning Text 10" xfId="20118"/>
    <cellStyle name="Warning Text 11" xfId="20119"/>
    <cellStyle name="Warning Text 12" xfId="20120"/>
    <cellStyle name="Warning Text 13" xfId="20121"/>
    <cellStyle name="Warning Text 14" xfId="20122"/>
    <cellStyle name="Warning Text 15" xfId="20123"/>
    <cellStyle name="Warning Text 16" xfId="20124"/>
    <cellStyle name="Warning Text 17" xfId="20125"/>
    <cellStyle name="Warning Text 18" xfId="20126"/>
    <cellStyle name="Warning Text 19" xfId="20127"/>
    <cellStyle name="Warning Text 2" xfId="20128"/>
    <cellStyle name="Warning Text 2 2" xfId="20129"/>
    <cellStyle name="Warning Text 2 2 2" xfId="20130"/>
    <cellStyle name="Warning Text 2 3" xfId="20131"/>
    <cellStyle name="Warning Text 20" xfId="20132"/>
    <cellStyle name="Warning Text 21" xfId="20133"/>
    <cellStyle name="Warning Text 22" xfId="20134"/>
    <cellStyle name="Warning Text 23" xfId="20135"/>
    <cellStyle name="Warning Text 24" xfId="20136"/>
    <cellStyle name="Warning Text 25" xfId="20137"/>
    <cellStyle name="Warning Text 26" xfId="20138"/>
    <cellStyle name="Warning Text 27" xfId="20139"/>
    <cellStyle name="Warning Text 28" xfId="20140"/>
    <cellStyle name="Warning Text 29" xfId="20141"/>
    <cellStyle name="Warning Text 3" xfId="20142"/>
    <cellStyle name="Warning Text 30" xfId="20143"/>
    <cellStyle name="Warning Text 31" xfId="20144"/>
    <cellStyle name="Warning Text 32" xfId="20145"/>
    <cellStyle name="Warning Text 33" xfId="20146"/>
    <cellStyle name="Warning Text 34" xfId="20147"/>
    <cellStyle name="Warning Text 35" xfId="20148"/>
    <cellStyle name="Warning Text 36" xfId="20149"/>
    <cellStyle name="Warning Text 37" xfId="20150"/>
    <cellStyle name="Warning Text 38" xfId="20151"/>
    <cellStyle name="Warning Text 39" xfId="20152"/>
    <cellStyle name="Warning Text 4" xfId="20153"/>
    <cellStyle name="Warning Text 40" xfId="20154"/>
    <cellStyle name="Warning Text 41" xfId="20155"/>
    <cellStyle name="Warning Text 42" xfId="20156"/>
    <cellStyle name="Warning Text 43" xfId="20157"/>
    <cellStyle name="Warning Text 44" xfId="20158"/>
    <cellStyle name="Warning Text 45" xfId="20159"/>
    <cellStyle name="Warning Text 46" xfId="20160"/>
    <cellStyle name="Warning Text 47" xfId="20161"/>
    <cellStyle name="Warning Text 48" xfId="20162"/>
    <cellStyle name="Warning Text 49" xfId="20163"/>
    <cellStyle name="Warning Text 5" xfId="20164"/>
    <cellStyle name="Warning Text 50" xfId="20165"/>
    <cellStyle name="Warning Text 51" xfId="20166"/>
    <cellStyle name="Warning Text 52" xfId="20167"/>
    <cellStyle name="Warning Text 53" xfId="20168"/>
    <cellStyle name="Warning Text 54" xfId="20169"/>
    <cellStyle name="Warning Text 55" xfId="20170"/>
    <cellStyle name="Warning Text 56" xfId="20171"/>
    <cellStyle name="Warning Text 57" xfId="20172"/>
    <cellStyle name="Warning Text 58" xfId="20173"/>
    <cellStyle name="Warning Text 59" xfId="20174"/>
    <cellStyle name="Warning Text 6" xfId="20175"/>
    <cellStyle name="Warning Text 60" xfId="20176"/>
    <cellStyle name="Warning Text 61" xfId="20177"/>
    <cellStyle name="Warning Text 62" xfId="20178"/>
    <cellStyle name="Warning Text 63" xfId="20179"/>
    <cellStyle name="Warning Text 64" xfId="20180"/>
    <cellStyle name="Warning Text 7" xfId="20181"/>
    <cellStyle name="Warning Text 8" xfId="20182"/>
    <cellStyle name="Warning Text 9" xfId="20183"/>
    <cellStyle name="Yen" xfId="20184"/>
    <cellStyle name="YesNoToggle" xfId="20185"/>
    <cellStyle name="YesNoToggle 2" xfId="20186"/>
    <cellStyle name="YesNoToggle 2 2" xfId="20187"/>
    <cellStyle name="YesNoToggle 3" xfId="20188"/>
    <cellStyle name="YesNoToggle 3 2" xfId="20189"/>
    <cellStyle name="YesNoToggle 3 2 2" xfId="20190"/>
    <cellStyle name="YesNoToggle 4" xfId="20191"/>
    <cellStyle name="YesNoToggle 4 2" xfId="20192"/>
    <cellStyle name="YesNoToggle 4 3" xfId="20193"/>
    <cellStyle name="YesNoToggle 5" xfId="20194"/>
    <cellStyle name="YesNoToggle 5 2" xfId="20195"/>
    <cellStyle name="YesNoToggle 6" xfId="20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4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45.xml"/><Relationship Id="rId74" Type="http://schemas.openxmlformats.org/officeDocument/2006/relationships/sharedStrings" Target="sharedStrings.xml"/><Relationship Id="rId79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48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49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Expedited%20Rate%20Case%20Filings\As-Filed\Workpapers\Electric%20ERF%20Exhibits\KJB-05-WP%202011%20Electric%20CBR%20Mode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Elec 11CBR model"/>
      <sheetName val="UIP Summary"/>
      <sheetName val="Restating Print Macros"/>
      <sheetName val="Module13"/>
      <sheetName val="Module14"/>
      <sheetName val="Module15"/>
      <sheetName val="Module1"/>
      <sheetName val="KJB-05-WP 2011 Electric CBR 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">
          <cell r="L10">
            <v>853377517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I21">
            <v>4727703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1">
          <cell r="M31">
            <v>-6.7850000000000002E-3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R2" t="str">
            <v>Docket Number UE-111048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 refreshError="1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 refreshError="1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="80" zoomScaleNormal="80"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activeCell="D41" sqref="D41"/>
    </sheetView>
  </sheetViews>
  <sheetFormatPr defaultColWidth="3.77734375" defaultRowHeight="13.2"/>
  <cols>
    <col min="1" max="1" width="5.5546875" style="282" customWidth="1"/>
    <col min="2" max="2" width="18" style="282" customWidth="1"/>
    <col min="3" max="4" width="15.109375" style="282" bestFit="1" customWidth="1"/>
    <col min="5" max="6" width="13.21875" style="282" bestFit="1" customWidth="1"/>
    <col min="7" max="7" width="13.5546875" style="282" bestFit="1" customWidth="1"/>
    <col min="8" max="8" width="12.44140625" style="282" bestFit="1" customWidth="1"/>
    <col min="9" max="9" width="12.109375" style="282" bestFit="1" customWidth="1"/>
    <col min="10" max="10" width="11.44140625" style="282" customWidth="1"/>
    <col min="11" max="11" width="12.44140625" style="282" bestFit="1" customWidth="1"/>
    <col min="12" max="12" width="12.44140625" style="282" customWidth="1"/>
    <col min="13" max="13" width="13.5546875" style="282" bestFit="1" customWidth="1"/>
    <col min="14" max="14" width="13.21875" style="282" bestFit="1" customWidth="1"/>
    <col min="15" max="15" width="15.109375" style="282" bestFit="1" customWidth="1"/>
    <col min="16" max="16" width="3.77734375" style="282"/>
    <col min="17" max="17" width="13.21875" style="282" bestFit="1" customWidth="1"/>
    <col min="18" max="18" width="13.5546875" style="282" bestFit="1" customWidth="1"/>
    <col min="19" max="19" width="12.44140625" style="282" bestFit="1" customWidth="1"/>
    <col min="20" max="20" width="3.77734375" style="282"/>
    <col min="21" max="21" width="15.109375" style="282" bestFit="1" customWidth="1"/>
    <col min="22" max="22" width="7.88671875" style="282" bestFit="1" customWidth="1"/>
    <col min="23" max="16384" width="3.77734375" style="282"/>
  </cols>
  <sheetData>
    <row r="1" spans="1:22">
      <c r="A1" s="351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22">
      <c r="A2" s="351" t="s">
        <v>654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22">
      <c r="A3" s="351" t="s">
        <v>655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</row>
    <row r="4" spans="1:22">
      <c r="A4" s="352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</row>
    <row r="5" spans="1:22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/>
    </row>
    <row r="6" spans="1:22">
      <c r="A6" s="283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6"/>
      <c r="Q6" s="284" t="s">
        <v>561</v>
      </c>
      <c r="R6" s="284" t="s">
        <v>562</v>
      </c>
      <c r="S6" s="285"/>
      <c r="T6" s="287"/>
      <c r="U6" s="285"/>
      <c r="V6" s="285"/>
    </row>
    <row r="7" spans="1:22" ht="52.8">
      <c r="A7" s="288" t="s">
        <v>5</v>
      </c>
      <c r="B7" s="288" t="s">
        <v>563</v>
      </c>
      <c r="C7" s="289" t="s">
        <v>564</v>
      </c>
      <c r="D7" s="290" t="s">
        <v>565</v>
      </c>
      <c r="E7" s="290" t="s">
        <v>566</v>
      </c>
      <c r="F7" s="290" t="s">
        <v>567</v>
      </c>
      <c r="G7" s="290" t="s">
        <v>568</v>
      </c>
      <c r="H7" s="290" t="s">
        <v>569</v>
      </c>
      <c r="I7" s="290" t="s">
        <v>570</v>
      </c>
      <c r="J7" s="290" t="s">
        <v>571</v>
      </c>
      <c r="K7" s="290" t="s">
        <v>572</v>
      </c>
      <c r="L7" s="290" t="s">
        <v>573</v>
      </c>
      <c r="M7" s="290" t="s">
        <v>574</v>
      </c>
      <c r="N7" s="290" t="s">
        <v>575</v>
      </c>
      <c r="O7" s="344" t="s">
        <v>652</v>
      </c>
      <c r="Q7" s="290" t="str">
        <f>+L7</f>
        <v>Schedule 141
ERF</v>
      </c>
      <c r="R7" s="290" t="str">
        <f>+Q7</f>
        <v>Schedule 141
ERF</v>
      </c>
      <c r="S7" s="289" t="s">
        <v>432</v>
      </c>
      <c r="T7" s="291"/>
      <c r="U7" s="289" t="s">
        <v>576</v>
      </c>
      <c r="V7" s="289" t="s">
        <v>199</v>
      </c>
    </row>
    <row r="8" spans="1:22">
      <c r="A8" s="284">
        <v>1</v>
      </c>
      <c r="B8" s="292">
        <v>7</v>
      </c>
      <c r="C8" s="293">
        <v>10692607000</v>
      </c>
      <c r="D8" s="294">
        <v>1112342000</v>
      </c>
      <c r="E8" s="294">
        <v>0</v>
      </c>
      <c r="F8" s="294">
        <v>-22155000</v>
      </c>
      <c r="G8" s="294">
        <v>51966000</v>
      </c>
      <c r="H8" s="294">
        <v>10019000</v>
      </c>
      <c r="I8" s="294">
        <v>-3700000</v>
      </c>
      <c r="J8" s="294">
        <v>-374000</v>
      </c>
      <c r="K8" s="294">
        <v>37125000</v>
      </c>
      <c r="L8" s="294">
        <v>0</v>
      </c>
      <c r="M8" s="294">
        <v>-13227000</v>
      </c>
      <c r="N8" s="294">
        <v>-79189000</v>
      </c>
      <c r="O8" s="294">
        <f>SUM(D8:N8)</f>
        <v>1092807000</v>
      </c>
      <c r="Q8" s="294">
        <f>-L8</f>
        <v>0</v>
      </c>
      <c r="R8" s="294">
        <v>23751000</v>
      </c>
      <c r="S8" s="294">
        <f>SUM(Q8:R8)</f>
        <v>23751000</v>
      </c>
      <c r="T8" s="295"/>
      <c r="U8" s="294">
        <f>SUM(S8,O8)</f>
        <v>1116558000</v>
      </c>
      <c r="V8" s="345">
        <f>+S8/O8</f>
        <v>2.1733938380702172E-2</v>
      </c>
    </row>
    <row r="9" spans="1:22">
      <c r="A9" s="284">
        <f t="shared" ref="A9:A37" si="0">+A8+1</f>
        <v>2</v>
      </c>
      <c r="B9" s="296" t="s">
        <v>577</v>
      </c>
      <c r="C9" s="293">
        <v>2492000</v>
      </c>
      <c r="D9" s="294">
        <v>213000</v>
      </c>
      <c r="E9" s="294">
        <v>0</v>
      </c>
      <c r="F9" s="294">
        <v>-4000</v>
      </c>
      <c r="G9" s="294">
        <v>11000</v>
      </c>
      <c r="H9" s="294">
        <v>2000</v>
      </c>
      <c r="I9" s="294">
        <v>-1000</v>
      </c>
      <c r="J9" s="294">
        <v>0</v>
      </c>
      <c r="K9" s="294">
        <v>6000</v>
      </c>
      <c r="L9" s="294">
        <v>0</v>
      </c>
      <c r="M9" s="294">
        <v>4000</v>
      </c>
      <c r="N9" s="294">
        <v>-18000</v>
      </c>
      <c r="O9" s="294">
        <f>SUM(D9:N9)</f>
        <v>213000</v>
      </c>
      <c r="Q9" s="294">
        <f>-L9</f>
        <v>0</v>
      </c>
      <c r="R9" s="294">
        <v>4000</v>
      </c>
      <c r="S9" s="294">
        <f>SUM(Q9:R9)</f>
        <v>4000</v>
      </c>
      <c r="T9" s="295"/>
      <c r="U9" s="294">
        <f>SUM(S9,O10)</f>
        <v>1093024000</v>
      </c>
      <c r="V9" s="345">
        <f>+S9/O9</f>
        <v>1.8779342723004695E-2</v>
      </c>
    </row>
    <row r="10" spans="1:22">
      <c r="A10" s="284">
        <f t="shared" si="0"/>
        <v>3</v>
      </c>
      <c r="B10" s="297" t="s">
        <v>167</v>
      </c>
      <c r="C10" s="298">
        <f t="shared" ref="C10:O10" si="1">SUM(C8:C9)</f>
        <v>10695099000</v>
      </c>
      <c r="D10" s="299">
        <f t="shared" si="1"/>
        <v>1112555000</v>
      </c>
      <c r="E10" s="299">
        <f t="shared" si="1"/>
        <v>0</v>
      </c>
      <c r="F10" s="299">
        <f t="shared" si="1"/>
        <v>-22159000</v>
      </c>
      <c r="G10" s="299">
        <f t="shared" si="1"/>
        <v>51977000</v>
      </c>
      <c r="H10" s="299">
        <f t="shared" si="1"/>
        <v>10021000</v>
      </c>
      <c r="I10" s="299">
        <f t="shared" si="1"/>
        <v>-3701000</v>
      </c>
      <c r="J10" s="299">
        <f t="shared" si="1"/>
        <v>-374000</v>
      </c>
      <c r="K10" s="299">
        <f t="shared" si="1"/>
        <v>37131000</v>
      </c>
      <c r="L10" s="299">
        <f t="shared" ref="L10" si="2">SUM(L8:L9)</f>
        <v>0</v>
      </c>
      <c r="M10" s="299">
        <f t="shared" si="1"/>
        <v>-13223000</v>
      </c>
      <c r="N10" s="299">
        <f t="shared" si="1"/>
        <v>-79207000</v>
      </c>
      <c r="O10" s="299">
        <f t="shared" si="1"/>
        <v>1093020000</v>
      </c>
      <c r="Q10" s="299">
        <f t="shared" ref="Q10:R10" si="3">SUM(Q8:Q9)</f>
        <v>0</v>
      </c>
      <c r="R10" s="299">
        <f t="shared" si="3"/>
        <v>23755000</v>
      </c>
      <c r="S10" s="299">
        <f>SUM(S8:S9)</f>
        <v>23755000</v>
      </c>
      <c r="T10" s="295"/>
      <c r="U10" s="299">
        <f>SUM(U8:U9)</f>
        <v>2209582000</v>
      </c>
      <c r="V10" s="346">
        <f>+S10/O10</f>
        <v>2.1733362610016287E-2</v>
      </c>
    </row>
    <row r="11" spans="1:22">
      <c r="A11" s="284">
        <f t="shared" si="0"/>
        <v>4</v>
      </c>
      <c r="B11" s="284"/>
      <c r="C11" s="293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Q11" s="294"/>
      <c r="R11" s="294"/>
      <c r="S11" s="294"/>
      <c r="T11" s="295"/>
      <c r="U11" s="294"/>
      <c r="V11" s="345"/>
    </row>
    <row r="12" spans="1:22">
      <c r="A12" s="284">
        <f t="shared" si="0"/>
        <v>5</v>
      </c>
      <c r="B12" s="292">
        <v>8</v>
      </c>
      <c r="C12" s="293">
        <v>257276000</v>
      </c>
      <c r="D12" s="294">
        <v>24981000</v>
      </c>
      <c r="E12" s="294">
        <v>0</v>
      </c>
      <c r="F12" s="294">
        <v>-431000</v>
      </c>
      <c r="G12" s="294">
        <v>1083000</v>
      </c>
      <c r="H12" s="294">
        <v>220000</v>
      </c>
      <c r="I12" s="294">
        <v>-68000</v>
      </c>
      <c r="J12" s="294">
        <v>-7000</v>
      </c>
      <c r="K12" s="294">
        <v>676000</v>
      </c>
      <c r="L12" s="294">
        <v>0</v>
      </c>
      <c r="M12" s="294">
        <v>322000</v>
      </c>
      <c r="N12" s="294">
        <v>-1905000</v>
      </c>
      <c r="O12" s="294">
        <f t="shared" ref="O12:O18" si="4">SUM(D12:N12)</f>
        <v>24871000</v>
      </c>
      <c r="Q12" s="294">
        <f t="shared" ref="Q12:Q18" si="5">-L12</f>
        <v>0</v>
      </c>
      <c r="R12" s="294">
        <v>547000</v>
      </c>
      <c r="S12" s="294">
        <f t="shared" ref="S12:S18" si="6">SUM(Q12:R12)</f>
        <v>547000</v>
      </c>
      <c r="T12" s="295"/>
      <c r="U12" s="294">
        <f t="shared" ref="U12:U18" si="7">SUM(S12,O13)</f>
        <v>265046000</v>
      </c>
      <c r="V12" s="345">
        <f t="shared" ref="V12:V19" si="8">+S12/O12</f>
        <v>2.1993486389771218E-2</v>
      </c>
    </row>
    <row r="13" spans="1:22">
      <c r="A13" s="284">
        <f t="shared" si="0"/>
        <v>6</v>
      </c>
      <c r="B13" s="292">
        <v>24</v>
      </c>
      <c r="C13" s="293">
        <v>2541390000</v>
      </c>
      <c r="D13" s="294">
        <v>246765000</v>
      </c>
      <c r="E13" s="294">
        <v>0</v>
      </c>
      <c r="F13" s="294">
        <v>-4254000</v>
      </c>
      <c r="G13" s="294">
        <v>10694000</v>
      </c>
      <c r="H13" s="294">
        <v>2173000</v>
      </c>
      <c r="I13" s="294">
        <v>-668000</v>
      </c>
      <c r="J13" s="294">
        <v>-71000</v>
      </c>
      <c r="K13" s="294">
        <v>6681000</v>
      </c>
      <c r="L13" s="294">
        <v>0</v>
      </c>
      <c r="M13" s="294">
        <v>3179000</v>
      </c>
      <c r="N13" s="294">
        <v>0</v>
      </c>
      <c r="O13" s="294">
        <f t="shared" si="4"/>
        <v>264499000</v>
      </c>
      <c r="Q13" s="294">
        <f t="shared" si="5"/>
        <v>0</v>
      </c>
      <c r="R13" s="294">
        <v>5408000</v>
      </c>
      <c r="S13" s="294">
        <f t="shared" si="6"/>
        <v>5408000</v>
      </c>
      <c r="T13" s="295"/>
      <c r="U13" s="294">
        <f t="shared" si="7"/>
        <v>18685000</v>
      </c>
      <c r="V13" s="345">
        <f t="shared" si="8"/>
        <v>2.0446202065036164E-2</v>
      </c>
    </row>
    <row r="14" spans="1:22">
      <c r="A14" s="284">
        <f t="shared" si="0"/>
        <v>7</v>
      </c>
      <c r="B14" s="296">
        <v>11</v>
      </c>
      <c r="C14" s="293">
        <v>148079000</v>
      </c>
      <c r="D14" s="294">
        <v>13347000</v>
      </c>
      <c r="E14" s="294">
        <v>0</v>
      </c>
      <c r="F14" s="294">
        <v>-254000</v>
      </c>
      <c r="G14" s="294">
        <v>630000</v>
      </c>
      <c r="H14" s="294">
        <v>118000</v>
      </c>
      <c r="I14" s="294">
        <v>-36000</v>
      </c>
      <c r="J14" s="294">
        <v>-4000</v>
      </c>
      <c r="K14" s="294">
        <v>365000</v>
      </c>
      <c r="L14" s="294">
        <v>0</v>
      </c>
      <c r="M14" s="294">
        <v>208000</v>
      </c>
      <c r="N14" s="294">
        <v>-1097000</v>
      </c>
      <c r="O14" s="294">
        <f t="shared" si="4"/>
        <v>13277000</v>
      </c>
      <c r="Q14" s="294">
        <f t="shared" si="5"/>
        <v>0</v>
      </c>
      <c r="R14" s="294">
        <v>262000</v>
      </c>
      <c r="S14" s="294">
        <f t="shared" si="6"/>
        <v>262000</v>
      </c>
      <c r="T14" s="295"/>
      <c r="U14" s="294">
        <f t="shared" si="7"/>
        <v>270371000</v>
      </c>
      <c r="V14" s="345">
        <f t="shared" si="8"/>
        <v>1.9733373503050388E-2</v>
      </c>
    </row>
    <row r="15" spans="1:22">
      <c r="A15" s="284">
        <f t="shared" si="0"/>
        <v>8</v>
      </c>
      <c r="B15" s="296">
        <v>25</v>
      </c>
      <c r="C15" s="293">
        <v>2782540000</v>
      </c>
      <c r="D15" s="294">
        <v>250801000</v>
      </c>
      <c r="E15" s="294">
        <v>0</v>
      </c>
      <c r="F15" s="294">
        <v>-4766000</v>
      </c>
      <c r="G15" s="294">
        <v>11845000</v>
      </c>
      <c r="H15" s="294">
        <v>2209000</v>
      </c>
      <c r="I15" s="294">
        <v>-682000</v>
      </c>
      <c r="J15" s="294">
        <v>-81000</v>
      </c>
      <c r="K15" s="294">
        <v>6865000</v>
      </c>
      <c r="L15" s="294">
        <v>0</v>
      </c>
      <c r="M15" s="294">
        <v>3918000</v>
      </c>
      <c r="N15" s="294">
        <v>0</v>
      </c>
      <c r="O15" s="294">
        <f t="shared" si="4"/>
        <v>270109000</v>
      </c>
      <c r="Q15" s="294">
        <f t="shared" si="5"/>
        <v>0</v>
      </c>
      <c r="R15" s="294">
        <v>4918000</v>
      </c>
      <c r="S15" s="294">
        <f t="shared" si="6"/>
        <v>4918000</v>
      </c>
      <c r="T15" s="295"/>
      <c r="U15" s="294">
        <f t="shared" si="7"/>
        <v>6294000</v>
      </c>
      <c r="V15" s="345">
        <f t="shared" si="8"/>
        <v>1.8207464394003902E-2</v>
      </c>
    </row>
    <row r="16" spans="1:22">
      <c r="A16" s="284">
        <f t="shared" si="0"/>
        <v>9</v>
      </c>
      <c r="B16" s="292">
        <v>12</v>
      </c>
      <c r="C16" s="293">
        <v>17087000</v>
      </c>
      <c r="D16" s="294">
        <v>1413000</v>
      </c>
      <c r="E16" s="294">
        <v>0</v>
      </c>
      <c r="F16" s="294">
        <v>-29000</v>
      </c>
      <c r="G16" s="294">
        <v>74000</v>
      </c>
      <c r="H16" s="294">
        <v>12000</v>
      </c>
      <c r="I16" s="294">
        <v>-3000</v>
      </c>
      <c r="J16" s="294">
        <v>-1000</v>
      </c>
      <c r="K16" s="294">
        <v>39000</v>
      </c>
      <c r="L16" s="294">
        <v>0</v>
      </c>
      <c r="M16" s="294">
        <v>-2000</v>
      </c>
      <c r="N16" s="294">
        <v>-127000</v>
      </c>
      <c r="O16" s="294">
        <f t="shared" si="4"/>
        <v>1376000</v>
      </c>
      <c r="Q16" s="294">
        <f t="shared" si="5"/>
        <v>0</v>
      </c>
      <c r="R16" s="294">
        <v>24000</v>
      </c>
      <c r="S16" s="294">
        <f t="shared" si="6"/>
        <v>24000</v>
      </c>
      <c r="T16" s="295"/>
      <c r="U16" s="294">
        <f t="shared" si="7"/>
        <v>162161000</v>
      </c>
      <c r="V16" s="345">
        <f t="shared" si="8"/>
        <v>1.7441860465116279E-2</v>
      </c>
    </row>
    <row r="17" spans="1:22">
      <c r="A17" s="284">
        <f t="shared" si="0"/>
        <v>10</v>
      </c>
      <c r="B17" s="292" t="s">
        <v>578</v>
      </c>
      <c r="C17" s="293">
        <v>1842255000</v>
      </c>
      <c r="D17" s="294">
        <v>152393000</v>
      </c>
      <c r="E17" s="294">
        <v>0</v>
      </c>
      <c r="F17" s="294">
        <v>-3156000</v>
      </c>
      <c r="G17" s="294">
        <v>7968000</v>
      </c>
      <c r="H17" s="294">
        <v>1302000</v>
      </c>
      <c r="I17" s="294">
        <v>-372000</v>
      </c>
      <c r="J17" s="294">
        <v>-55000</v>
      </c>
      <c r="K17" s="294">
        <v>4173000</v>
      </c>
      <c r="L17" s="294">
        <v>0</v>
      </c>
      <c r="M17" s="294">
        <v>-116000</v>
      </c>
      <c r="N17" s="294">
        <v>0</v>
      </c>
      <c r="O17" s="294">
        <f t="shared" si="4"/>
        <v>162137000</v>
      </c>
      <c r="Q17" s="294">
        <f t="shared" si="5"/>
        <v>0</v>
      </c>
      <c r="R17" s="294">
        <v>2605000</v>
      </c>
      <c r="S17" s="294">
        <f t="shared" si="6"/>
        <v>2605000</v>
      </c>
      <c r="T17" s="295"/>
      <c r="U17" s="294">
        <f t="shared" si="7"/>
        <v>3822000</v>
      </c>
      <c r="V17" s="345">
        <f t="shared" si="8"/>
        <v>1.6066659676693167E-2</v>
      </c>
    </row>
    <row r="18" spans="1:22">
      <c r="A18" s="284">
        <f t="shared" si="0"/>
        <v>11</v>
      </c>
      <c r="B18" s="292">
        <v>29</v>
      </c>
      <c r="C18" s="293">
        <v>15170000</v>
      </c>
      <c r="D18" s="294">
        <v>1243000</v>
      </c>
      <c r="E18" s="294">
        <v>0</v>
      </c>
      <c r="F18" s="294">
        <v>-27000</v>
      </c>
      <c r="G18" s="294">
        <v>48000</v>
      </c>
      <c r="H18" s="294">
        <v>11000</v>
      </c>
      <c r="I18" s="294">
        <v>-4000</v>
      </c>
      <c r="J18" s="294">
        <v>0</v>
      </c>
      <c r="K18" s="294">
        <v>37000</v>
      </c>
      <c r="L18" s="294">
        <v>0</v>
      </c>
      <c r="M18" s="294">
        <v>21000</v>
      </c>
      <c r="N18" s="294">
        <v>-112000</v>
      </c>
      <c r="O18" s="294">
        <f t="shared" si="4"/>
        <v>1217000</v>
      </c>
      <c r="Q18" s="294">
        <f t="shared" si="5"/>
        <v>0</v>
      </c>
      <c r="R18" s="294">
        <v>29000</v>
      </c>
      <c r="S18" s="294">
        <f t="shared" si="6"/>
        <v>29000</v>
      </c>
      <c r="T18" s="295"/>
      <c r="U18" s="294">
        <f t="shared" si="7"/>
        <v>737515000</v>
      </c>
      <c r="V18" s="345">
        <f t="shared" si="8"/>
        <v>2.3829087921117501E-2</v>
      </c>
    </row>
    <row r="19" spans="1:22">
      <c r="A19" s="284">
        <f t="shared" si="0"/>
        <v>12</v>
      </c>
      <c r="B19" s="300" t="s">
        <v>173</v>
      </c>
      <c r="C19" s="298">
        <f t="shared" ref="C19:O19" si="9">SUM(C12:C18)</f>
        <v>7603797000</v>
      </c>
      <c r="D19" s="299">
        <f t="shared" si="9"/>
        <v>690943000</v>
      </c>
      <c r="E19" s="299">
        <f t="shared" si="9"/>
        <v>0</v>
      </c>
      <c r="F19" s="299">
        <f t="shared" si="9"/>
        <v>-12917000</v>
      </c>
      <c r="G19" s="299">
        <f t="shared" si="9"/>
        <v>32342000</v>
      </c>
      <c r="H19" s="299">
        <f t="shared" si="9"/>
        <v>6045000</v>
      </c>
      <c r="I19" s="299">
        <f t="shared" si="9"/>
        <v>-1833000</v>
      </c>
      <c r="J19" s="299">
        <f t="shared" si="9"/>
        <v>-219000</v>
      </c>
      <c r="K19" s="299">
        <f t="shared" si="9"/>
        <v>18836000</v>
      </c>
      <c r="L19" s="299">
        <f t="shared" ref="L19" si="10">SUM(L12:L18)</f>
        <v>0</v>
      </c>
      <c r="M19" s="299">
        <f t="shared" si="9"/>
        <v>7530000</v>
      </c>
      <c r="N19" s="299">
        <f t="shared" si="9"/>
        <v>-3241000</v>
      </c>
      <c r="O19" s="299">
        <f t="shared" si="9"/>
        <v>737486000</v>
      </c>
      <c r="Q19" s="299">
        <f t="shared" ref="Q19:U19" si="11">SUM(Q12:Q18)</f>
        <v>0</v>
      </c>
      <c r="R19" s="299">
        <f t="shared" si="11"/>
        <v>13793000</v>
      </c>
      <c r="S19" s="299">
        <f t="shared" si="11"/>
        <v>13793000</v>
      </c>
      <c r="T19" s="295"/>
      <c r="U19" s="299">
        <f t="shared" si="11"/>
        <v>1463894000</v>
      </c>
      <c r="V19" s="346">
        <f t="shared" si="8"/>
        <v>1.8702727916190952E-2</v>
      </c>
    </row>
    <row r="20" spans="1:22">
      <c r="A20" s="284">
        <f t="shared" si="0"/>
        <v>13</v>
      </c>
      <c r="B20" s="284"/>
      <c r="C20" s="293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Q20" s="294"/>
      <c r="R20" s="294"/>
      <c r="S20" s="294"/>
      <c r="T20" s="295"/>
      <c r="U20" s="294"/>
      <c r="V20" s="345"/>
    </row>
    <row r="21" spans="1:22">
      <c r="A21" s="284">
        <f t="shared" si="0"/>
        <v>14</v>
      </c>
      <c r="B21" s="292">
        <v>10</v>
      </c>
      <c r="C21" s="293">
        <v>31410000</v>
      </c>
      <c r="D21" s="294">
        <v>2547000</v>
      </c>
      <c r="E21" s="294">
        <v>0</v>
      </c>
      <c r="F21" s="294">
        <v>-52000</v>
      </c>
      <c r="G21" s="294">
        <v>130000</v>
      </c>
      <c r="H21" s="294">
        <v>22000</v>
      </c>
      <c r="I21" s="294">
        <v>-7000</v>
      </c>
      <c r="J21" s="294">
        <v>-1000</v>
      </c>
      <c r="K21" s="294">
        <v>71000</v>
      </c>
      <c r="L21" s="294">
        <v>0</v>
      </c>
      <c r="M21" s="294">
        <v>-8000</v>
      </c>
      <c r="N21" s="294">
        <v>-233000</v>
      </c>
      <c r="O21" s="294">
        <f>SUM(D21:N21)</f>
        <v>2469000</v>
      </c>
      <c r="Q21" s="294">
        <f t="shared" ref="Q21:Q24" si="12">-L21</f>
        <v>0</v>
      </c>
      <c r="R21" s="294">
        <v>43000</v>
      </c>
      <c r="S21" s="294">
        <f>SUM(Q21:R21)</f>
        <v>43000</v>
      </c>
      <c r="T21" s="295"/>
      <c r="U21" s="294">
        <f>SUM(S21,O22)</f>
        <v>110036000</v>
      </c>
      <c r="V21" s="345">
        <f t="shared" ref="V21:V25" si="13">+S21/O21</f>
        <v>1.7415957877683273E-2</v>
      </c>
    </row>
    <row r="22" spans="1:22">
      <c r="A22" s="284">
        <f t="shared" si="0"/>
        <v>15</v>
      </c>
      <c r="B22" s="292">
        <v>31</v>
      </c>
      <c r="C22" s="293">
        <v>1278995000</v>
      </c>
      <c r="D22" s="294">
        <v>103713000</v>
      </c>
      <c r="E22" s="294">
        <v>0</v>
      </c>
      <c r="F22" s="294">
        <v>-2133000</v>
      </c>
      <c r="G22" s="294">
        <v>5310000</v>
      </c>
      <c r="H22" s="294">
        <v>890000</v>
      </c>
      <c r="I22" s="294">
        <v>-304000</v>
      </c>
      <c r="J22" s="294">
        <v>-36000</v>
      </c>
      <c r="K22" s="294">
        <v>2883000</v>
      </c>
      <c r="L22" s="294">
        <v>0</v>
      </c>
      <c r="M22" s="294">
        <v>-330000</v>
      </c>
      <c r="N22" s="294">
        <v>0</v>
      </c>
      <c r="O22" s="294">
        <f>SUM(D22:N22)</f>
        <v>109993000</v>
      </c>
      <c r="Q22" s="294">
        <f t="shared" si="12"/>
        <v>0</v>
      </c>
      <c r="R22" s="294">
        <v>1759000</v>
      </c>
      <c r="S22" s="294">
        <f>SUM(Q22:R22)</f>
        <v>1759000</v>
      </c>
      <c r="T22" s="295"/>
      <c r="U22" s="294">
        <f>SUM(S22,O23)</f>
        <v>1971000</v>
      </c>
      <c r="V22" s="345">
        <f t="shared" si="13"/>
        <v>1.599192675897557E-2</v>
      </c>
    </row>
    <row r="23" spans="1:22">
      <c r="A23" s="284">
        <f t="shared" si="0"/>
        <v>16</v>
      </c>
      <c r="B23" s="292">
        <v>35</v>
      </c>
      <c r="C23" s="293">
        <v>3801000</v>
      </c>
      <c r="D23" s="294">
        <v>218000</v>
      </c>
      <c r="E23" s="294">
        <v>0</v>
      </c>
      <c r="F23" s="294">
        <v>-4000</v>
      </c>
      <c r="G23" s="294">
        <v>11000</v>
      </c>
      <c r="H23" s="294">
        <v>2000</v>
      </c>
      <c r="I23" s="294">
        <v>-1000</v>
      </c>
      <c r="J23" s="294">
        <v>0</v>
      </c>
      <c r="K23" s="294">
        <v>9000</v>
      </c>
      <c r="L23" s="294">
        <v>0</v>
      </c>
      <c r="M23" s="294">
        <v>5000</v>
      </c>
      <c r="N23" s="294">
        <v>-28000</v>
      </c>
      <c r="O23" s="294">
        <f>SUM(D23:N23)</f>
        <v>212000</v>
      </c>
      <c r="Q23" s="294">
        <f t="shared" si="12"/>
        <v>0</v>
      </c>
      <c r="R23" s="294">
        <v>3000</v>
      </c>
      <c r="S23" s="294">
        <f>SUM(Q23:R23)</f>
        <v>3000</v>
      </c>
      <c r="T23" s="295"/>
      <c r="U23" s="294">
        <f>SUM(S23,O24)</f>
        <v>11615000</v>
      </c>
      <c r="V23" s="345">
        <f t="shared" si="13"/>
        <v>1.4150943396226415E-2</v>
      </c>
    </row>
    <row r="24" spans="1:22">
      <c r="A24" s="284">
        <f t="shared" si="0"/>
        <v>17</v>
      </c>
      <c r="B24" s="292">
        <v>43</v>
      </c>
      <c r="C24" s="293">
        <v>122391000</v>
      </c>
      <c r="D24" s="294">
        <v>10756000</v>
      </c>
      <c r="E24" s="294">
        <v>0</v>
      </c>
      <c r="F24" s="294">
        <v>-185000</v>
      </c>
      <c r="G24" s="294">
        <v>404000</v>
      </c>
      <c r="H24" s="294">
        <v>94000</v>
      </c>
      <c r="I24" s="294">
        <v>-29000</v>
      </c>
      <c r="J24" s="294">
        <v>-3000</v>
      </c>
      <c r="K24" s="294">
        <v>403000</v>
      </c>
      <c r="L24" s="294">
        <v>0</v>
      </c>
      <c r="M24" s="294">
        <v>172000</v>
      </c>
      <c r="N24" s="294">
        <v>0</v>
      </c>
      <c r="O24" s="294">
        <f>SUM(D24:N24)</f>
        <v>11612000</v>
      </c>
      <c r="Q24" s="294">
        <f t="shared" si="12"/>
        <v>0</v>
      </c>
      <c r="R24" s="294">
        <v>291000</v>
      </c>
      <c r="S24" s="294">
        <f>SUM(Q24:R24)</f>
        <v>291000</v>
      </c>
      <c r="T24" s="295"/>
      <c r="U24" s="294">
        <f>SUM(S24,O25)</f>
        <v>124577000</v>
      </c>
      <c r="V24" s="345">
        <f t="shared" si="13"/>
        <v>2.5060282466414053E-2</v>
      </c>
    </row>
    <row r="25" spans="1:22">
      <c r="A25" s="284">
        <f t="shared" si="0"/>
        <v>18</v>
      </c>
      <c r="B25" s="297" t="s">
        <v>177</v>
      </c>
      <c r="C25" s="298">
        <f t="shared" ref="C25:O25" si="14">SUM(C21:C24)</f>
        <v>1436597000</v>
      </c>
      <c r="D25" s="299">
        <f t="shared" si="14"/>
        <v>117234000</v>
      </c>
      <c r="E25" s="299">
        <f t="shared" si="14"/>
        <v>0</v>
      </c>
      <c r="F25" s="299">
        <f t="shared" si="14"/>
        <v>-2374000</v>
      </c>
      <c r="G25" s="299">
        <f t="shared" si="14"/>
        <v>5855000</v>
      </c>
      <c r="H25" s="299">
        <f t="shared" si="14"/>
        <v>1008000</v>
      </c>
      <c r="I25" s="299">
        <f t="shared" si="14"/>
        <v>-341000</v>
      </c>
      <c r="J25" s="299">
        <f t="shared" si="14"/>
        <v>-40000</v>
      </c>
      <c r="K25" s="299">
        <f t="shared" si="14"/>
        <v>3366000</v>
      </c>
      <c r="L25" s="299">
        <f t="shared" ref="L25" si="15">SUM(L21:L24)</f>
        <v>0</v>
      </c>
      <c r="M25" s="299">
        <f t="shared" si="14"/>
        <v>-161000</v>
      </c>
      <c r="N25" s="299">
        <f t="shared" si="14"/>
        <v>-261000</v>
      </c>
      <c r="O25" s="299">
        <f t="shared" si="14"/>
        <v>124286000</v>
      </c>
      <c r="Q25" s="299">
        <f t="shared" ref="Q25:U25" si="16">SUM(Q21:Q24)</f>
        <v>0</v>
      </c>
      <c r="R25" s="299">
        <f t="shared" si="16"/>
        <v>2096000</v>
      </c>
      <c r="S25" s="299">
        <f t="shared" si="16"/>
        <v>2096000</v>
      </c>
      <c r="T25" s="295"/>
      <c r="U25" s="299">
        <f t="shared" si="16"/>
        <v>248199000</v>
      </c>
      <c r="V25" s="346">
        <f t="shared" si="13"/>
        <v>1.686432904751943E-2</v>
      </c>
    </row>
    <row r="26" spans="1:22">
      <c r="A26" s="284">
        <f t="shared" si="0"/>
        <v>19</v>
      </c>
      <c r="B26" s="284"/>
      <c r="C26" s="293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Q26" s="294"/>
      <c r="R26" s="294"/>
      <c r="S26" s="294"/>
      <c r="T26" s="295"/>
      <c r="U26" s="294"/>
      <c r="V26" s="345"/>
    </row>
    <row r="27" spans="1:22">
      <c r="A27" s="284">
        <f t="shared" si="0"/>
        <v>20</v>
      </c>
      <c r="B27" s="292">
        <v>40</v>
      </c>
      <c r="C27" s="298">
        <v>555944000</v>
      </c>
      <c r="D27" s="299">
        <v>40369000</v>
      </c>
      <c r="E27" s="299">
        <v>0</v>
      </c>
      <c r="F27" s="299">
        <v>-985000</v>
      </c>
      <c r="G27" s="299">
        <v>2107000</v>
      </c>
      <c r="H27" s="299">
        <v>372000</v>
      </c>
      <c r="I27" s="299">
        <v>-73000</v>
      </c>
      <c r="J27" s="299">
        <v>-17000</v>
      </c>
      <c r="K27" s="299">
        <v>1170000</v>
      </c>
      <c r="L27" s="299">
        <v>0</v>
      </c>
      <c r="M27" s="299">
        <v>1000000</v>
      </c>
      <c r="N27" s="299">
        <v>0</v>
      </c>
      <c r="O27" s="299">
        <f>SUM(D27:N27)</f>
        <v>43943000</v>
      </c>
      <c r="Q27" s="299">
        <f>-L27</f>
        <v>0</v>
      </c>
      <c r="R27" s="299">
        <v>575000</v>
      </c>
      <c r="S27" s="299">
        <f>SUM(Q27:R27)</f>
        <v>575000</v>
      </c>
      <c r="T27" s="295"/>
      <c r="U27" s="299">
        <f>SUM(S27,O28)</f>
        <v>575000</v>
      </c>
      <c r="V27" s="346">
        <f>+S27/O27</f>
        <v>1.3085133013221674E-2</v>
      </c>
    </row>
    <row r="28" spans="1:22">
      <c r="A28" s="284">
        <f t="shared" si="0"/>
        <v>21</v>
      </c>
      <c r="B28" s="292"/>
      <c r="C28" s="293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Q28" s="294"/>
      <c r="R28" s="294"/>
      <c r="S28" s="294"/>
      <c r="T28" s="295"/>
      <c r="U28" s="294"/>
      <c r="V28" s="345"/>
    </row>
    <row r="29" spans="1:22">
      <c r="A29" s="284">
        <f t="shared" si="0"/>
        <v>22</v>
      </c>
      <c r="B29" s="292">
        <v>46</v>
      </c>
      <c r="C29" s="293">
        <v>74863000</v>
      </c>
      <c r="D29" s="294">
        <v>5013000</v>
      </c>
      <c r="E29" s="294">
        <v>0</v>
      </c>
      <c r="F29" s="294">
        <v>-64000</v>
      </c>
      <c r="G29" s="294">
        <v>196000</v>
      </c>
      <c r="H29" s="294">
        <v>45000</v>
      </c>
      <c r="I29" s="294">
        <v>-8000</v>
      </c>
      <c r="J29" s="294">
        <v>-1000</v>
      </c>
      <c r="K29" s="294">
        <v>124000</v>
      </c>
      <c r="L29" s="294">
        <v>0</v>
      </c>
      <c r="M29" s="294">
        <v>99000</v>
      </c>
      <c r="N29" s="294">
        <v>0</v>
      </c>
      <c r="O29" s="294">
        <f>SUM(D29:N29)</f>
        <v>5404000</v>
      </c>
      <c r="Q29" s="294">
        <f t="shared" ref="Q29:Q30" si="17">-L29</f>
        <v>0</v>
      </c>
      <c r="R29" s="294">
        <v>55000</v>
      </c>
      <c r="S29" s="294">
        <f>SUM(Q29:R29)</f>
        <v>55000</v>
      </c>
      <c r="T29" s="295"/>
      <c r="U29" s="294">
        <f>SUM(S29,O30)</f>
        <v>39091000</v>
      </c>
      <c r="V29" s="345">
        <f t="shared" ref="V29:V31" si="18">+S29/O29</f>
        <v>1.0177646188008883E-2</v>
      </c>
    </row>
    <row r="30" spans="1:22">
      <c r="A30" s="284">
        <f t="shared" si="0"/>
        <v>23</v>
      </c>
      <c r="B30" s="292">
        <v>49</v>
      </c>
      <c r="C30" s="293">
        <v>548906000</v>
      </c>
      <c r="D30" s="294">
        <v>35949000</v>
      </c>
      <c r="E30" s="294">
        <v>0</v>
      </c>
      <c r="F30" s="294">
        <v>-930000</v>
      </c>
      <c r="G30" s="294">
        <v>2143000</v>
      </c>
      <c r="H30" s="294">
        <v>316000</v>
      </c>
      <c r="I30" s="294">
        <v>-60000</v>
      </c>
      <c r="J30" s="294">
        <v>-15000</v>
      </c>
      <c r="K30" s="294">
        <v>907000</v>
      </c>
      <c r="L30" s="294">
        <v>0</v>
      </c>
      <c r="M30" s="294">
        <v>726000</v>
      </c>
      <c r="N30" s="294">
        <v>0</v>
      </c>
      <c r="O30" s="294">
        <f>SUM(D30:N30)</f>
        <v>39036000</v>
      </c>
      <c r="Q30" s="294">
        <f t="shared" si="17"/>
        <v>0</v>
      </c>
      <c r="R30" s="294">
        <v>415000</v>
      </c>
      <c r="S30" s="294">
        <f>SUM(Q30:R30)</f>
        <v>415000</v>
      </c>
      <c r="T30" s="295"/>
      <c r="U30" s="294">
        <f>SUM(S30,O31)</f>
        <v>44855000</v>
      </c>
      <c r="V30" s="345">
        <f t="shared" si="18"/>
        <v>1.0631212214366225E-2</v>
      </c>
    </row>
    <row r="31" spans="1:22">
      <c r="A31" s="284">
        <f t="shared" si="0"/>
        <v>24</v>
      </c>
      <c r="B31" s="297" t="s">
        <v>179</v>
      </c>
      <c r="C31" s="298">
        <f t="shared" ref="C31:O31" si="19">SUM(C29:C30)</f>
        <v>623769000</v>
      </c>
      <c r="D31" s="299">
        <f t="shared" si="19"/>
        <v>40962000</v>
      </c>
      <c r="E31" s="299">
        <f t="shared" si="19"/>
        <v>0</v>
      </c>
      <c r="F31" s="299">
        <f t="shared" si="19"/>
        <v>-994000</v>
      </c>
      <c r="G31" s="299">
        <f t="shared" si="19"/>
        <v>2339000</v>
      </c>
      <c r="H31" s="299">
        <f t="shared" si="19"/>
        <v>361000</v>
      </c>
      <c r="I31" s="299">
        <f t="shared" si="19"/>
        <v>-68000</v>
      </c>
      <c r="J31" s="299">
        <f t="shared" si="19"/>
        <v>-16000</v>
      </c>
      <c r="K31" s="299">
        <f t="shared" si="19"/>
        <v>1031000</v>
      </c>
      <c r="L31" s="299">
        <f t="shared" ref="L31" si="20">SUM(L29:L30)</f>
        <v>0</v>
      </c>
      <c r="M31" s="299">
        <f t="shared" si="19"/>
        <v>825000</v>
      </c>
      <c r="N31" s="299">
        <f t="shared" si="19"/>
        <v>0</v>
      </c>
      <c r="O31" s="299">
        <f t="shared" si="19"/>
        <v>44440000</v>
      </c>
      <c r="Q31" s="299">
        <f t="shared" ref="Q31:U31" si="21">SUM(Q29:Q30)</f>
        <v>0</v>
      </c>
      <c r="R31" s="299">
        <f t="shared" si="21"/>
        <v>470000</v>
      </c>
      <c r="S31" s="299">
        <f t="shared" si="21"/>
        <v>470000</v>
      </c>
      <c r="T31" s="295"/>
      <c r="U31" s="299">
        <f t="shared" si="21"/>
        <v>83946000</v>
      </c>
      <c r="V31" s="346">
        <f t="shared" si="18"/>
        <v>1.0576057605760575E-2</v>
      </c>
    </row>
    <row r="32" spans="1:22">
      <c r="A32" s="284">
        <f t="shared" si="0"/>
        <v>25</v>
      </c>
      <c r="B32" s="292"/>
      <c r="C32" s="293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Q32" s="294"/>
      <c r="R32" s="294"/>
      <c r="S32" s="294"/>
      <c r="T32" s="295"/>
      <c r="U32" s="294"/>
      <c r="V32" s="345"/>
    </row>
    <row r="33" spans="1:22">
      <c r="A33" s="284">
        <f t="shared" si="0"/>
        <v>26</v>
      </c>
      <c r="B33" s="292" t="s">
        <v>184</v>
      </c>
      <c r="C33" s="298">
        <v>71068000</v>
      </c>
      <c r="D33" s="299">
        <v>16614000</v>
      </c>
      <c r="E33" s="299">
        <v>0</v>
      </c>
      <c r="F33" s="299">
        <v>-150000</v>
      </c>
      <c r="G33" s="299">
        <v>325000</v>
      </c>
      <c r="H33" s="299">
        <v>154000</v>
      </c>
      <c r="I33" s="299">
        <v>-99000</v>
      </c>
      <c r="J33" s="299">
        <v>-2000</v>
      </c>
      <c r="K33" s="299">
        <v>660000</v>
      </c>
      <c r="L33" s="299">
        <v>0</v>
      </c>
      <c r="M33" s="299">
        <v>0</v>
      </c>
      <c r="N33" s="299">
        <v>-45000</v>
      </c>
      <c r="O33" s="299">
        <f>SUM(D33:N33)</f>
        <v>17457000</v>
      </c>
      <c r="Q33" s="299">
        <f>-L33</f>
        <v>0</v>
      </c>
      <c r="R33" s="299">
        <v>482000</v>
      </c>
      <c r="S33" s="299">
        <f>SUM(Q33:R33)</f>
        <v>482000</v>
      </c>
      <c r="T33" s="295"/>
      <c r="U33" s="299">
        <f>SUM(S33,O34)</f>
        <v>482000</v>
      </c>
      <c r="V33" s="346">
        <f>+S33/O33</f>
        <v>2.7610700578564473E-2</v>
      </c>
    </row>
    <row r="34" spans="1:22">
      <c r="A34" s="284">
        <f t="shared" si="0"/>
        <v>27</v>
      </c>
      <c r="B34" s="292"/>
      <c r="C34" s="293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Q34" s="294"/>
      <c r="R34" s="294"/>
      <c r="S34" s="294"/>
      <c r="T34" s="295"/>
      <c r="U34" s="294"/>
      <c r="V34" s="345"/>
    </row>
    <row r="35" spans="1:22">
      <c r="A35" s="284">
        <f t="shared" si="0"/>
        <v>28</v>
      </c>
      <c r="B35" s="292" t="s">
        <v>579</v>
      </c>
      <c r="C35" s="298">
        <v>2022128000</v>
      </c>
      <c r="D35" s="299">
        <v>8466000</v>
      </c>
      <c r="E35" s="299">
        <v>0</v>
      </c>
      <c r="F35" s="299">
        <v>0</v>
      </c>
      <c r="G35" s="299">
        <v>2117000</v>
      </c>
      <c r="H35" s="299">
        <v>67000</v>
      </c>
      <c r="I35" s="299">
        <v>-57000</v>
      </c>
      <c r="J35" s="299">
        <v>0</v>
      </c>
      <c r="K35" s="299">
        <v>61000</v>
      </c>
      <c r="L35" s="299">
        <v>0</v>
      </c>
      <c r="M35" s="299">
        <v>0</v>
      </c>
      <c r="N35" s="299">
        <v>0</v>
      </c>
      <c r="O35" s="299">
        <f>SUM(D35:N35)</f>
        <v>10654000</v>
      </c>
      <c r="Q35" s="299">
        <f>-L35</f>
        <v>0</v>
      </c>
      <c r="R35" s="299">
        <v>10000</v>
      </c>
      <c r="S35" s="299">
        <f>SUM(Q35:R35)</f>
        <v>10000</v>
      </c>
      <c r="T35" s="295"/>
      <c r="U35" s="299">
        <f>SUM(S35,O36)</f>
        <v>10000</v>
      </c>
      <c r="V35" s="346">
        <f>+S35/O35</f>
        <v>9.3861460484325138E-4</v>
      </c>
    </row>
    <row r="36" spans="1:22">
      <c r="A36" s="284">
        <f t="shared" si="0"/>
        <v>29</v>
      </c>
      <c r="B36" s="292"/>
      <c r="C36" s="293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Q36" s="294"/>
      <c r="R36" s="294"/>
      <c r="S36" s="294"/>
      <c r="T36" s="295"/>
      <c r="U36" s="294"/>
      <c r="V36" s="345"/>
    </row>
    <row r="37" spans="1:22" ht="13.8" thickBot="1">
      <c r="A37" s="284">
        <f t="shared" si="0"/>
        <v>30</v>
      </c>
      <c r="B37" s="297" t="s">
        <v>457</v>
      </c>
      <c r="C37" s="301">
        <f t="shared" ref="C37:O37" si="22">SUM(C10,C19,C25,C27,C31,C33,C35)</f>
        <v>23008402000</v>
      </c>
      <c r="D37" s="302">
        <f t="shared" si="22"/>
        <v>2027143000</v>
      </c>
      <c r="E37" s="302">
        <f t="shared" si="22"/>
        <v>0</v>
      </c>
      <c r="F37" s="302">
        <f t="shared" si="22"/>
        <v>-39579000</v>
      </c>
      <c r="G37" s="302">
        <f t="shared" si="22"/>
        <v>97062000</v>
      </c>
      <c r="H37" s="302">
        <f t="shared" si="22"/>
        <v>18028000</v>
      </c>
      <c r="I37" s="302">
        <f t="shared" si="22"/>
        <v>-6172000</v>
      </c>
      <c r="J37" s="302">
        <f t="shared" si="22"/>
        <v>-668000</v>
      </c>
      <c r="K37" s="302">
        <f t="shared" si="22"/>
        <v>62255000</v>
      </c>
      <c r="L37" s="302">
        <f t="shared" si="22"/>
        <v>0</v>
      </c>
      <c r="M37" s="302">
        <f t="shared" si="22"/>
        <v>-4029000</v>
      </c>
      <c r="N37" s="302">
        <f t="shared" si="22"/>
        <v>-82754000</v>
      </c>
      <c r="O37" s="302">
        <f t="shared" si="22"/>
        <v>2071286000</v>
      </c>
      <c r="Q37" s="302">
        <f t="shared" ref="Q37:U37" si="23">SUM(Q10,Q19,Q25,Q27,Q31,Q33,Q35)</f>
        <v>0</v>
      </c>
      <c r="R37" s="302">
        <f t="shared" si="23"/>
        <v>41181000</v>
      </c>
      <c r="S37" s="302">
        <f t="shared" si="23"/>
        <v>41181000</v>
      </c>
      <c r="T37" s="295"/>
      <c r="U37" s="302">
        <f t="shared" si="23"/>
        <v>4006688000</v>
      </c>
      <c r="V37" s="347">
        <f>+S37/O37</f>
        <v>1.9881851178446628E-2</v>
      </c>
    </row>
    <row r="38" spans="1:22" ht="13.8" thickTop="1">
      <c r="D38" s="294"/>
      <c r="O38" s="303"/>
    </row>
  </sheetData>
  <mergeCells count="4">
    <mergeCell ref="A1:O1"/>
    <mergeCell ref="A2:O2"/>
    <mergeCell ref="A3:O3"/>
    <mergeCell ref="A4:O4"/>
  </mergeCells>
  <printOptions horizontalCentered="1"/>
  <pageMargins left="0.25" right="0.25" top="0.75" bottom="0.75" header="0.3" footer="0.3"/>
  <pageSetup scale="51" orientation="landscape" r:id="rId1"/>
  <headerFooter>
    <oddFooter>&amp;R&amp;A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zoomScale="80" zoomScaleNormal="80" workbookViewId="0">
      <selection activeCell="O41" sqref="O41"/>
    </sheetView>
  </sheetViews>
  <sheetFormatPr defaultRowHeight="13.2"/>
  <cols>
    <col min="1" max="1" width="24.88671875" style="282" bestFit="1" customWidth="1"/>
    <col min="2" max="2" width="15.109375" style="282" bestFit="1" customWidth="1"/>
    <col min="3" max="3" width="11.44140625" style="282" bestFit="1" customWidth="1"/>
    <col min="4" max="4" width="8.77734375" style="282" bestFit="1" customWidth="1"/>
    <col min="5" max="5" width="8.5546875" style="282" bestFit="1" customWidth="1"/>
    <col min="6" max="8" width="14.109375" style="282" bestFit="1" customWidth="1"/>
    <col min="9" max="15" width="12.44140625" style="282" bestFit="1" customWidth="1"/>
    <col min="16" max="17" width="14.109375" style="282" bestFit="1" customWidth="1"/>
    <col min="18" max="18" width="10.44140625" style="282" bestFit="1" customWidth="1"/>
    <col min="19" max="19" width="10.44140625" style="282" customWidth="1"/>
    <col min="20" max="16384" width="8.88671875" style="282"/>
  </cols>
  <sheetData>
    <row r="1" spans="1:19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>
      <c r="A2" s="308" t="s">
        <v>580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pans="1:19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5" spans="1:19">
      <c r="C5" s="357" t="s">
        <v>581</v>
      </c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6" spans="1:19" ht="39.6">
      <c r="A6" s="309" t="s">
        <v>582</v>
      </c>
      <c r="B6" s="309" t="s">
        <v>583</v>
      </c>
      <c r="C6" s="310" t="s">
        <v>584</v>
      </c>
      <c r="D6" s="310" t="s">
        <v>585</v>
      </c>
      <c r="E6" s="310" t="s">
        <v>586</v>
      </c>
      <c r="F6" s="310" t="s">
        <v>587</v>
      </c>
      <c r="G6" s="310" t="s">
        <v>588</v>
      </c>
      <c r="H6" s="310" t="s">
        <v>589</v>
      </c>
      <c r="I6" s="310" t="s">
        <v>590</v>
      </c>
      <c r="J6" s="310" t="s">
        <v>591</v>
      </c>
      <c r="K6" s="310" t="s">
        <v>592</v>
      </c>
      <c r="L6" s="310" t="s">
        <v>593</v>
      </c>
      <c r="M6" s="310" t="s">
        <v>594</v>
      </c>
      <c r="N6" s="310" t="s">
        <v>595</v>
      </c>
      <c r="O6" s="310" t="s">
        <v>596</v>
      </c>
      <c r="P6" s="310" t="s">
        <v>597</v>
      </c>
      <c r="Q6" s="310" t="s">
        <v>598</v>
      </c>
      <c r="R6" s="310" t="s">
        <v>599</v>
      </c>
      <c r="S6" s="309" t="s">
        <v>600</v>
      </c>
    </row>
    <row r="7" spans="1:19">
      <c r="A7" s="282" t="s">
        <v>601</v>
      </c>
      <c r="B7" s="311">
        <f>ROUND(+D69,0)</f>
        <v>1145</v>
      </c>
      <c r="C7" s="312">
        <f t="shared" ref="C7:C18" si="0">ROUND($F$33+IF($B7&gt;600,(600*$F$37+(($B7-600)*$F$44)),$B7*$F$37),2)</f>
        <v>117.82</v>
      </c>
      <c r="D7" s="312">
        <f t="shared" ref="D7:D18" si="1">ROUND($B7*$F$55,2)</f>
        <v>0</v>
      </c>
      <c r="E7" s="312">
        <f t="shared" ref="E7:E18" si="2">ROUND($B7*$F$56,2)</f>
        <v>-2.37</v>
      </c>
      <c r="F7" s="312">
        <f t="shared" ref="F7:F18" si="3">ROUND($B7*$F$57,2)</f>
        <v>5.56</v>
      </c>
      <c r="G7" s="312">
        <f t="shared" ref="G7:G18" si="4">ROUND($B7*$F$38,2)</f>
        <v>1.07</v>
      </c>
      <c r="H7" s="312">
        <f t="shared" ref="H7:H18" si="5">ROUND($B7*$F$58,2)</f>
        <v>-0.4</v>
      </c>
      <c r="I7" s="312">
        <f t="shared" ref="I7:I18" si="6">ROUND($B7*$F$59,2)</f>
        <v>-0.04</v>
      </c>
      <c r="J7" s="312">
        <f t="shared" ref="J7:J18" si="7">ROUND($B7*$F$39,2)</f>
        <v>3.98</v>
      </c>
      <c r="K7" s="312">
        <f t="shared" ref="K7:K18" si="8">ROUND($F$34+IF($B7&gt;600,(600*$F$40+(($B7-600)*$F$47)),$B7*$F$40),2)</f>
        <v>0</v>
      </c>
      <c r="L7" s="312">
        <f t="shared" ref="L7:L18" si="9">ROUND($B7*$F$41,2)</f>
        <v>-1.42</v>
      </c>
      <c r="M7" s="312">
        <f t="shared" ref="M7:M18" si="10">ROUND($B7*$F$51,2)</f>
        <v>-8.48</v>
      </c>
      <c r="N7" s="312">
        <f>SUM(C7:M7)</f>
        <v>115.71999999999997</v>
      </c>
      <c r="O7" s="312">
        <f>-K7</f>
        <v>0</v>
      </c>
      <c r="P7" s="312">
        <f>+$G$34+IF(B7&gt;600,600*$G$40+(B7-600)*$G$47,B7*$G$40)</f>
        <v>2.4287049999999981</v>
      </c>
      <c r="Q7" s="312">
        <f t="shared" ref="Q7:Q18" si="11">SUM(O7:P7)</f>
        <v>2.4287049999999981</v>
      </c>
      <c r="R7" s="312">
        <f t="shared" ref="R7:R18" si="12">+N7+Q7</f>
        <v>118.14870499999996</v>
      </c>
      <c r="S7" s="348">
        <f t="shared" ref="S7:S18" si="13">+Q7/N7</f>
        <v>2.0987772208779801E-2</v>
      </c>
    </row>
    <row r="8" spans="1:19">
      <c r="A8" s="282" t="s">
        <v>602</v>
      </c>
      <c r="B8" s="311">
        <f t="shared" ref="B8:B18" si="14">ROUND(+D70,0)</f>
        <v>1065</v>
      </c>
      <c r="C8" s="312">
        <f t="shared" si="0"/>
        <v>109.32</v>
      </c>
      <c r="D8" s="312">
        <f t="shared" si="1"/>
        <v>0</v>
      </c>
      <c r="E8" s="312">
        <f t="shared" si="2"/>
        <v>-2.21</v>
      </c>
      <c r="F8" s="312">
        <f t="shared" si="3"/>
        <v>5.18</v>
      </c>
      <c r="G8" s="312">
        <f t="shared" si="4"/>
        <v>1</v>
      </c>
      <c r="H8" s="312">
        <f t="shared" si="5"/>
        <v>-0.37</v>
      </c>
      <c r="I8" s="312">
        <f t="shared" si="6"/>
        <v>-0.04</v>
      </c>
      <c r="J8" s="312">
        <f t="shared" si="7"/>
        <v>3.7</v>
      </c>
      <c r="K8" s="312">
        <f t="shared" si="8"/>
        <v>0</v>
      </c>
      <c r="L8" s="312">
        <f t="shared" si="9"/>
        <v>-1.32</v>
      </c>
      <c r="M8" s="312">
        <f t="shared" si="10"/>
        <v>-7.89</v>
      </c>
      <c r="N8" s="312">
        <f t="shared" ref="N8:N18" si="15">SUM(C8:M8)</f>
        <v>107.36999999999999</v>
      </c>
      <c r="O8" s="312">
        <f t="shared" ref="O8:O18" si="16">-K8</f>
        <v>0</v>
      </c>
      <c r="P8" s="312">
        <f t="shared" ref="P8:P18" si="17">+$G$34+IF(B8&gt;600,600*$G$40+(B8-600)*$G$47,B8*$G$40)</f>
        <v>2.2743849999999979</v>
      </c>
      <c r="Q8" s="312">
        <f t="shared" si="11"/>
        <v>2.2743849999999979</v>
      </c>
      <c r="R8" s="312">
        <f t="shared" si="12"/>
        <v>109.64438499999999</v>
      </c>
      <c r="S8" s="348">
        <f t="shared" si="13"/>
        <v>2.1182686038930781E-2</v>
      </c>
    </row>
    <row r="9" spans="1:19">
      <c r="A9" s="282" t="s">
        <v>603</v>
      </c>
      <c r="B9" s="311">
        <f t="shared" si="14"/>
        <v>1031</v>
      </c>
      <c r="C9" s="312">
        <f t="shared" si="0"/>
        <v>105.71</v>
      </c>
      <c r="D9" s="312">
        <f t="shared" si="1"/>
        <v>0</v>
      </c>
      <c r="E9" s="312">
        <f t="shared" si="2"/>
        <v>-2.14</v>
      </c>
      <c r="F9" s="312">
        <f t="shared" si="3"/>
        <v>5.01</v>
      </c>
      <c r="G9" s="312">
        <f t="shared" si="4"/>
        <v>0.97</v>
      </c>
      <c r="H9" s="312">
        <f t="shared" si="5"/>
        <v>-0.36</v>
      </c>
      <c r="I9" s="312">
        <f t="shared" si="6"/>
        <v>-0.04</v>
      </c>
      <c r="J9" s="312">
        <f t="shared" si="7"/>
        <v>3.58</v>
      </c>
      <c r="K9" s="312">
        <f t="shared" si="8"/>
        <v>0</v>
      </c>
      <c r="L9" s="312">
        <f t="shared" si="9"/>
        <v>-1.28</v>
      </c>
      <c r="M9" s="312">
        <f t="shared" si="10"/>
        <v>-7.64</v>
      </c>
      <c r="N9" s="312">
        <f t="shared" si="15"/>
        <v>103.80999999999999</v>
      </c>
      <c r="O9" s="312">
        <f t="shared" si="16"/>
        <v>0</v>
      </c>
      <c r="P9" s="312">
        <f t="shared" si="17"/>
        <v>2.2087989999999982</v>
      </c>
      <c r="Q9" s="312">
        <f t="shared" si="11"/>
        <v>2.2087989999999982</v>
      </c>
      <c r="R9" s="312">
        <f t="shared" si="12"/>
        <v>106.01879899999999</v>
      </c>
      <c r="S9" s="348">
        <f t="shared" si="13"/>
        <v>2.1277323957229539E-2</v>
      </c>
    </row>
    <row r="10" spans="1:19">
      <c r="A10" s="282" t="s">
        <v>604</v>
      </c>
      <c r="B10" s="311">
        <f t="shared" si="14"/>
        <v>852</v>
      </c>
      <c r="C10" s="312">
        <f t="shared" si="0"/>
        <v>86.68</v>
      </c>
      <c r="D10" s="312">
        <f t="shared" si="1"/>
        <v>0</v>
      </c>
      <c r="E10" s="312">
        <f t="shared" si="2"/>
        <v>-1.77</v>
      </c>
      <c r="F10" s="312">
        <f t="shared" si="3"/>
        <v>4.1399999999999997</v>
      </c>
      <c r="G10" s="312">
        <f t="shared" si="4"/>
        <v>0.8</v>
      </c>
      <c r="H10" s="312">
        <f t="shared" si="5"/>
        <v>-0.28999999999999998</v>
      </c>
      <c r="I10" s="312">
        <f t="shared" si="6"/>
        <v>-0.03</v>
      </c>
      <c r="J10" s="312">
        <f t="shared" si="7"/>
        <v>2.96</v>
      </c>
      <c r="K10" s="312">
        <f t="shared" si="8"/>
        <v>0</v>
      </c>
      <c r="L10" s="312">
        <f t="shared" si="9"/>
        <v>-1.05</v>
      </c>
      <c r="M10" s="312">
        <f t="shared" si="10"/>
        <v>-6.31</v>
      </c>
      <c r="N10" s="312">
        <f t="shared" si="15"/>
        <v>85.13</v>
      </c>
      <c r="O10" s="312">
        <f t="shared" si="16"/>
        <v>0</v>
      </c>
      <c r="P10" s="312">
        <f t="shared" si="17"/>
        <v>1.8635079999999979</v>
      </c>
      <c r="Q10" s="312">
        <f t="shared" si="11"/>
        <v>1.8635079999999979</v>
      </c>
      <c r="R10" s="312">
        <f t="shared" si="12"/>
        <v>86.993507999999991</v>
      </c>
      <c r="S10" s="348">
        <f t="shared" si="13"/>
        <v>2.1890144484905415E-2</v>
      </c>
    </row>
    <row r="11" spans="1:19">
      <c r="A11" s="282" t="s">
        <v>605</v>
      </c>
      <c r="B11" s="311">
        <f t="shared" si="14"/>
        <v>728</v>
      </c>
      <c r="C11" s="312">
        <f t="shared" si="0"/>
        <v>73.5</v>
      </c>
      <c r="D11" s="312">
        <f t="shared" si="1"/>
        <v>0</v>
      </c>
      <c r="E11" s="312">
        <f t="shared" si="2"/>
        <v>-1.51</v>
      </c>
      <c r="F11" s="312">
        <f t="shared" si="3"/>
        <v>3.54</v>
      </c>
      <c r="G11" s="312">
        <f t="shared" si="4"/>
        <v>0.68</v>
      </c>
      <c r="H11" s="312">
        <f t="shared" si="5"/>
        <v>-0.25</v>
      </c>
      <c r="I11" s="312">
        <f t="shared" si="6"/>
        <v>-0.03</v>
      </c>
      <c r="J11" s="312">
        <f t="shared" si="7"/>
        <v>2.5299999999999998</v>
      </c>
      <c r="K11" s="312">
        <f t="shared" si="8"/>
        <v>0</v>
      </c>
      <c r="L11" s="312">
        <f t="shared" si="9"/>
        <v>-0.9</v>
      </c>
      <c r="M11" s="312">
        <f t="shared" si="10"/>
        <v>-5.39</v>
      </c>
      <c r="N11" s="312">
        <f t="shared" si="15"/>
        <v>72.17</v>
      </c>
      <c r="O11" s="312">
        <f t="shared" si="16"/>
        <v>0</v>
      </c>
      <c r="P11" s="312">
        <f t="shared" si="17"/>
        <v>1.624311999999998</v>
      </c>
      <c r="Q11" s="312">
        <f t="shared" si="11"/>
        <v>1.624311999999998</v>
      </c>
      <c r="R11" s="312">
        <f t="shared" si="12"/>
        <v>73.794312000000005</v>
      </c>
      <c r="S11" s="348">
        <f t="shared" si="13"/>
        <v>2.2506747956214466E-2</v>
      </c>
    </row>
    <row r="12" spans="1:19">
      <c r="A12" s="282" t="s">
        <v>606</v>
      </c>
      <c r="B12" s="311">
        <f t="shared" si="14"/>
        <v>656</v>
      </c>
      <c r="C12" s="312">
        <f t="shared" si="0"/>
        <v>65.84</v>
      </c>
      <c r="D12" s="312">
        <f t="shared" si="1"/>
        <v>0</v>
      </c>
      <c r="E12" s="312">
        <f t="shared" si="2"/>
        <v>-1.36</v>
      </c>
      <c r="F12" s="312">
        <f t="shared" si="3"/>
        <v>3.19</v>
      </c>
      <c r="G12" s="312">
        <f t="shared" si="4"/>
        <v>0.61</v>
      </c>
      <c r="H12" s="312">
        <f t="shared" si="5"/>
        <v>-0.23</v>
      </c>
      <c r="I12" s="312">
        <f t="shared" si="6"/>
        <v>-0.02</v>
      </c>
      <c r="J12" s="312">
        <f t="shared" si="7"/>
        <v>2.2799999999999998</v>
      </c>
      <c r="K12" s="312">
        <f t="shared" si="8"/>
        <v>0</v>
      </c>
      <c r="L12" s="312">
        <f t="shared" si="9"/>
        <v>-0.81</v>
      </c>
      <c r="M12" s="312">
        <f t="shared" si="10"/>
        <v>-4.8600000000000003</v>
      </c>
      <c r="N12" s="312">
        <f t="shared" si="15"/>
        <v>64.64</v>
      </c>
      <c r="O12" s="312">
        <f t="shared" si="16"/>
        <v>0</v>
      </c>
      <c r="P12" s="312">
        <f t="shared" si="17"/>
        <v>1.4854239999999979</v>
      </c>
      <c r="Q12" s="312">
        <f t="shared" si="11"/>
        <v>1.4854239999999979</v>
      </c>
      <c r="R12" s="312">
        <f t="shared" si="12"/>
        <v>66.125423999999995</v>
      </c>
      <c r="S12" s="348">
        <f t="shared" si="13"/>
        <v>2.2979950495049473E-2</v>
      </c>
    </row>
    <row r="13" spans="1:19">
      <c r="A13" s="282" t="s">
        <v>607</v>
      </c>
      <c r="B13" s="311">
        <f t="shared" si="14"/>
        <v>691</v>
      </c>
      <c r="C13" s="312">
        <f t="shared" si="0"/>
        <v>69.56</v>
      </c>
      <c r="D13" s="312">
        <f t="shared" si="1"/>
        <v>0</v>
      </c>
      <c r="E13" s="312">
        <f t="shared" si="2"/>
        <v>-1.43</v>
      </c>
      <c r="F13" s="312">
        <f t="shared" si="3"/>
        <v>3.36</v>
      </c>
      <c r="G13" s="312">
        <f t="shared" si="4"/>
        <v>0.65</v>
      </c>
      <c r="H13" s="312">
        <f t="shared" si="5"/>
        <v>-0.24</v>
      </c>
      <c r="I13" s="312">
        <f t="shared" si="6"/>
        <v>-0.02</v>
      </c>
      <c r="J13" s="312">
        <f t="shared" si="7"/>
        <v>2.4</v>
      </c>
      <c r="K13" s="312">
        <f t="shared" si="8"/>
        <v>0</v>
      </c>
      <c r="L13" s="312">
        <f t="shared" si="9"/>
        <v>-0.85</v>
      </c>
      <c r="M13" s="312">
        <f t="shared" si="10"/>
        <v>-5.12</v>
      </c>
      <c r="N13" s="312">
        <f t="shared" si="15"/>
        <v>68.310000000000016</v>
      </c>
      <c r="O13" s="312">
        <f t="shared" si="16"/>
        <v>0</v>
      </c>
      <c r="P13" s="312">
        <f t="shared" si="17"/>
        <v>1.5529389999999981</v>
      </c>
      <c r="Q13" s="312">
        <f t="shared" si="11"/>
        <v>1.5529389999999981</v>
      </c>
      <c r="R13" s="312">
        <f t="shared" si="12"/>
        <v>69.862939000000011</v>
      </c>
      <c r="S13" s="348">
        <f t="shared" si="13"/>
        <v>2.2733699311960148E-2</v>
      </c>
    </row>
    <row r="14" spans="1:19">
      <c r="A14" s="282" t="s">
        <v>608</v>
      </c>
      <c r="B14" s="311">
        <f t="shared" si="14"/>
        <v>725</v>
      </c>
      <c r="C14" s="312">
        <f t="shared" si="0"/>
        <v>73.180000000000007</v>
      </c>
      <c r="D14" s="312">
        <f t="shared" si="1"/>
        <v>0</v>
      </c>
      <c r="E14" s="312">
        <f t="shared" si="2"/>
        <v>-1.5</v>
      </c>
      <c r="F14" s="312">
        <f t="shared" si="3"/>
        <v>3.52</v>
      </c>
      <c r="G14" s="312">
        <f t="shared" si="4"/>
        <v>0.68</v>
      </c>
      <c r="H14" s="312">
        <f t="shared" si="5"/>
        <v>-0.25</v>
      </c>
      <c r="I14" s="312">
        <f t="shared" si="6"/>
        <v>-0.03</v>
      </c>
      <c r="J14" s="312">
        <f t="shared" si="7"/>
        <v>2.52</v>
      </c>
      <c r="K14" s="312">
        <f t="shared" si="8"/>
        <v>0</v>
      </c>
      <c r="L14" s="312">
        <f t="shared" si="9"/>
        <v>-0.9</v>
      </c>
      <c r="M14" s="312">
        <f t="shared" si="10"/>
        <v>-5.37</v>
      </c>
      <c r="N14" s="312">
        <f t="shared" si="15"/>
        <v>71.849999999999994</v>
      </c>
      <c r="O14" s="312">
        <f t="shared" si="16"/>
        <v>0</v>
      </c>
      <c r="P14" s="312">
        <f t="shared" si="17"/>
        <v>1.618524999999998</v>
      </c>
      <c r="Q14" s="312">
        <f t="shared" si="11"/>
        <v>1.618524999999998</v>
      </c>
      <c r="R14" s="312">
        <f t="shared" si="12"/>
        <v>73.468524999999985</v>
      </c>
      <c r="S14" s="348">
        <f t="shared" si="13"/>
        <v>2.2526443980514937E-2</v>
      </c>
    </row>
    <row r="15" spans="1:19">
      <c r="A15" s="282" t="s">
        <v>609</v>
      </c>
      <c r="B15" s="311">
        <f t="shared" si="14"/>
        <v>668</v>
      </c>
      <c r="C15" s="312">
        <f t="shared" si="0"/>
        <v>67.12</v>
      </c>
      <c r="D15" s="312">
        <f t="shared" si="1"/>
        <v>0</v>
      </c>
      <c r="E15" s="312">
        <f t="shared" si="2"/>
        <v>-1.38</v>
      </c>
      <c r="F15" s="312">
        <f t="shared" si="3"/>
        <v>3.25</v>
      </c>
      <c r="G15" s="312">
        <f t="shared" si="4"/>
        <v>0.63</v>
      </c>
      <c r="H15" s="312">
        <f t="shared" si="5"/>
        <v>-0.23</v>
      </c>
      <c r="I15" s="312">
        <f t="shared" si="6"/>
        <v>-0.02</v>
      </c>
      <c r="J15" s="312">
        <f t="shared" si="7"/>
        <v>2.3199999999999998</v>
      </c>
      <c r="K15" s="312">
        <f t="shared" si="8"/>
        <v>0</v>
      </c>
      <c r="L15" s="312">
        <f t="shared" si="9"/>
        <v>-0.83</v>
      </c>
      <c r="M15" s="312">
        <f t="shared" si="10"/>
        <v>-4.95</v>
      </c>
      <c r="N15" s="312">
        <f t="shared" si="15"/>
        <v>65.91</v>
      </c>
      <c r="O15" s="312">
        <f t="shared" si="16"/>
        <v>0</v>
      </c>
      <c r="P15" s="312">
        <f t="shared" si="17"/>
        <v>1.508571999999998</v>
      </c>
      <c r="Q15" s="312">
        <f t="shared" si="11"/>
        <v>1.508571999999998</v>
      </c>
      <c r="R15" s="312">
        <f t="shared" si="12"/>
        <v>67.418571999999998</v>
      </c>
      <c r="S15" s="348">
        <f t="shared" si="13"/>
        <v>2.288836291913212E-2</v>
      </c>
    </row>
    <row r="16" spans="1:19">
      <c r="A16" s="282" t="s">
        <v>610</v>
      </c>
      <c r="B16" s="311">
        <f t="shared" si="14"/>
        <v>837</v>
      </c>
      <c r="C16" s="312">
        <f t="shared" si="0"/>
        <v>85.08</v>
      </c>
      <c r="D16" s="312">
        <f t="shared" si="1"/>
        <v>0</v>
      </c>
      <c r="E16" s="312">
        <f t="shared" si="2"/>
        <v>-1.73</v>
      </c>
      <c r="F16" s="312">
        <f t="shared" si="3"/>
        <v>4.07</v>
      </c>
      <c r="G16" s="312">
        <f t="shared" si="4"/>
        <v>0.78</v>
      </c>
      <c r="H16" s="312">
        <f t="shared" si="5"/>
        <v>-0.28999999999999998</v>
      </c>
      <c r="I16" s="312">
        <f t="shared" si="6"/>
        <v>-0.03</v>
      </c>
      <c r="J16" s="312">
        <f t="shared" si="7"/>
        <v>2.91</v>
      </c>
      <c r="K16" s="312">
        <f t="shared" si="8"/>
        <v>0</v>
      </c>
      <c r="L16" s="312">
        <f t="shared" si="9"/>
        <v>-1.04</v>
      </c>
      <c r="M16" s="312">
        <f t="shared" si="10"/>
        <v>-6.2</v>
      </c>
      <c r="N16" s="312">
        <f t="shared" si="15"/>
        <v>83.549999999999969</v>
      </c>
      <c r="O16" s="312">
        <f t="shared" si="16"/>
        <v>0</v>
      </c>
      <c r="P16" s="312">
        <f t="shared" si="17"/>
        <v>1.834572999999998</v>
      </c>
      <c r="Q16" s="312">
        <f t="shared" si="11"/>
        <v>1.834572999999998</v>
      </c>
      <c r="R16" s="312">
        <f t="shared" si="12"/>
        <v>85.384572999999961</v>
      </c>
      <c r="S16" s="348">
        <f t="shared" si="13"/>
        <v>2.1957785757031702E-2</v>
      </c>
    </row>
    <row r="17" spans="1:19">
      <c r="A17" s="282" t="s">
        <v>611</v>
      </c>
      <c r="B17" s="311">
        <f t="shared" si="14"/>
        <v>1016</v>
      </c>
      <c r="C17" s="312">
        <f t="shared" si="0"/>
        <v>104.11</v>
      </c>
      <c r="D17" s="312">
        <f t="shared" si="1"/>
        <v>0</v>
      </c>
      <c r="E17" s="312">
        <f t="shared" si="2"/>
        <v>-2.11</v>
      </c>
      <c r="F17" s="312">
        <f t="shared" si="3"/>
        <v>4.9400000000000004</v>
      </c>
      <c r="G17" s="312">
        <f t="shared" si="4"/>
        <v>0.95</v>
      </c>
      <c r="H17" s="312">
        <f t="shared" si="5"/>
        <v>-0.35</v>
      </c>
      <c r="I17" s="312">
        <f t="shared" si="6"/>
        <v>-0.04</v>
      </c>
      <c r="J17" s="312">
        <f t="shared" si="7"/>
        <v>3.53</v>
      </c>
      <c r="K17" s="312">
        <f t="shared" si="8"/>
        <v>0</v>
      </c>
      <c r="L17" s="312">
        <f t="shared" si="9"/>
        <v>-1.26</v>
      </c>
      <c r="M17" s="312">
        <f t="shared" si="10"/>
        <v>-7.52</v>
      </c>
      <c r="N17" s="312">
        <f t="shared" si="15"/>
        <v>102.25</v>
      </c>
      <c r="O17" s="312">
        <f t="shared" si="16"/>
        <v>0</v>
      </c>
      <c r="P17" s="312">
        <f t="shared" si="17"/>
        <v>2.179863999999998</v>
      </c>
      <c r="Q17" s="312">
        <f t="shared" si="11"/>
        <v>2.179863999999998</v>
      </c>
      <c r="R17" s="312">
        <f t="shared" si="12"/>
        <v>104.42986399999999</v>
      </c>
      <c r="S17" s="348">
        <f t="shared" si="13"/>
        <v>2.1318963325183356E-2</v>
      </c>
    </row>
    <row r="18" spans="1:19">
      <c r="A18" s="282" t="s">
        <v>612</v>
      </c>
      <c r="B18" s="311">
        <f t="shared" si="14"/>
        <v>1284</v>
      </c>
      <c r="C18" s="312">
        <f t="shared" si="0"/>
        <v>132.6</v>
      </c>
      <c r="D18" s="312">
        <f t="shared" si="1"/>
        <v>0</v>
      </c>
      <c r="E18" s="312">
        <f t="shared" si="2"/>
        <v>-2.66</v>
      </c>
      <c r="F18" s="312">
        <f t="shared" si="3"/>
        <v>6.24</v>
      </c>
      <c r="G18" s="312">
        <f t="shared" si="4"/>
        <v>1.2</v>
      </c>
      <c r="H18" s="312">
        <f t="shared" si="5"/>
        <v>-0.44</v>
      </c>
      <c r="I18" s="312">
        <f t="shared" si="6"/>
        <v>-0.04</v>
      </c>
      <c r="J18" s="312">
        <f t="shared" si="7"/>
        <v>4.46</v>
      </c>
      <c r="K18" s="312">
        <f t="shared" si="8"/>
        <v>0</v>
      </c>
      <c r="L18" s="312">
        <f t="shared" si="9"/>
        <v>-1.59</v>
      </c>
      <c r="M18" s="312">
        <f t="shared" si="10"/>
        <v>-9.51</v>
      </c>
      <c r="N18" s="312">
        <f t="shared" si="15"/>
        <v>130.26000000000002</v>
      </c>
      <c r="O18" s="312">
        <f t="shared" si="16"/>
        <v>0</v>
      </c>
      <c r="P18" s="312">
        <f t="shared" si="17"/>
        <v>2.696835999999998</v>
      </c>
      <c r="Q18" s="312">
        <f t="shared" si="11"/>
        <v>2.696835999999998</v>
      </c>
      <c r="R18" s="312">
        <f t="shared" si="12"/>
        <v>132.95683600000001</v>
      </c>
      <c r="S18" s="348">
        <f t="shared" si="13"/>
        <v>2.0703485337018254E-2</v>
      </c>
    </row>
    <row r="19" spans="1:19"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48"/>
    </row>
    <row r="20" spans="1:19" ht="13.8" thickBot="1">
      <c r="A20" s="313" t="s">
        <v>613</v>
      </c>
      <c r="B20" s="314">
        <f>SUM(B7:B19)</f>
        <v>10698</v>
      </c>
      <c r="C20" s="315">
        <f>SUM(C7:C19)</f>
        <v>1090.5200000000002</v>
      </c>
      <c r="D20" s="315">
        <f>SUM(D7:D19)</f>
        <v>0</v>
      </c>
      <c r="E20" s="315">
        <f>SUM(E7:E19)</f>
        <v>-22.169999999999998</v>
      </c>
      <c r="F20" s="315">
        <f t="shared" ref="F20:R20" si="18">SUM(F7:F19)</f>
        <v>52</v>
      </c>
      <c r="G20" s="315">
        <f t="shared" si="18"/>
        <v>10.02</v>
      </c>
      <c r="H20" s="315">
        <f t="shared" si="18"/>
        <v>-3.6999999999999997</v>
      </c>
      <c r="I20" s="315">
        <f t="shared" si="18"/>
        <v>-0.37999999999999989</v>
      </c>
      <c r="J20" s="315">
        <f t="shared" si="18"/>
        <v>37.17</v>
      </c>
      <c r="K20" s="315">
        <f t="shared" si="18"/>
        <v>0</v>
      </c>
      <c r="L20" s="315">
        <f t="shared" si="18"/>
        <v>-13.250000000000002</v>
      </c>
      <c r="M20" s="315">
        <f t="shared" si="18"/>
        <v>-79.240000000000009</v>
      </c>
      <c r="N20" s="315">
        <f t="shared" si="18"/>
        <v>1070.97</v>
      </c>
      <c r="O20" s="315">
        <f t="shared" si="18"/>
        <v>0</v>
      </c>
      <c r="P20" s="315">
        <f t="shared" si="18"/>
        <v>23.276441999999978</v>
      </c>
      <c r="Q20" s="315">
        <f t="shared" si="18"/>
        <v>23.276441999999978</v>
      </c>
      <c r="R20" s="315">
        <f t="shared" si="18"/>
        <v>1094.2464419999999</v>
      </c>
      <c r="S20" s="349">
        <f>+Q20/N20</f>
        <v>2.1733981344015219E-2</v>
      </c>
    </row>
    <row r="21" spans="1:19" ht="13.8" thickTop="1">
      <c r="A21" s="313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45"/>
    </row>
    <row r="22" spans="1:19" ht="13.8" thickBot="1">
      <c r="A22" s="317" t="s">
        <v>614</v>
      </c>
      <c r="B22" s="314">
        <f>ROUND(+B20/12,0)</f>
        <v>892</v>
      </c>
      <c r="C22" s="315">
        <f>+C20/12</f>
        <v>90.876666666666679</v>
      </c>
      <c r="D22" s="315">
        <f>+D20/12</f>
        <v>0</v>
      </c>
      <c r="E22" s="315">
        <f>+E20/12</f>
        <v>-1.8474999999999999</v>
      </c>
      <c r="F22" s="315">
        <f t="shared" ref="F22:R22" si="19">+F20/12</f>
        <v>4.333333333333333</v>
      </c>
      <c r="G22" s="315">
        <f t="shared" si="19"/>
        <v>0.83499999999999996</v>
      </c>
      <c r="H22" s="315">
        <f t="shared" si="19"/>
        <v>-0.30833333333333329</v>
      </c>
      <c r="I22" s="315">
        <f t="shared" si="19"/>
        <v>-3.1666666666666655E-2</v>
      </c>
      <c r="J22" s="315">
        <f t="shared" si="19"/>
        <v>3.0975000000000001</v>
      </c>
      <c r="K22" s="315">
        <f t="shared" si="19"/>
        <v>0</v>
      </c>
      <c r="L22" s="315">
        <f t="shared" si="19"/>
        <v>-1.1041666666666667</v>
      </c>
      <c r="M22" s="315">
        <f t="shared" si="19"/>
        <v>-6.6033333333333344</v>
      </c>
      <c r="N22" s="315">
        <f t="shared" si="19"/>
        <v>89.247500000000002</v>
      </c>
      <c r="O22" s="315">
        <f>-K22</f>
        <v>0</v>
      </c>
      <c r="P22" s="315">
        <f t="shared" si="19"/>
        <v>1.9397034999999982</v>
      </c>
      <c r="Q22" s="315">
        <f t="shared" si="19"/>
        <v>1.9397034999999982</v>
      </c>
      <c r="R22" s="315">
        <f t="shared" si="19"/>
        <v>91.187203499999995</v>
      </c>
      <c r="S22" s="349">
        <f>+Q22/N22</f>
        <v>2.1733981344015219E-2</v>
      </c>
    </row>
    <row r="23" spans="1:19" ht="13.8" thickTop="1"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45"/>
    </row>
    <row r="24" spans="1:19">
      <c r="A24" s="313" t="s">
        <v>615</v>
      </c>
      <c r="C24" s="318">
        <f>+C20/$B$20*100</f>
        <v>10.193681061880728</v>
      </c>
      <c r="D24" s="318">
        <f t="shared" ref="D24:R24" si="20">+D20/$B$20*100</f>
        <v>0</v>
      </c>
      <c r="E24" s="318">
        <f t="shared" si="20"/>
        <v>-0.20723499719573751</v>
      </c>
      <c r="F24" s="318">
        <f t="shared" si="20"/>
        <v>0.48607216302112549</v>
      </c>
      <c r="G24" s="318">
        <f t="shared" si="20"/>
        <v>9.3662366797532245E-2</v>
      </c>
      <c r="H24" s="318">
        <f t="shared" si="20"/>
        <v>-3.4585903907272383E-2</v>
      </c>
      <c r="I24" s="318">
        <f t="shared" si="20"/>
        <v>-3.5520658066928389E-3</v>
      </c>
      <c r="J24" s="318">
        <f t="shared" si="20"/>
        <v>0.34744812114413909</v>
      </c>
      <c r="K24" s="318">
        <f t="shared" si="20"/>
        <v>0</v>
      </c>
      <c r="L24" s="318">
        <f t="shared" si="20"/>
        <v>-0.12385492615442141</v>
      </c>
      <c r="M24" s="318">
        <f t="shared" si="20"/>
        <v>-0.74069919611142276</v>
      </c>
      <c r="N24" s="318">
        <f t="shared" si="20"/>
        <v>10.010936623667975</v>
      </c>
      <c r="O24" s="318">
        <f t="shared" si="20"/>
        <v>0</v>
      </c>
      <c r="P24" s="318">
        <f t="shared" si="20"/>
        <v>0.21757750981491847</v>
      </c>
      <c r="Q24" s="318">
        <f t="shared" si="20"/>
        <v>0.21757750981491847</v>
      </c>
      <c r="R24" s="318">
        <f t="shared" si="20"/>
        <v>10.228514133482893</v>
      </c>
      <c r="S24" s="348"/>
    </row>
    <row r="25" spans="1:19"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45"/>
    </row>
    <row r="26" spans="1:19" ht="13.8" thickBot="1">
      <c r="A26" s="317" t="s">
        <v>616</v>
      </c>
      <c r="B26" s="314">
        <v>1000</v>
      </c>
      <c r="C26" s="315">
        <f>ROUND($F$33+IF($B26&gt;600,(600*$F$37+(($B26-600)*$F$44)),$B26*$F$37),2)</f>
        <v>102.41</v>
      </c>
      <c r="D26" s="315">
        <f>ROUND($B26*$F$55,2)</f>
        <v>0</v>
      </c>
      <c r="E26" s="315">
        <f>ROUND($B26*$F$56,2)</f>
        <v>-2.0699999999999998</v>
      </c>
      <c r="F26" s="315">
        <f>ROUND($B26*$F$57,2)</f>
        <v>4.8600000000000003</v>
      </c>
      <c r="G26" s="315">
        <f>ROUND($B26*$F$38,2)</f>
        <v>0.94</v>
      </c>
      <c r="H26" s="315">
        <f>ROUND($B26*$F$58,2)</f>
        <v>-0.35</v>
      </c>
      <c r="I26" s="315">
        <f>ROUND($B26*$F$59,2)</f>
        <v>-0.04</v>
      </c>
      <c r="J26" s="315">
        <f>ROUND($B26*$F$39,2)</f>
        <v>3.47</v>
      </c>
      <c r="K26" s="315">
        <f>ROUND($F$34+IF($B26&gt;600,(600*$F$40+(($B26-600)*$F$47)),$B26*$F$37),2)</f>
        <v>0</v>
      </c>
      <c r="L26" s="315">
        <f>ROUND($B26*$F$41,2)</f>
        <v>-1.24</v>
      </c>
      <c r="M26" s="315">
        <f>ROUND($B26*$F$51,2)</f>
        <v>-7.41</v>
      </c>
      <c r="N26" s="315">
        <f>SUM(C26:M26)</f>
        <v>100.57000000000001</v>
      </c>
      <c r="O26" s="315">
        <f>-K26</f>
        <v>0</v>
      </c>
      <c r="P26" s="315">
        <f t="shared" ref="P26:P28" si="21">+$G$34+IF(B26&gt;600,600*$G$40+(B26-600)*$G$47,B26*$G$40)</f>
        <v>2.1489999999999982</v>
      </c>
      <c r="Q26" s="315">
        <f>SUM(O26:P26)</f>
        <v>2.1489999999999982</v>
      </c>
      <c r="R26" s="315">
        <f>+N26+Q26</f>
        <v>102.71900000000001</v>
      </c>
      <c r="S26" s="349">
        <f>+Q26/N26</f>
        <v>2.1368201252858685E-2</v>
      </c>
    </row>
    <row r="27" spans="1:19" ht="13.8" thickTop="1">
      <c r="A27" s="317"/>
      <c r="B27" s="319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50"/>
    </row>
    <row r="28" spans="1:19" ht="13.8" thickBot="1">
      <c r="A28" s="317" t="s">
        <v>617</v>
      </c>
      <c r="B28" s="314">
        <v>900</v>
      </c>
      <c r="C28" s="315">
        <f>ROUND($F$33+IF($B28&gt;600,(600*$F$37+(($B28-600)*$F$44)),$B28*$F$37),2)</f>
        <v>91.78</v>
      </c>
      <c r="D28" s="315">
        <f>ROUND($B28*$F$55,2)</f>
        <v>0</v>
      </c>
      <c r="E28" s="315">
        <f>ROUND($B28*$F$56,2)</f>
        <v>-1.86</v>
      </c>
      <c r="F28" s="315">
        <f>ROUND($B28*$F$57,2)</f>
        <v>4.37</v>
      </c>
      <c r="G28" s="315">
        <f>ROUND($B28*$F$38,2)</f>
        <v>0.84</v>
      </c>
      <c r="H28" s="315">
        <f>ROUND($B28*$F$58,2)</f>
        <v>-0.31</v>
      </c>
      <c r="I28" s="315">
        <f>ROUND($B28*$F$59,2)</f>
        <v>-0.03</v>
      </c>
      <c r="J28" s="315">
        <f>ROUND($B28*$F$39,2)</f>
        <v>3.12</v>
      </c>
      <c r="K28" s="315">
        <f>ROUND($F$34+IF($B28&gt;600,(600*$F$40+(($B28-600)*$F$47)),$B28*$F$37),2)</f>
        <v>0</v>
      </c>
      <c r="L28" s="315">
        <f>ROUND($B28*$F$41,2)</f>
        <v>-1.1100000000000001</v>
      </c>
      <c r="M28" s="315">
        <f>ROUND($B28*$F$51,2)</f>
        <v>-6.67</v>
      </c>
      <c r="N28" s="315">
        <f>SUM(C28:M28)</f>
        <v>90.13000000000001</v>
      </c>
      <c r="O28" s="315">
        <f>-K28</f>
        <v>0</v>
      </c>
      <c r="P28" s="315">
        <f t="shared" si="21"/>
        <v>1.956099999999998</v>
      </c>
      <c r="Q28" s="315">
        <f>SUM(O28:P28)</f>
        <v>1.956099999999998</v>
      </c>
      <c r="R28" s="315">
        <f>+N28+Q28</f>
        <v>92.086100000000002</v>
      </c>
      <c r="S28" s="349">
        <f>+Q28/N28</f>
        <v>2.1703095528680768E-2</v>
      </c>
    </row>
    <row r="29" spans="1:19" ht="13.8" thickTop="1"/>
    <row r="31" spans="1:19" ht="39.6">
      <c r="A31" s="321" t="s">
        <v>618</v>
      </c>
      <c r="B31" s="322"/>
      <c r="C31" s="322"/>
      <c r="D31" s="322"/>
      <c r="F31" s="323" t="s">
        <v>619</v>
      </c>
      <c r="G31" s="324" t="s">
        <v>620</v>
      </c>
      <c r="H31" s="285"/>
      <c r="I31" s="285"/>
      <c r="J31" s="285"/>
      <c r="K31" s="285"/>
      <c r="L31" s="285"/>
      <c r="M31" s="285"/>
    </row>
    <row r="32" spans="1:19">
      <c r="A32" s="353" t="s">
        <v>621</v>
      </c>
      <c r="B32" s="353"/>
      <c r="C32" s="353"/>
      <c r="D32" s="353"/>
      <c r="F32" s="325"/>
      <c r="G32" s="326"/>
      <c r="H32" s="285"/>
      <c r="I32" s="285"/>
      <c r="J32" s="285"/>
      <c r="K32" s="285"/>
      <c r="L32" s="285"/>
      <c r="M32" s="285"/>
    </row>
    <row r="33" spans="1:13">
      <c r="A33" s="356" t="s">
        <v>622</v>
      </c>
      <c r="B33" s="356"/>
      <c r="C33" s="356"/>
      <c r="D33" s="356"/>
      <c r="F33" s="327">
        <v>7.49</v>
      </c>
      <c r="G33" s="328">
        <f>+F33</f>
        <v>7.49</v>
      </c>
      <c r="H33" s="285" t="s">
        <v>623</v>
      </c>
      <c r="I33" s="285"/>
      <c r="J33" s="285"/>
      <c r="K33" s="285"/>
      <c r="L33" s="285"/>
      <c r="M33" s="285"/>
    </row>
    <row r="34" spans="1:13">
      <c r="A34" s="356" t="s">
        <v>624</v>
      </c>
      <c r="B34" s="356"/>
      <c r="C34" s="356"/>
      <c r="D34" s="356"/>
      <c r="F34" s="329">
        <v>0</v>
      </c>
      <c r="G34" s="330">
        <v>0.42999999999999972</v>
      </c>
      <c r="H34" s="285" t="s">
        <v>623</v>
      </c>
      <c r="I34" s="285"/>
      <c r="J34" s="285"/>
      <c r="K34" s="285"/>
      <c r="L34" s="285"/>
      <c r="M34" s="285"/>
    </row>
    <row r="35" spans="1:13" ht="13.8" thickBot="1">
      <c r="A35" s="354" t="s">
        <v>625</v>
      </c>
      <c r="B35" s="354"/>
      <c r="C35" s="354"/>
      <c r="D35" s="354"/>
      <c r="F35" s="331">
        <f>SUM(F33:F34)</f>
        <v>7.49</v>
      </c>
      <c r="G35" s="332">
        <f>SUM(G33:G34)</f>
        <v>7.92</v>
      </c>
      <c r="H35" s="285"/>
      <c r="I35" s="285"/>
      <c r="J35" s="285"/>
      <c r="K35" s="285"/>
      <c r="L35" s="285"/>
      <c r="M35" s="285"/>
    </row>
    <row r="36" spans="1:13" ht="13.8" thickTop="1">
      <c r="A36" s="353" t="s">
        <v>626</v>
      </c>
      <c r="B36" s="353"/>
      <c r="C36" s="353"/>
      <c r="D36" s="353"/>
      <c r="F36" s="333"/>
      <c r="G36" s="334"/>
      <c r="H36" s="285"/>
      <c r="I36" s="285"/>
      <c r="J36" s="285"/>
      <c r="K36" s="285"/>
      <c r="L36" s="285"/>
      <c r="M36" s="285"/>
    </row>
    <row r="37" spans="1:13">
      <c r="A37" s="356" t="s">
        <v>627</v>
      </c>
      <c r="B37" s="356"/>
      <c r="C37" s="356"/>
      <c r="D37" s="356"/>
      <c r="F37" s="335">
        <v>8.7335999999999997E-2</v>
      </c>
      <c r="G37" s="336">
        <f>+F37</f>
        <v>8.7335999999999997E-2</v>
      </c>
      <c r="H37" s="285" t="s">
        <v>628</v>
      </c>
      <c r="I37" s="285"/>
      <c r="J37" s="285"/>
      <c r="K37" s="285"/>
      <c r="L37" s="285"/>
      <c r="M37" s="285"/>
    </row>
    <row r="38" spans="1:13">
      <c r="A38" s="356" t="s">
        <v>629</v>
      </c>
      <c r="B38" s="356"/>
      <c r="C38" s="356"/>
      <c r="D38" s="356"/>
      <c r="F38" s="335">
        <v>9.3700000000000001E-4</v>
      </c>
      <c r="G38" s="336">
        <v>9.3700000000000001E-4</v>
      </c>
      <c r="H38" s="285" t="s">
        <v>628</v>
      </c>
      <c r="I38" s="285"/>
      <c r="J38" s="285"/>
      <c r="K38" s="285"/>
      <c r="L38" s="285"/>
      <c r="M38" s="285"/>
    </row>
    <row r="39" spans="1:13">
      <c r="A39" s="356" t="s">
        <v>630</v>
      </c>
      <c r="B39" s="356"/>
      <c r="C39" s="356"/>
      <c r="D39" s="356"/>
      <c r="F39" s="335">
        <v>3.4720000000000003E-3</v>
      </c>
      <c r="G39" s="336">
        <f>+F39</f>
        <v>3.4720000000000003E-3</v>
      </c>
      <c r="H39" s="285" t="s">
        <v>628</v>
      </c>
      <c r="I39" s="285"/>
      <c r="J39" s="285"/>
      <c r="K39" s="285"/>
      <c r="L39" s="285"/>
      <c r="M39" s="285"/>
    </row>
    <row r="40" spans="1:13">
      <c r="A40" s="356" t="s">
        <v>631</v>
      </c>
      <c r="B40" s="356"/>
      <c r="C40" s="356"/>
      <c r="D40" s="356"/>
      <c r="F40" s="335">
        <v>0</v>
      </c>
      <c r="G40" s="330">
        <v>1.5789999999999971E-3</v>
      </c>
      <c r="H40" s="285" t="s">
        <v>628</v>
      </c>
      <c r="I40" s="285"/>
      <c r="J40" s="285"/>
      <c r="K40" s="285"/>
      <c r="L40" s="285"/>
      <c r="M40" s="285"/>
    </row>
    <row r="41" spans="1:13">
      <c r="A41" s="356" t="s">
        <v>632</v>
      </c>
      <c r="B41" s="356"/>
      <c r="C41" s="356"/>
      <c r="D41" s="356"/>
      <c r="F41" s="335">
        <v>-1.237E-3</v>
      </c>
      <c r="G41" s="336">
        <f>+F41</f>
        <v>-1.237E-3</v>
      </c>
      <c r="H41" s="285" t="s">
        <v>628</v>
      </c>
      <c r="I41" s="285"/>
      <c r="J41" s="285"/>
      <c r="K41" s="285"/>
      <c r="L41" s="285"/>
      <c r="M41" s="285"/>
    </row>
    <row r="42" spans="1:13" ht="13.8" thickBot="1">
      <c r="A42" s="354" t="s">
        <v>633</v>
      </c>
      <c r="B42" s="354"/>
      <c r="C42" s="354"/>
      <c r="D42" s="354"/>
      <c r="F42" s="337">
        <f>SUM(F37:F41)</f>
        <v>9.0507999999999991E-2</v>
      </c>
      <c r="G42" s="338">
        <f>SUM(G37:G41)</f>
        <v>9.2086999999999988E-2</v>
      </c>
      <c r="H42" s="285" t="s">
        <v>628</v>
      </c>
      <c r="I42" s="285"/>
      <c r="J42" s="285"/>
      <c r="K42" s="285"/>
      <c r="L42" s="285"/>
      <c r="M42" s="285"/>
    </row>
    <row r="43" spans="1:13" ht="13.8" thickTop="1">
      <c r="A43" s="353"/>
      <c r="B43" s="353"/>
      <c r="C43" s="353"/>
      <c r="D43" s="353"/>
      <c r="F43" s="335"/>
      <c r="G43" s="336"/>
      <c r="H43" s="285"/>
      <c r="I43" s="285"/>
      <c r="J43" s="285"/>
      <c r="K43" s="285"/>
      <c r="L43" s="285"/>
      <c r="M43" s="285"/>
    </row>
    <row r="44" spans="1:13">
      <c r="A44" s="353" t="s">
        <v>634</v>
      </c>
      <c r="B44" s="353"/>
      <c r="C44" s="353"/>
      <c r="D44" s="353"/>
      <c r="F44" s="335">
        <v>0.106297</v>
      </c>
      <c r="G44" s="336">
        <f>+F44</f>
        <v>0.106297</v>
      </c>
      <c r="H44" s="285" t="s">
        <v>628</v>
      </c>
      <c r="I44" s="285"/>
      <c r="J44" s="285"/>
      <c r="K44" s="285"/>
      <c r="L44" s="285"/>
      <c r="M44" s="285"/>
    </row>
    <row r="45" spans="1:13">
      <c r="A45" s="356" t="s">
        <v>629</v>
      </c>
      <c r="B45" s="356"/>
      <c r="C45" s="356"/>
      <c r="D45" s="356"/>
      <c r="F45" s="335">
        <f>+F38</f>
        <v>9.3700000000000001E-4</v>
      </c>
      <c r="G45" s="336">
        <f>+G38</f>
        <v>9.3700000000000001E-4</v>
      </c>
      <c r="H45" s="285" t="s">
        <v>628</v>
      </c>
      <c r="I45" s="285"/>
      <c r="J45" s="285"/>
      <c r="K45" s="285"/>
      <c r="L45" s="285"/>
      <c r="M45" s="285"/>
    </row>
    <row r="46" spans="1:13">
      <c r="A46" s="356" t="s">
        <v>630</v>
      </c>
      <c r="B46" s="356"/>
      <c r="C46" s="356"/>
      <c r="D46" s="356"/>
      <c r="F46" s="335">
        <f t="shared" ref="F46:F48" si="22">+F39</f>
        <v>3.4720000000000003E-3</v>
      </c>
      <c r="G46" s="336">
        <f>+F46</f>
        <v>3.4720000000000003E-3</v>
      </c>
      <c r="H46" s="285" t="s">
        <v>628</v>
      </c>
      <c r="I46" s="285"/>
      <c r="J46" s="285"/>
      <c r="K46" s="285"/>
      <c r="L46" s="285"/>
      <c r="M46" s="285"/>
    </row>
    <row r="47" spans="1:13">
      <c r="A47" s="356" t="s">
        <v>635</v>
      </c>
      <c r="B47" s="356"/>
      <c r="C47" s="356"/>
      <c r="D47" s="356"/>
      <c r="F47" s="335">
        <f t="shared" si="22"/>
        <v>0</v>
      </c>
      <c r="G47" s="330">
        <v>1.9290000000000002E-3</v>
      </c>
      <c r="H47" s="285" t="s">
        <v>628</v>
      </c>
      <c r="I47" s="285"/>
      <c r="J47" s="285"/>
      <c r="K47" s="285"/>
      <c r="L47" s="285"/>
      <c r="M47" s="285"/>
    </row>
    <row r="48" spans="1:13">
      <c r="A48" s="356" t="s">
        <v>632</v>
      </c>
      <c r="B48" s="356"/>
      <c r="C48" s="356"/>
      <c r="D48" s="356"/>
      <c r="F48" s="335">
        <f t="shared" si="22"/>
        <v>-1.237E-3</v>
      </c>
      <c r="G48" s="336">
        <f>+F48</f>
        <v>-1.237E-3</v>
      </c>
      <c r="H48" s="285" t="s">
        <v>628</v>
      </c>
      <c r="I48" s="285"/>
      <c r="J48" s="285"/>
      <c r="K48" s="285"/>
      <c r="L48" s="285"/>
      <c r="M48" s="285"/>
    </row>
    <row r="49" spans="1:13" ht="13.8" thickBot="1">
      <c r="A49" s="354" t="s">
        <v>636</v>
      </c>
      <c r="B49" s="354"/>
      <c r="C49" s="354"/>
      <c r="D49" s="354"/>
      <c r="F49" s="337">
        <f>SUM(F44:F48)</f>
        <v>0.109469</v>
      </c>
      <c r="G49" s="338">
        <f>SUM(G44:G48)</f>
        <v>0.111398</v>
      </c>
      <c r="H49" s="285" t="s">
        <v>628</v>
      </c>
      <c r="I49" s="285"/>
      <c r="J49" s="285"/>
      <c r="K49" s="285"/>
      <c r="L49" s="285"/>
      <c r="M49" s="285"/>
    </row>
    <row r="50" spans="1:13" ht="13.8" thickTop="1">
      <c r="A50" s="353"/>
      <c r="B50" s="353"/>
      <c r="C50" s="353"/>
      <c r="D50" s="353"/>
      <c r="F50" s="335"/>
      <c r="G50" s="336"/>
      <c r="H50" s="285"/>
      <c r="I50" s="285"/>
      <c r="J50" s="285"/>
      <c r="K50" s="285"/>
      <c r="L50" s="285"/>
      <c r="M50" s="285"/>
    </row>
    <row r="51" spans="1:13">
      <c r="A51" s="354" t="s">
        <v>637</v>
      </c>
      <c r="B51" s="354"/>
      <c r="C51" s="354"/>
      <c r="D51" s="354"/>
      <c r="F51" s="335">
        <v>-7.4060000000000003E-3</v>
      </c>
      <c r="G51" s="336">
        <v>-7.4060000000000003E-3</v>
      </c>
      <c r="H51" s="285" t="s">
        <v>628</v>
      </c>
      <c r="I51" s="285"/>
      <c r="J51" s="285"/>
      <c r="K51" s="285"/>
      <c r="L51" s="285"/>
      <c r="M51" s="285"/>
    </row>
    <row r="52" spans="1:13">
      <c r="A52" s="354" t="s">
        <v>638</v>
      </c>
      <c r="B52" s="354"/>
      <c r="C52" s="354"/>
      <c r="D52" s="354"/>
      <c r="F52" s="335">
        <v>0</v>
      </c>
      <c r="G52" s="336">
        <f>+F52</f>
        <v>0</v>
      </c>
      <c r="H52" s="285" t="s">
        <v>628</v>
      </c>
      <c r="K52" s="285"/>
      <c r="L52" s="285"/>
      <c r="M52" s="285"/>
    </row>
    <row r="53" spans="1:13">
      <c r="A53" s="353"/>
      <c r="B53" s="353"/>
      <c r="C53" s="353"/>
      <c r="D53" s="353"/>
      <c r="F53" s="335"/>
      <c r="G53" s="336"/>
      <c r="I53" s="285"/>
      <c r="J53" s="285"/>
      <c r="K53" s="285"/>
      <c r="L53" s="285"/>
      <c r="M53" s="285"/>
    </row>
    <row r="54" spans="1:13">
      <c r="A54" s="353" t="s">
        <v>639</v>
      </c>
      <c r="B54" s="353"/>
      <c r="C54" s="353"/>
      <c r="D54" s="353"/>
      <c r="F54" s="335"/>
      <c r="G54" s="336"/>
      <c r="H54" s="285" t="s">
        <v>628</v>
      </c>
      <c r="I54" s="285"/>
      <c r="J54" s="285"/>
      <c r="K54" s="285"/>
      <c r="L54" s="285"/>
      <c r="M54" s="285"/>
    </row>
    <row r="55" spans="1:13">
      <c r="A55" s="356" t="s">
        <v>640</v>
      </c>
      <c r="B55" s="356"/>
      <c r="C55" s="356"/>
      <c r="D55" s="356"/>
      <c r="F55" s="335">
        <v>0</v>
      </c>
      <c r="G55" s="336">
        <f>+F55</f>
        <v>0</v>
      </c>
      <c r="H55" s="285" t="s">
        <v>628</v>
      </c>
      <c r="I55" s="285"/>
      <c r="J55" s="285"/>
      <c r="K55" s="285"/>
      <c r="L55" s="285"/>
      <c r="M55" s="285"/>
    </row>
    <row r="56" spans="1:13">
      <c r="A56" s="356" t="s">
        <v>641</v>
      </c>
      <c r="B56" s="356"/>
      <c r="C56" s="356"/>
      <c r="D56" s="356"/>
      <c r="F56" s="335">
        <v>-2.0720000000000001E-3</v>
      </c>
      <c r="G56" s="336">
        <f>+F56</f>
        <v>-2.0720000000000001E-3</v>
      </c>
      <c r="H56" s="285" t="s">
        <v>628</v>
      </c>
      <c r="I56" s="285"/>
      <c r="J56" s="285"/>
      <c r="K56" s="285"/>
      <c r="L56" s="285"/>
      <c r="M56" s="285"/>
    </row>
    <row r="57" spans="1:13">
      <c r="A57" s="356" t="s">
        <v>642</v>
      </c>
      <c r="B57" s="356"/>
      <c r="C57" s="356"/>
      <c r="D57" s="356"/>
      <c r="F57" s="335">
        <v>4.8599999999999997E-3</v>
      </c>
      <c r="G57" s="336">
        <f>+F57</f>
        <v>4.8599999999999997E-3</v>
      </c>
      <c r="H57" s="285" t="s">
        <v>628</v>
      </c>
      <c r="I57" s="285"/>
      <c r="J57" s="285"/>
      <c r="K57" s="312"/>
      <c r="L57" s="285"/>
      <c r="M57" s="285"/>
    </row>
    <row r="58" spans="1:13">
      <c r="A58" s="356" t="s">
        <v>643</v>
      </c>
      <c r="B58" s="356"/>
      <c r="C58" s="356"/>
      <c r="D58" s="356"/>
      <c r="F58" s="335">
        <v>-3.4600000000000001E-4</v>
      </c>
      <c r="G58" s="336">
        <f t="shared" ref="G58:G59" si="23">+F58</f>
        <v>-3.4600000000000001E-4</v>
      </c>
      <c r="H58" s="285" t="s">
        <v>628</v>
      </c>
      <c r="I58" s="285"/>
      <c r="J58" s="285"/>
      <c r="K58" s="285"/>
      <c r="L58" s="285"/>
      <c r="M58" s="285"/>
    </row>
    <row r="59" spans="1:13">
      <c r="A59" s="356" t="s">
        <v>644</v>
      </c>
      <c r="B59" s="356"/>
      <c r="C59" s="356"/>
      <c r="D59" s="356"/>
      <c r="F59" s="336">
        <v>-3.4999999999999997E-5</v>
      </c>
      <c r="G59" s="336">
        <f t="shared" si="23"/>
        <v>-3.4999999999999997E-5</v>
      </c>
      <c r="H59" s="285" t="s">
        <v>628</v>
      </c>
      <c r="I59" s="285"/>
      <c r="J59" s="285"/>
      <c r="K59" s="285"/>
      <c r="L59" s="285"/>
      <c r="M59" s="285"/>
    </row>
    <row r="60" spans="1:13" ht="13.8" thickBot="1">
      <c r="A60" s="354" t="s">
        <v>645</v>
      </c>
      <c r="B60" s="354"/>
      <c r="C60" s="354"/>
      <c r="D60" s="354"/>
      <c r="F60" s="337">
        <f>SUM(F55:F59)</f>
        <v>2.4069999999999999E-3</v>
      </c>
      <c r="G60" s="338">
        <f>SUM(G55:G59)</f>
        <v>2.4069999999999999E-3</v>
      </c>
      <c r="H60" s="285" t="s">
        <v>628</v>
      </c>
    </row>
    <row r="61" spans="1:13" ht="13.8" thickTop="1">
      <c r="A61" s="353"/>
      <c r="B61" s="353"/>
      <c r="C61" s="353"/>
      <c r="D61" s="353"/>
      <c r="F61" s="333"/>
      <c r="G61" s="334"/>
    </row>
    <row r="62" spans="1:13">
      <c r="A62" s="354" t="s">
        <v>646</v>
      </c>
      <c r="B62" s="354"/>
      <c r="C62" s="354"/>
      <c r="D62" s="354"/>
      <c r="F62" s="339">
        <f>SUM(F42,F51:F52,F60)</f>
        <v>8.5509000000000002E-2</v>
      </c>
      <c r="G62" s="340">
        <f>SUM(G42,G51:G52,G60)</f>
        <v>8.7087999999999999E-2</v>
      </c>
      <c r="H62" s="285" t="s">
        <v>628</v>
      </c>
    </row>
    <row r="63" spans="1:13">
      <c r="A63" s="354" t="s">
        <v>647</v>
      </c>
      <c r="B63" s="354"/>
      <c r="C63" s="354"/>
      <c r="D63" s="354"/>
      <c r="F63" s="341">
        <f>SUM(F49,F51:F52,F60)</f>
        <v>0.10447000000000001</v>
      </c>
      <c r="G63" s="342">
        <f>SUM(G49,G51:G52,G60)</f>
        <v>0.10639900000000001</v>
      </c>
      <c r="H63" s="285" t="s">
        <v>628</v>
      </c>
    </row>
    <row r="67" spans="1:5">
      <c r="A67" s="355" t="s">
        <v>648</v>
      </c>
      <c r="B67" s="355"/>
      <c r="C67" s="355"/>
      <c r="D67" s="355"/>
    </row>
    <row r="68" spans="1:5" ht="39.6">
      <c r="A68" s="343"/>
      <c r="B68" s="343" t="s">
        <v>583</v>
      </c>
      <c r="C68" s="343" t="s">
        <v>649</v>
      </c>
      <c r="D68" s="343" t="s">
        <v>650</v>
      </c>
      <c r="E68" s="343"/>
    </row>
    <row r="69" spans="1:5">
      <c r="A69" s="282" t="str">
        <f t="shared" ref="A69:A80" si="24">+A7</f>
        <v>January</v>
      </c>
      <c r="B69" s="293">
        <v>1150931410.7740417</v>
      </c>
      <c r="C69" s="293">
        <v>1005060</v>
      </c>
      <c r="D69" s="293">
        <f>ROUND(+B69/C69,0)</f>
        <v>1145</v>
      </c>
    </row>
    <row r="70" spans="1:5">
      <c r="A70" s="282" t="str">
        <f t="shared" si="24"/>
        <v>February</v>
      </c>
      <c r="B70" s="293">
        <v>1071236243.9166433</v>
      </c>
      <c r="C70" s="293">
        <v>1006215</v>
      </c>
      <c r="D70" s="293">
        <f t="shared" ref="D70:D80" si="25">ROUND(+B70/C70,0)</f>
        <v>1065</v>
      </c>
    </row>
    <row r="71" spans="1:5">
      <c r="A71" s="282" t="str">
        <f t="shared" si="24"/>
        <v>March</v>
      </c>
      <c r="B71" s="293">
        <v>1037997567.1352555</v>
      </c>
      <c r="C71" s="293">
        <v>1006855</v>
      </c>
      <c r="D71" s="293">
        <f t="shared" si="25"/>
        <v>1031</v>
      </c>
    </row>
    <row r="72" spans="1:5">
      <c r="A72" s="282" t="str">
        <f t="shared" si="24"/>
        <v>April</v>
      </c>
      <c r="B72" s="293">
        <v>848250707.12702644</v>
      </c>
      <c r="C72" s="293">
        <v>995666</v>
      </c>
      <c r="D72" s="293">
        <f t="shared" si="25"/>
        <v>852</v>
      </c>
    </row>
    <row r="73" spans="1:5">
      <c r="A73" s="282" t="str">
        <f t="shared" si="24"/>
        <v>May</v>
      </c>
      <c r="B73" s="293">
        <v>725516106.02196264</v>
      </c>
      <c r="C73" s="293">
        <v>996648</v>
      </c>
      <c r="D73" s="293">
        <f t="shared" si="25"/>
        <v>728</v>
      </c>
    </row>
    <row r="74" spans="1:5">
      <c r="A74" s="282" t="str">
        <f t="shared" si="24"/>
        <v>June</v>
      </c>
      <c r="B74" s="293">
        <v>653678907.9669373</v>
      </c>
      <c r="C74" s="293">
        <v>997070</v>
      </c>
      <c r="D74" s="293">
        <f t="shared" si="25"/>
        <v>656</v>
      </c>
    </row>
    <row r="75" spans="1:5">
      <c r="A75" s="282" t="str">
        <f t="shared" si="24"/>
        <v>July</v>
      </c>
      <c r="B75" s="293">
        <v>689022850.92026341</v>
      </c>
      <c r="C75" s="293">
        <v>997450</v>
      </c>
      <c r="D75" s="293">
        <f t="shared" si="25"/>
        <v>691</v>
      </c>
    </row>
    <row r="76" spans="1:5">
      <c r="A76" s="282" t="str">
        <f t="shared" si="24"/>
        <v>August</v>
      </c>
      <c r="B76" s="293">
        <v>723415087.47464824</v>
      </c>
      <c r="C76" s="293">
        <v>998447</v>
      </c>
      <c r="D76" s="293">
        <f t="shared" si="25"/>
        <v>725</v>
      </c>
    </row>
    <row r="77" spans="1:5">
      <c r="A77" s="282" t="str">
        <f t="shared" si="24"/>
        <v>September</v>
      </c>
      <c r="B77" s="293">
        <v>668160787.44542623</v>
      </c>
      <c r="C77" s="293">
        <v>999831</v>
      </c>
      <c r="D77" s="293">
        <f t="shared" si="25"/>
        <v>668</v>
      </c>
    </row>
    <row r="78" spans="1:5">
      <c r="A78" s="282" t="str">
        <f t="shared" si="24"/>
        <v>October</v>
      </c>
      <c r="B78" s="293">
        <v>838564658.38887608</v>
      </c>
      <c r="C78" s="293">
        <v>1001369</v>
      </c>
      <c r="D78" s="293">
        <f t="shared" si="25"/>
        <v>837</v>
      </c>
    </row>
    <row r="79" spans="1:5">
      <c r="A79" s="282" t="str">
        <f t="shared" si="24"/>
        <v>November</v>
      </c>
      <c r="B79" s="293">
        <v>1018451764.036833</v>
      </c>
      <c r="C79" s="293">
        <v>1002683</v>
      </c>
      <c r="D79" s="293">
        <f t="shared" si="25"/>
        <v>1016</v>
      </c>
    </row>
    <row r="80" spans="1:5">
      <c r="A80" s="282" t="str">
        <f t="shared" si="24"/>
        <v>December</v>
      </c>
      <c r="B80" s="293">
        <v>1288695219.3367596</v>
      </c>
      <c r="C80" s="293">
        <v>1003979</v>
      </c>
      <c r="D80" s="293">
        <f t="shared" si="25"/>
        <v>1284</v>
      </c>
    </row>
    <row r="81" spans="1:4">
      <c r="A81" s="282" t="s">
        <v>457</v>
      </c>
      <c r="B81" s="293">
        <f>SUM(B69:B80)</f>
        <v>10713921310.544674</v>
      </c>
      <c r="C81" s="293">
        <f>SUM(C69:C80)</f>
        <v>12011273</v>
      </c>
      <c r="D81" s="293">
        <f>SUM(D69:D80)</f>
        <v>10698</v>
      </c>
    </row>
    <row r="82" spans="1:4">
      <c r="D82" s="293"/>
    </row>
    <row r="83" spans="1:4">
      <c r="A83" s="282" t="s">
        <v>651</v>
      </c>
      <c r="B83" s="293"/>
      <c r="C83" s="293"/>
      <c r="D83" s="293">
        <f>ROUND(AVERAGE(D69:D80),0)</f>
        <v>892</v>
      </c>
    </row>
    <row r="84" spans="1:4">
      <c r="D84" s="293"/>
    </row>
    <row r="85" spans="1:4">
      <c r="D85" s="293"/>
    </row>
  </sheetData>
  <mergeCells count="34">
    <mergeCell ref="A42:D42"/>
    <mergeCell ref="C5:N5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54:D54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61:D61"/>
    <mergeCell ref="A62:D62"/>
    <mergeCell ref="A63:D63"/>
    <mergeCell ref="A67:D67"/>
    <mergeCell ref="A55:D55"/>
    <mergeCell ref="A56:D56"/>
    <mergeCell ref="A57:D57"/>
    <mergeCell ref="A58:D58"/>
    <mergeCell ref="A59:D59"/>
    <mergeCell ref="A60:D60"/>
  </mergeCells>
  <printOptions horizontalCentered="1"/>
  <pageMargins left="0.25" right="0.25" top="0.75" bottom="0.75" header="0.3" footer="0.3"/>
  <pageSetup scale="57" orientation="landscape" r:id="rId1"/>
  <headerFooter>
    <oddFooter>&amp;R&amp;A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D5" sqref="D5"/>
    </sheetView>
  </sheetViews>
  <sheetFormatPr defaultColWidth="9.109375" defaultRowHeight="13.2"/>
  <cols>
    <col min="1" max="1" width="4.44140625" style="2" bestFit="1" customWidth="1"/>
    <col min="2" max="2" width="12" style="2" bestFit="1" customWidth="1"/>
    <col min="3" max="3" width="61.33203125" style="2" bestFit="1" customWidth="1"/>
    <col min="4" max="4" width="12.5546875" style="2" bestFit="1" customWidth="1"/>
    <col min="5" max="5" width="8.88671875" style="2" bestFit="1" customWidth="1"/>
    <col min="6" max="7" width="16.109375" style="2" customWidth="1"/>
    <col min="8" max="16384" width="9.10937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3" t="s">
        <v>2</v>
      </c>
      <c r="E4" s="3"/>
      <c r="F4" s="4" t="s">
        <v>3</v>
      </c>
      <c r="G4" s="5" t="s">
        <v>4</v>
      </c>
    </row>
    <row r="5" spans="1:7" s="8" customFormat="1" ht="79.2">
      <c r="A5" s="6" t="s">
        <v>5</v>
      </c>
      <c r="B5" s="6" t="s">
        <v>6</v>
      </c>
      <c r="C5" s="7" t="s">
        <v>7</v>
      </c>
      <c r="D5" s="6" t="s">
        <v>653</v>
      </c>
      <c r="E5" s="6"/>
      <c r="F5" s="6" t="s">
        <v>8</v>
      </c>
      <c r="G5" s="6" t="s">
        <v>9</v>
      </c>
    </row>
    <row r="7" spans="1:7">
      <c r="A7" s="9">
        <v>1</v>
      </c>
      <c r="B7" s="9">
        <v>7</v>
      </c>
      <c r="C7" s="2" t="s">
        <v>10</v>
      </c>
    </row>
    <row r="8" spans="1:7">
      <c r="A8" s="9">
        <f>+A7+1</f>
        <v>2</v>
      </c>
      <c r="B8" s="9">
        <v>7</v>
      </c>
      <c r="C8" s="10" t="s">
        <v>11</v>
      </c>
      <c r="D8" s="11">
        <v>7.49</v>
      </c>
      <c r="E8" s="11"/>
      <c r="F8" s="11">
        <f>+'Exh. JAP-5 Sch 7 (Res)'!E12</f>
        <v>7.92</v>
      </c>
      <c r="G8" s="11">
        <f>+F8-D8</f>
        <v>0.42999999999999972</v>
      </c>
    </row>
    <row r="9" spans="1:7">
      <c r="A9" s="9">
        <f t="shared" ref="A9:A72" si="0">+A8+1</f>
        <v>3</v>
      </c>
      <c r="B9" s="9">
        <v>7</v>
      </c>
      <c r="C9" s="10" t="s">
        <v>12</v>
      </c>
      <c r="D9" s="11">
        <v>17.989999999999998</v>
      </c>
      <c r="E9" s="11"/>
      <c r="F9" s="11">
        <f>+'Exh. JAP-5 Sch 7 (Res)'!E13</f>
        <v>19.02</v>
      </c>
      <c r="G9" s="11">
        <f>+F9-D9</f>
        <v>1.0300000000000011</v>
      </c>
    </row>
    <row r="10" spans="1:7">
      <c r="A10" s="9">
        <f t="shared" si="0"/>
        <v>4</v>
      </c>
      <c r="B10" s="9">
        <v>7</v>
      </c>
      <c r="C10" s="10"/>
      <c r="D10" s="12"/>
      <c r="E10" s="12"/>
      <c r="F10" s="12"/>
      <c r="G10" s="12"/>
    </row>
    <row r="11" spans="1:7">
      <c r="A11" s="9">
        <f t="shared" si="0"/>
        <v>5</v>
      </c>
      <c r="B11" s="9">
        <v>7</v>
      </c>
      <c r="C11" s="10" t="s">
        <v>13</v>
      </c>
      <c r="D11" s="13">
        <v>8.7335999999999997E-2</v>
      </c>
      <c r="E11" s="13"/>
      <c r="F11" s="13">
        <f>+'Exh. JAP-5 Sch 7 (Res)'!E16</f>
        <v>8.8914999999999994E-2</v>
      </c>
      <c r="G11" s="13">
        <f>+F11-D11</f>
        <v>1.5789999999999971E-3</v>
      </c>
    </row>
    <row r="12" spans="1:7">
      <c r="A12" s="9">
        <f t="shared" si="0"/>
        <v>6</v>
      </c>
      <c r="B12" s="9">
        <v>7</v>
      </c>
      <c r="C12" s="10" t="s">
        <v>14</v>
      </c>
      <c r="D12" s="13">
        <v>0.106297</v>
      </c>
      <c r="E12" s="13"/>
      <c r="F12" s="13">
        <f>+'Exh. JAP-5 Sch 7 (Res)'!E17</f>
        <v>0.108226</v>
      </c>
      <c r="G12" s="13">
        <f>+F12-D12</f>
        <v>1.9290000000000002E-3</v>
      </c>
    </row>
    <row r="13" spans="1:7">
      <c r="A13" s="9">
        <f t="shared" si="0"/>
        <v>7</v>
      </c>
    </row>
    <row r="14" spans="1:7">
      <c r="A14" s="9">
        <f t="shared" si="0"/>
        <v>8</v>
      </c>
      <c r="B14" s="9" t="s">
        <v>15</v>
      </c>
      <c r="C14" s="14" t="s">
        <v>16</v>
      </c>
      <c r="D14" s="12"/>
      <c r="E14" s="12"/>
      <c r="F14" s="12"/>
      <c r="G14" s="12"/>
    </row>
    <row r="15" spans="1:7">
      <c r="A15" s="9">
        <f t="shared" si="0"/>
        <v>9</v>
      </c>
      <c r="B15" s="9" t="str">
        <f>+B14</f>
        <v>24 (08)</v>
      </c>
      <c r="C15" s="10" t="s">
        <v>11</v>
      </c>
      <c r="D15" s="11">
        <v>9.8000000000000007</v>
      </c>
      <c r="E15" s="11"/>
      <c r="F15" s="12">
        <f>+'Exh. JAP-5 Sch 24 (Sec Vol)'!E9</f>
        <v>10.36</v>
      </c>
      <c r="G15" s="11">
        <f>+F15-D15</f>
        <v>0.55999999999999872</v>
      </c>
    </row>
    <row r="16" spans="1:7">
      <c r="A16" s="9">
        <f t="shared" si="0"/>
        <v>10</v>
      </c>
      <c r="B16" s="9" t="str">
        <f>+B15</f>
        <v>24 (08)</v>
      </c>
      <c r="C16" s="10" t="s">
        <v>12</v>
      </c>
      <c r="D16" s="11">
        <v>24.9</v>
      </c>
      <c r="E16" s="11"/>
      <c r="F16" s="12">
        <f>+'Exh. JAP-5 Sch 24 (Sec Vol)'!E10</f>
        <v>26.32</v>
      </c>
      <c r="G16" s="11">
        <f>+F16-D16</f>
        <v>1.4200000000000017</v>
      </c>
    </row>
    <row r="17" spans="1:7">
      <c r="A17" s="9">
        <f t="shared" si="0"/>
        <v>11</v>
      </c>
      <c r="B17" s="9" t="str">
        <f>+B16</f>
        <v>24 (08)</v>
      </c>
      <c r="C17" s="10"/>
      <c r="D17" s="12"/>
      <c r="E17" s="12"/>
      <c r="F17" s="13"/>
      <c r="G17" s="12"/>
    </row>
    <row r="18" spans="1:7">
      <c r="A18" s="9">
        <f t="shared" si="0"/>
        <v>12</v>
      </c>
      <c r="B18" s="9" t="str">
        <f>+B17</f>
        <v>24 (08)</v>
      </c>
      <c r="C18" s="10" t="s">
        <v>17</v>
      </c>
      <c r="D18" s="13">
        <v>9.071499999999999E-2</v>
      </c>
      <c r="E18" s="13"/>
      <c r="F18" s="13">
        <f>+'Exh. JAP-5 Sch 24 (Sec Vol)'!E14</f>
        <v>9.2418E-2</v>
      </c>
      <c r="G18" s="13">
        <f>+F18-D18</f>
        <v>1.7030000000000101E-3</v>
      </c>
    </row>
    <row r="19" spans="1:7">
      <c r="A19" s="9">
        <f t="shared" si="0"/>
        <v>13</v>
      </c>
      <c r="B19" s="9" t="str">
        <f>+B18</f>
        <v>24 (08)</v>
      </c>
      <c r="C19" s="10" t="s">
        <v>18</v>
      </c>
      <c r="D19" s="13">
        <v>8.7578000000000003E-2</v>
      </c>
      <c r="E19" s="13"/>
      <c r="F19" s="13">
        <f>+'Exh. JAP-5 Sch 24 (Sec Vol)'!E15</f>
        <v>8.9223999999999998E-2</v>
      </c>
      <c r="G19" s="13">
        <f>+F19-D19</f>
        <v>1.6459999999999947E-3</v>
      </c>
    </row>
    <row r="20" spans="1:7">
      <c r="A20" s="9">
        <f t="shared" si="0"/>
        <v>14</v>
      </c>
      <c r="F20" s="13"/>
    </row>
    <row r="21" spans="1:7">
      <c r="A21" s="9">
        <f t="shared" si="0"/>
        <v>15</v>
      </c>
      <c r="B21" s="15" t="s">
        <v>19</v>
      </c>
      <c r="C21" s="14" t="s">
        <v>20</v>
      </c>
    </row>
    <row r="22" spans="1:7">
      <c r="A22" s="9">
        <f t="shared" si="0"/>
        <v>16</v>
      </c>
      <c r="B22" s="15" t="s">
        <v>19</v>
      </c>
      <c r="C22" s="10" t="s">
        <v>21</v>
      </c>
      <c r="D22" s="11">
        <v>52.3</v>
      </c>
      <c r="E22" s="11"/>
      <c r="F22" s="12">
        <f>+'Exh. JAP-5 Sch 25 (Sec Vol)'!E8</f>
        <v>55.27</v>
      </c>
      <c r="G22" s="11">
        <f>+F22-D22</f>
        <v>2.970000000000006</v>
      </c>
    </row>
    <row r="23" spans="1:7">
      <c r="A23" s="9">
        <f t="shared" si="0"/>
        <v>17</v>
      </c>
      <c r="B23" s="15" t="s">
        <v>19</v>
      </c>
      <c r="C23" s="10"/>
      <c r="D23" s="12"/>
      <c r="E23" s="12"/>
      <c r="F23" s="12"/>
      <c r="G23" s="11"/>
    </row>
    <row r="24" spans="1:7">
      <c r="A24" s="9">
        <f t="shared" si="0"/>
        <v>18</v>
      </c>
      <c r="B24" s="15" t="s">
        <v>19</v>
      </c>
      <c r="C24" s="10" t="s">
        <v>22</v>
      </c>
      <c r="D24" s="13">
        <v>9.0753E-2</v>
      </c>
      <c r="E24" s="13"/>
      <c r="F24" s="13">
        <f>+'Exh. JAP-5 Sch 25 (Sec Vol)'!E12</f>
        <v>9.2771000000000006E-2</v>
      </c>
      <c r="G24" s="13">
        <f>+F24-D24</f>
        <v>2.0180000000000059E-3</v>
      </c>
    </row>
    <row r="25" spans="1:7">
      <c r="A25" s="9">
        <f t="shared" si="0"/>
        <v>19</v>
      </c>
      <c r="B25" s="15" t="s">
        <v>19</v>
      </c>
      <c r="C25" s="10" t="s">
        <v>23</v>
      </c>
      <c r="D25" s="13">
        <v>8.2225999999999994E-2</v>
      </c>
      <c r="E25" s="13"/>
      <c r="F25" s="13">
        <f>+'Exh. JAP-5 Sch 25 (Sec Vol)'!E13</f>
        <v>8.4054000000000004E-2</v>
      </c>
      <c r="G25" s="13">
        <f>+F25-D25</f>
        <v>1.8280000000000102E-3</v>
      </c>
    </row>
    <row r="26" spans="1:7">
      <c r="A26" s="9">
        <f t="shared" si="0"/>
        <v>20</v>
      </c>
      <c r="B26" s="15" t="s">
        <v>19</v>
      </c>
      <c r="C26" s="10" t="s">
        <v>24</v>
      </c>
      <c r="D26" s="13">
        <v>6.4072000000000004E-2</v>
      </c>
      <c r="E26" s="13"/>
      <c r="F26" s="13">
        <f>+'Exh. JAP-5 Sch 25 (Sec Vol)'!E14</f>
        <v>6.5495999999999999E-2</v>
      </c>
      <c r="G26" s="13">
        <f>+F26-D26</f>
        <v>1.4239999999999947E-3</v>
      </c>
    </row>
    <row r="27" spans="1:7">
      <c r="A27" s="9">
        <f t="shared" si="0"/>
        <v>21</v>
      </c>
      <c r="B27" s="15" t="s">
        <v>19</v>
      </c>
      <c r="C27" s="16"/>
    </row>
    <row r="28" spans="1:7">
      <c r="A28" s="9">
        <f t="shared" si="0"/>
        <v>22</v>
      </c>
      <c r="B28" s="15" t="s">
        <v>19</v>
      </c>
      <c r="C28" s="10" t="s">
        <v>25</v>
      </c>
      <c r="D28" s="11">
        <v>0</v>
      </c>
      <c r="E28" s="11"/>
      <c r="F28" s="11">
        <v>0</v>
      </c>
      <c r="G28" s="11">
        <f t="shared" ref="G28:G30" si="1">+F28-D28</f>
        <v>0</v>
      </c>
    </row>
    <row r="29" spans="1:7">
      <c r="A29" s="9">
        <f t="shared" si="0"/>
        <v>23</v>
      </c>
      <c r="B29" s="15" t="s">
        <v>19</v>
      </c>
      <c r="C29" s="10" t="s">
        <v>26</v>
      </c>
      <c r="D29" s="11">
        <v>9.42</v>
      </c>
      <c r="E29" s="11"/>
      <c r="F29" s="11">
        <f>+'Exh. JAP-5 Sch 25 (Sec Vol)'!E23</f>
        <v>9.42</v>
      </c>
      <c r="G29" s="11">
        <f t="shared" si="1"/>
        <v>0</v>
      </c>
    </row>
    <row r="30" spans="1:7">
      <c r="A30" s="9">
        <f t="shared" si="0"/>
        <v>24</v>
      </c>
      <c r="B30" s="15" t="s">
        <v>19</v>
      </c>
      <c r="C30" s="10" t="s">
        <v>27</v>
      </c>
      <c r="D30" s="11">
        <v>6.29</v>
      </c>
      <c r="E30" s="11"/>
      <c r="F30" s="11">
        <f>+'Exh. JAP-5 Sch 25 (Sec Vol)'!E24</f>
        <v>6.29</v>
      </c>
      <c r="G30" s="11">
        <f t="shared" si="1"/>
        <v>0</v>
      </c>
    </row>
    <row r="31" spans="1:7">
      <c r="A31" s="9">
        <f t="shared" si="0"/>
        <v>25</v>
      </c>
      <c r="B31" s="15" t="s">
        <v>19</v>
      </c>
      <c r="C31" s="10"/>
      <c r="D31" s="11"/>
      <c r="E31" s="11"/>
      <c r="F31" s="11"/>
      <c r="G31" s="11"/>
    </row>
    <row r="32" spans="1:7">
      <c r="A32" s="9">
        <f t="shared" si="0"/>
        <v>26</v>
      </c>
      <c r="B32" s="15" t="s">
        <v>19</v>
      </c>
      <c r="C32" s="10" t="s">
        <v>28</v>
      </c>
      <c r="D32" s="17">
        <v>2.96E-3</v>
      </c>
      <c r="E32" s="17"/>
      <c r="F32" s="17">
        <f>+'Exh. JAP-5 Sch 25 (Sec Vol)'!E27</f>
        <v>2.96E-3</v>
      </c>
      <c r="G32" s="17">
        <f>+F32-D32</f>
        <v>0</v>
      </c>
    </row>
    <row r="33" spans="1:7">
      <c r="A33" s="9">
        <f t="shared" si="0"/>
        <v>27</v>
      </c>
    </row>
    <row r="34" spans="1:7">
      <c r="A34" s="9">
        <f t="shared" si="0"/>
        <v>28</v>
      </c>
      <c r="B34" s="15" t="s">
        <v>29</v>
      </c>
      <c r="C34" s="14" t="s">
        <v>30</v>
      </c>
    </row>
    <row r="35" spans="1:7">
      <c r="A35" s="9">
        <f t="shared" si="0"/>
        <v>29</v>
      </c>
      <c r="B35" s="15" t="s">
        <v>29</v>
      </c>
      <c r="C35" s="10" t="s">
        <v>21</v>
      </c>
      <c r="D35" s="11">
        <v>105.74</v>
      </c>
      <c r="E35" s="11"/>
      <c r="F35" s="12">
        <f>+'Exh. JAP-5 Sch 26 (Sec Vol)'!E9</f>
        <v>111.67</v>
      </c>
      <c r="G35" s="11">
        <f>+F35-D35</f>
        <v>5.9300000000000068</v>
      </c>
    </row>
    <row r="36" spans="1:7">
      <c r="A36" s="9">
        <f t="shared" si="0"/>
        <v>30</v>
      </c>
      <c r="B36" s="15" t="s">
        <v>29</v>
      </c>
      <c r="C36" s="10"/>
      <c r="D36" s="12"/>
      <c r="E36" s="12"/>
      <c r="F36" s="12"/>
      <c r="G36" s="11"/>
    </row>
    <row r="37" spans="1:7">
      <c r="A37" s="9">
        <f t="shared" si="0"/>
        <v>31</v>
      </c>
      <c r="B37" s="15" t="s">
        <v>29</v>
      </c>
      <c r="C37" s="10" t="s">
        <v>31</v>
      </c>
      <c r="D37" s="13">
        <v>5.7180999999999996E-2</v>
      </c>
      <c r="E37" s="13"/>
      <c r="F37" s="13">
        <f>+'Exh. JAP-5 Sch 26 (Sec Vol)'!E13</f>
        <v>5.7972999999999997E-2</v>
      </c>
      <c r="G37" s="13">
        <f>+F37-D37</f>
        <v>7.9200000000000104E-4</v>
      </c>
    </row>
    <row r="38" spans="1:7">
      <c r="A38" s="9">
        <f t="shared" si="0"/>
        <v>32</v>
      </c>
      <c r="B38" s="15" t="s">
        <v>29</v>
      </c>
      <c r="C38" s="16"/>
    </row>
    <row r="39" spans="1:7">
      <c r="A39" s="9">
        <f t="shared" si="0"/>
        <v>33</v>
      </c>
      <c r="B39" s="15" t="s">
        <v>29</v>
      </c>
      <c r="C39" s="10" t="s">
        <v>32</v>
      </c>
      <c r="D39" s="11">
        <v>11.91</v>
      </c>
      <c r="E39" s="11"/>
      <c r="F39" s="12">
        <f>+'Exh. JAP-5 Sch 26 (Sec Vol)'!E21</f>
        <v>12.19</v>
      </c>
      <c r="G39" s="11">
        <f t="shared" ref="G39:G40" si="2">+F39-D39</f>
        <v>0.27999999999999936</v>
      </c>
    </row>
    <row r="40" spans="1:7">
      <c r="A40" s="9">
        <f t="shared" si="0"/>
        <v>34</v>
      </c>
      <c r="B40" s="15" t="s">
        <v>29</v>
      </c>
      <c r="C40" s="10" t="s">
        <v>33</v>
      </c>
      <c r="D40" s="11">
        <v>7.94</v>
      </c>
      <c r="E40" s="11"/>
      <c r="F40" s="12">
        <f>+'Exh. JAP-5 Sch 26 (Sec Vol)'!E22</f>
        <v>8.1300000000000008</v>
      </c>
      <c r="G40" s="11">
        <f t="shared" si="2"/>
        <v>0.19000000000000039</v>
      </c>
    </row>
    <row r="41" spans="1:7">
      <c r="A41" s="9">
        <f t="shared" si="0"/>
        <v>35</v>
      </c>
      <c r="B41" s="15" t="s">
        <v>29</v>
      </c>
      <c r="C41" s="10"/>
      <c r="D41" s="11"/>
      <c r="E41" s="11"/>
      <c r="F41" s="11"/>
      <c r="G41" s="11"/>
    </row>
    <row r="42" spans="1:7">
      <c r="A42" s="9">
        <f t="shared" si="0"/>
        <v>36</v>
      </c>
      <c r="B42" s="15" t="s">
        <v>29</v>
      </c>
      <c r="C42" s="10" t="s">
        <v>28</v>
      </c>
      <c r="D42" s="17">
        <v>1.2600000000000001E-3</v>
      </c>
      <c r="E42" s="17"/>
      <c r="F42" s="17">
        <f>+'Exh. JAP-5 Sch 26 (Sec Vol)'!E25</f>
        <v>1.2899999999999999E-3</v>
      </c>
      <c r="G42" s="17">
        <f>+F42-D42</f>
        <v>2.9999999999999862E-5</v>
      </c>
    </row>
    <row r="43" spans="1:7">
      <c r="A43" s="9">
        <f t="shared" si="0"/>
        <v>37</v>
      </c>
      <c r="B43" s="15" t="s">
        <v>29</v>
      </c>
      <c r="C43" s="10"/>
      <c r="D43" s="17"/>
      <c r="E43" s="17"/>
      <c r="F43" s="17"/>
      <c r="G43" s="17"/>
    </row>
    <row r="44" spans="1:7">
      <c r="A44" s="9">
        <f t="shared" si="0"/>
        <v>38</v>
      </c>
      <c r="B44" s="15" t="s">
        <v>29</v>
      </c>
      <c r="C44" s="10" t="s">
        <v>34</v>
      </c>
      <c r="D44" s="17"/>
      <c r="E44" s="17"/>
      <c r="F44" s="17"/>
      <c r="G44" s="17"/>
    </row>
    <row r="45" spans="1:7">
      <c r="A45" s="9">
        <f t="shared" si="0"/>
        <v>39</v>
      </c>
      <c r="B45" s="15" t="s">
        <v>29</v>
      </c>
      <c r="C45" s="10" t="s">
        <v>35</v>
      </c>
      <c r="D45" s="11">
        <v>237.92000000000002</v>
      </c>
      <c r="E45" s="11"/>
      <c r="F45" s="11">
        <f>+'Exh. JAP-5 Sch 26 (Sec Vol)'!C39</f>
        <v>250.82</v>
      </c>
      <c r="G45" s="11">
        <f t="shared" ref="G45:G51" si="3">+F45-D45</f>
        <v>12.899999999999977</v>
      </c>
    </row>
    <row r="46" spans="1:7">
      <c r="A46" s="9">
        <f t="shared" si="0"/>
        <v>40</v>
      </c>
      <c r="B46" s="15" t="s">
        <v>29</v>
      </c>
      <c r="C46" s="10" t="s">
        <v>36</v>
      </c>
      <c r="D46" s="11">
        <v>-0.39</v>
      </c>
      <c r="E46" s="11"/>
      <c r="F46" s="11">
        <f>'Exh. JAP-5 Sch 26 (Sec Vol)'!E40</f>
        <v>-0.4</v>
      </c>
      <c r="G46" s="11">
        <f t="shared" si="3"/>
        <v>-1.0000000000000009E-2</v>
      </c>
    </row>
    <row r="47" spans="1:7">
      <c r="A47" s="9">
        <f t="shared" si="0"/>
        <v>41</v>
      </c>
      <c r="B47" s="15" t="s">
        <v>29</v>
      </c>
      <c r="C47" s="10" t="s">
        <v>37</v>
      </c>
      <c r="D47" s="18">
        <v>3.9399999999999998E-2</v>
      </c>
      <c r="E47" s="18"/>
      <c r="F47" s="18">
        <f>+'Exh. JAP-5 Sch 26 (Sec Vol)'!C40</f>
        <v>3.9399999999999998E-2</v>
      </c>
      <c r="G47" s="18">
        <f t="shared" si="3"/>
        <v>0</v>
      </c>
    </row>
    <row r="48" spans="1:7">
      <c r="A48" s="9">
        <f t="shared" si="0"/>
        <v>42</v>
      </c>
      <c r="B48" s="15" t="s">
        <v>29</v>
      </c>
      <c r="C48" s="19" t="s">
        <v>38</v>
      </c>
      <c r="D48" s="11">
        <v>343.66</v>
      </c>
      <c r="E48" s="11"/>
      <c r="F48" s="11">
        <f>+'Exh. JAP-5 Sch 26 (Sec Vol)'!F39</f>
        <v>362.49</v>
      </c>
      <c r="G48" s="11">
        <f t="shared" si="3"/>
        <v>18.829999999999984</v>
      </c>
    </row>
    <row r="49" spans="1:7">
      <c r="A49" s="9">
        <f t="shared" si="0"/>
        <v>43</v>
      </c>
      <c r="B49" s="15" t="s">
        <v>29</v>
      </c>
      <c r="C49" s="10" t="s">
        <v>39</v>
      </c>
      <c r="D49" s="11">
        <v>11.52</v>
      </c>
      <c r="E49" s="11"/>
      <c r="F49" s="11">
        <f>+'Exh. JAP-5 Sch 26 (Sec Vol)'!F40</f>
        <v>11.79</v>
      </c>
      <c r="G49" s="11">
        <f t="shared" si="3"/>
        <v>0.26999999999999957</v>
      </c>
    </row>
    <row r="50" spans="1:7">
      <c r="A50" s="9">
        <f t="shared" si="0"/>
        <v>44</v>
      </c>
      <c r="B50" s="15" t="s">
        <v>29</v>
      </c>
      <c r="C50" s="10" t="s">
        <v>40</v>
      </c>
      <c r="D50" s="11">
        <v>7.5500000000000007</v>
      </c>
      <c r="E50" s="11"/>
      <c r="F50" s="11">
        <f>+'Exh. JAP-5 Sch 26 (Sec Vol)'!G40</f>
        <v>7.73</v>
      </c>
      <c r="G50" s="11">
        <f t="shared" si="3"/>
        <v>0.17999999999999972</v>
      </c>
    </row>
    <row r="51" spans="1:7">
      <c r="A51" s="9">
        <f t="shared" si="0"/>
        <v>45</v>
      </c>
      <c r="B51" s="15" t="s">
        <v>29</v>
      </c>
      <c r="C51" s="19" t="s">
        <v>41</v>
      </c>
      <c r="D51" s="13">
        <v>5.4927999999999998E-2</v>
      </c>
      <c r="E51" s="13"/>
      <c r="F51" s="13">
        <f>+'Exh. JAP-5 Sch 26 (Sec Vol)'!F41</f>
        <v>5.5688999999999995E-2</v>
      </c>
      <c r="G51" s="13">
        <f t="shared" si="3"/>
        <v>7.6099999999999779E-4</v>
      </c>
    </row>
    <row r="52" spans="1:7">
      <c r="A52" s="9">
        <f t="shared" si="0"/>
        <v>46</v>
      </c>
      <c r="B52" s="15" t="s">
        <v>29</v>
      </c>
      <c r="C52" s="10" t="s">
        <v>42</v>
      </c>
      <c r="D52" s="17">
        <v>1.2100000000000001E-3</v>
      </c>
      <c r="E52" s="17"/>
      <c r="F52" s="17">
        <f>+'Exh. JAP-5 Sch 26 (Sec Vol)'!F42</f>
        <v>1.24E-3</v>
      </c>
      <c r="G52" s="17">
        <f>+F52-D52</f>
        <v>2.9999999999999862E-5</v>
      </c>
    </row>
    <row r="53" spans="1:7">
      <c r="A53" s="9">
        <f t="shared" si="0"/>
        <v>47</v>
      </c>
    </row>
    <row r="54" spans="1:7">
      <c r="A54" s="9">
        <f t="shared" si="0"/>
        <v>48</v>
      </c>
      <c r="B54" s="9">
        <v>29</v>
      </c>
      <c r="C54" s="14" t="s">
        <v>20</v>
      </c>
    </row>
    <row r="55" spans="1:7">
      <c r="A55" s="9">
        <f t="shared" si="0"/>
        <v>49</v>
      </c>
      <c r="B55" s="9">
        <v>29</v>
      </c>
      <c r="C55" s="10" t="s">
        <v>11</v>
      </c>
      <c r="D55" s="11">
        <v>9.68</v>
      </c>
      <c r="E55" s="11"/>
      <c r="F55" s="12">
        <f>+'Exh. JAP-5 Sch 29 (Sec Vol)'!E9</f>
        <v>10.23</v>
      </c>
      <c r="G55" s="11">
        <f>+F55-D55</f>
        <v>0.55000000000000071</v>
      </c>
    </row>
    <row r="56" spans="1:7">
      <c r="A56" s="9">
        <f t="shared" si="0"/>
        <v>50</v>
      </c>
      <c r="B56" s="9">
        <v>29</v>
      </c>
      <c r="C56" s="10" t="s">
        <v>12</v>
      </c>
      <c r="D56" s="11">
        <v>24.58</v>
      </c>
      <c r="E56" s="11"/>
      <c r="F56" s="12">
        <f>+'Exh. JAP-5 Sch 29 (Sec Vol)'!E10</f>
        <v>25.98</v>
      </c>
      <c r="G56" s="11">
        <f>+F56-D56</f>
        <v>1.4000000000000021</v>
      </c>
    </row>
    <row r="57" spans="1:7">
      <c r="A57" s="9">
        <f t="shared" si="0"/>
        <v>51</v>
      </c>
      <c r="B57" s="9">
        <v>29</v>
      </c>
      <c r="C57" s="10"/>
      <c r="D57" s="12"/>
      <c r="E57" s="12"/>
      <c r="F57" s="12"/>
      <c r="G57" s="11"/>
    </row>
    <row r="58" spans="1:7">
      <c r="A58" s="9">
        <f t="shared" si="0"/>
        <v>52</v>
      </c>
      <c r="B58" s="9">
        <v>29</v>
      </c>
      <c r="C58" s="10" t="s">
        <v>22</v>
      </c>
      <c r="D58" s="13">
        <v>9.0677999999999995E-2</v>
      </c>
      <c r="E58" s="13"/>
      <c r="F58" s="13">
        <f>+'Exh. JAP-5 Sch 29 (Sec Vol)'!E14</f>
        <v>9.2448000000000002E-2</v>
      </c>
      <c r="G58" s="13">
        <f>+F58-D58</f>
        <v>1.7700000000000077E-3</v>
      </c>
    </row>
    <row r="59" spans="1:7">
      <c r="A59" s="9">
        <f t="shared" si="0"/>
        <v>53</v>
      </c>
      <c r="B59" s="9">
        <v>29</v>
      </c>
      <c r="C59" s="10" t="s">
        <v>43</v>
      </c>
      <c r="D59" s="13">
        <v>6.8867999999999999E-2</v>
      </c>
      <c r="E59" s="13"/>
      <c r="F59" s="13">
        <f>+'Exh. JAP-5 Sch 29 (Sec Vol)'!E16</f>
        <v>7.0233000000000004E-2</v>
      </c>
      <c r="G59" s="13">
        <f t="shared" ref="G59:G61" si="4">+F59-D59</f>
        <v>1.3650000000000051E-3</v>
      </c>
    </row>
    <row r="60" spans="1:7">
      <c r="A60" s="9">
        <f t="shared" si="0"/>
        <v>54</v>
      </c>
      <c r="B60" s="9">
        <v>29</v>
      </c>
      <c r="C60" s="10" t="s">
        <v>23</v>
      </c>
      <c r="D60" s="13">
        <v>6.2835000000000002E-2</v>
      </c>
      <c r="E60" s="13"/>
      <c r="F60" s="13">
        <f>+'Exh. JAP-5 Sch 29 (Sec Vol)'!E15</f>
        <v>6.4061000000000007E-2</v>
      </c>
      <c r="G60" s="13">
        <f t="shared" si="4"/>
        <v>1.2260000000000049E-3</v>
      </c>
    </row>
    <row r="61" spans="1:7">
      <c r="A61" s="9">
        <f t="shared" si="0"/>
        <v>55</v>
      </c>
      <c r="B61" s="9">
        <v>29</v>
      </c>
      <c r="C61" s="10" t="s">
        <v>44</v>
      </c>
      <c r="D61" s="13">
        <v>5.3838999999999998E-2</v>
      </c>
      <c r="E61" s="13"/>
      <c r="F61" s="13">
        <f>+'Exh. JAP-5 Sch 29 (Sec Vol)'!E17</f>
        <v>5.4890000000000001E-2</v>
      </c>
      <c r="G61" s="13">
        <f t="shared" si="4"/>
        <v>1.0510000000000033E-3</v>
      </c>
    </row>
    <row r="62" spans="1:7">
      <c r="A62" s="9">
        <f t="shared" si="0"/>
        <v>56</v>
      </c>
      <c r="B62" s="9">
        <v>29</v>
      </c>
      <c r="C62" s="16"/>
    </row>
    <row r="63" spans="1:7">
      <c r="A63" s="9">
        <f t="shared" si="0"/>
        <v>57</v>
      </c>
      <c r="B63" s="9">
        <v>29</v>
      </c>
      <c r="C63" s="10" t="s">
        <v>45</v>
      </c>
      <c r="D63" s="11">
        <v>0</v>
      </c>
      <c r="E63" s="11"/>
      <c r="F63" s="11">
        <v>0</v>
      </c>
      <c r="G63" s="11">
        <f t="shared" ref="G63:G65" si="5">+F63-D63</f>
        <v>0</v>
      </c>
    </row>
    <row r="64" spans="1:7">
      <c r="A64" s="9">
        <f t="shared" si="0"/>
        <v>58</v>
      </c>
      <c r="B64" s="9">
        <v>29</v>
      </c>
      <c r="C64" s="10" t="s">
        <v>26</v>
      </c>
      <c r="D64" s="11">
        <v>8.94</v>
      </c>
      <c r="E64" s="11"/>
      <c r="F64" s="11">
        <f>+'Exh. JAP-5 Sch 29 (Sec Vol)'!E27</f>
        <v>8.94</v>
      </c>
      <c r="G64" s="11">
        <f t="shared" si="5"/>
        <v>0</v>
      </c>
    </row>
    <row r="65" spans="1:7">
      <c r="A65" s="9">
        <f t="shared" si="0"/>
        <v>59</v>
      </c>
      <c r="B65" s="9">
        <v>29</v>
      </c>
      <c r="C65" s="10" t="s">
        <v>27</v>
      </c>
      <c r="D65" s="11">
        <v>4.4000000000000004</v>
      </c>
      <c r="E65" s="11"/>
      <c r="F65" s="11">
        <f>+'Exh. JAP-5 Sch 29 (Sec Vol)'!E28</f>
        <v>4.4000000000000004</v>
      </c>
      <c r="G65" s="11">
        <f t="shared" si="5"/>
        <v>0</v>
      </c>
    </row>
    <row r="66" spans="1:7">
      <c r="A66" s="9">
        <f t="shared" si="0"/>
        <v>60</v>
      </c>
      <c r="B66" s="9">
        <v>29</v>
      </c>
      <c r="C66" s="10"/>
      <c r="D66" s="11"/>
      <c r="E66" s="11"/>
      <c r="F66" s="11"/>
      <c r="G66" s="11"/>
    </row>
    <row r="67" spans="1:7">
      <c r="A67" s="9">
        <f t="shared" si="0"/>
        <v>61</v>
      </c>
      <c r="B67" s="9">
        <v>29</v>
      </c>
      <c r="C67" s="10" t="s">
        <v>28</v>
      </c>
      <c r="D67" s="17">
        <v>2.8400000000000001E-3</v>
      </c>
      <c r="E67" s="17"/>
      <c r="F67" s="17">
        <f>+'Exh. JAP-5 Sch 29 (Sec Vol)'!E31</f>
        <v>2.8400000000000001E-3</v>
      </c>
      <c r="G67" s="17">
        <f>+F67-D67</f>
        <v>0</v>
      </c>
    </row>
    <row r="68" spans="1:7">
      <c r="A68" s="9">
        <f t="shared" si="0"/>
        <v>62</v>
      </c>
    </row>
    <row r="69" spans="1:7">
      <c r="A69" s="9">
        <f t="shared" si="0"/>
        <v>63</v>
      </c>
      <c r="B69" s="9" t="s">
        <v>46</v>
      </c>
      <c r="C69" s="14" t="s">
        <v>47</v>
      </c>
      <c r="D69" s="11"/>
      <c r="E69" s="11"/>
    </row>
    <row r="70" spans="1:7">
      <c r="A70" s="9">
        <f t="shared" si="0"/>
        <v>64</v>
      </c>
      <c r="B70" s="9" t="s">
        <v>46</v>
      </c>
      <c r="C70" s="10" t="s">
        <v>21</v>
      </c>
      <c r="D70" s="11">
        <v>343.66</v>
      </c>
      <c r="E70" s="11"/>
      <c r="F70" s="12">
        <f>+'Exh. JAP-5 Sch 31 (Pri Vol)'!E9</f>
        <v>362.49</v>
      </c>
      <c r="G70" s="11">
        <f>+F70-D70</f>
        <v>18.829999999999984</v>
      </c>
    </row>
    <row r="71" spans="1:7">
      <c r="A71" s="9">
        <f t="shared" si="0"/>
        <v>65</v>
      </c>
      <c r="B71" s="9" t="s">
        <v>46</v>
      </c>
      <c r="C71" s="10"/>
      <c r="D71" s="12"/>
      <c r="E71" s="12"/>
      <c r="F71" s="12"/>
      <c r="G71" s="11"/>
    </row>
    <row r="72" spans="1:7">
      <c r="A72" s="9">
        <f t="shared" si="0"/>
        <v>66</v>
      </c>
      <c r="B72" s="9" t="s">
        <v>46</v>
      </c>
      <c r="C72" s="10" t="s">
        <v>48</v>
      </c>
      <c r="D72" s="13">
        <v>5.5014E-2</v>
      </c>
      <c r="E72" s="13"/>
      <c r="F72" s="13">
        <f>+'Exh. JAP-5 Sch 31 (Pri Vol)'!E11</f>
        <v>5.5725000000000004E-2</v>
      </c>
      <c r="G72" s="13">
        <f>+F72-D72</f>
        <v>7.110000000000033E-4</v>
      </c>
    </row>
    <row r="73" spans="1:7">
      <c r="A73" s="9">
        <f t="shared" ref="A73:A136" si="6">+A72+1</f>
        <v>67</v>
      </c>
      <c r="B73" s="9" t="s">
        <v>46</v>
      </c>
      <c r="C73" s="16"/>
    </row>
    <row r="74" spans="1:7">
      <c r="A74" s="9">
        <f t="shared" si="6"/>
        <v>68</v>
      </c>
      <c r="B74" s="9" t="s">
        <v>46</v>
      </c>
      <c r="C74" s="10" t="s">
        <v>32</v>
      </c>
      <c r="D74" s="11">
        <v>11.46</v>
      </c>
      <c r="E74" s="11"/>
      <c r="F74" s="11">
        <f>+'Exh. JAP-5 Sch 31 (Pri Vol)'!E20</f>
        <v>11.73</v>
      </c>
      <c r="G74" s="11">
        <f t="shared" ref="G74:G75" si="7">+F74-D74</f>
        <v>0.26999999999999957</v>
      </c>
    </row>
    <row r="75" spans="1:7">
      <c r="A75" s="9">
        <f t="shared" si="6"/>
        <v>69</v>
      </c>
      <c r="B75" s="9" t="s">
        <v>46</v>
      </c>
      <c r="C75" s="10" t="s">
        <v>33</v>
      </c>
      <c r="D75" s="11">
        <v>7.64</v>
      </c>
      <c r="E75" s="11"/>
      <c r="F75" s="11">
        <f>+'Exh. JAP-5 Sch 31 (Pri Vol)'!E21</f>
        <v>7.82</v>
      </c>
      <c r="G75" s="11">
        <f t="shared" si="7"/>
        <v>0.1800000000000006</v>
      </c>
    </row>
    <row r="76" spans="1:7">
      <c r="A76" s="9">
        <f t="shared" si="6"/>
        <v>70</v>
      </c>
      <c r="B76" s="9" t="s">
        <v>46</v>
      </c>
      <c r="C76" s="10"/>
      <c r="D76" s="11"/>
      <c r="E76" s="11"/>
      <c r="F76" s="11"/>
      <c r="G76" s="11"/>
    </row>
    <row r="77" spans="1:7">
      <c r="A77" s="9">
        <f t="shared" si="6"/>
        <v>71</v>
      </c>
      <c r="B77" s="9" t="s">
        <v>46</v>
      </c>
      <c r="C77" s="10" t="s">
        <v>28</v>
      </c>
      <c r="D77" s="17">
        <v>1.07E-3</v>
      </c>
      <c r="E77" s="17"/>
      <c r="F77" s="17">
        <f>+'Exh. JAP-5 Sch 31 (Pri Vol)'!E24</f>
        <v>1.1000000000000001E-3</v>
      </c>
      <c r="G77" s="17">
        <f>+F77-D77</f>
        <v>3.0000000000000079E-5</v>
      </c>
    </row>
    <row r="78" spans="1:7">
      <c r="A78" s="9">
        <f t="shared" si="6"/>
        <v>72</v>
      </c>
    </row>
    <row r="79" spans="1:7">
      <c r="A79" s="9">
        <f t="shared" si="6"/>
        <v>73</v>
      </c>
      <c r="B79" s="9">
        <v>35</v>
      </c>
      <c r="C79" s="14" t="s">
        <v>49</v>
      </c>
    </row>
    <row r="80" spans="1:7">
      <c r="A80" s="9">
        <f t="shared" si="6"/>
        <v>74</v>
      </c>
      <c r="B80" s="9">
        <v>35</v>
      </c>
      <c r="C80" s="10" t="s">
        <v>21</v>
      </c>
      <c r="D80" s="11">
        <v>343.66</v>
      </c>
      <c r="E80" s="11"/>
      <c r="F80" s="12">
        <f>+'Exh. JAP-5 Sch 35 (Pri Vol)'!E9</f>
        <v>362.49</v>
      </c>
      <c r="G80" s="11">
        <f>+F80-D80</f>
        <v>18.829999999999984</v>
      </c>
    </row>
    <row r="81" spans="1:7">
      <c r="A81" s="9">
        <f t="shared" si="6"/>
        <v>75</v>
      </c>
      <c r="B81" s="9">
        <v>35</v>
      </c>
      <c r="C81" s="10"/>
      <c r="D81" s="12"/>
      <c r="E81" s="12"/>
      <c r="F81" s="12"/>
      <c r="G81" s="11"/>
    </row>
    <row r="82" spans="1:7">
      <c r="A82" s="9">
        <f t="shared" si="6"/>
        <v>76</v>
      </c>
      <c r="B82" s="9">
        <v>35</v>
      </c>
      <c r="C82" s="10" t="s">
        <v>48</v>
      </c>
      <c r="D82" s="13">
        <v>4.9973999999999998E-2</v>
      </c>
      <c r="E82" s="13"/>
      <c r="F82" s="13">
        <f>+'Exh. JAP-5 Sch 35 (Pri Vol)'!E12</f>
        <v>5.0638000000000002E-2</v>
      </c>
      <c r="G82" s="13">
        <f>+F82-D82</f>
        <v>6.6400000000000486E-4</v>
      </c>
    </row>
    <row r="83" spans="1:7">
      <c r="A83" s="9">
        <f t="shared" si="6"/>
        <v>77</v>
      </c>
      <c r="B83" s="9">
        <v>35</v>
      </c>
      <c r="C83" s="16"/>
    </row>
    <row r="84" spans="1:7">
      <c r="A84" s="9">
        <f t="shared" si="6"/>
        <v>78</v>
      </c>
      <c r="B84" s="9">
        <v>35</v>
      </c>
      <c r="C84" s="10" t="s">
        <v>50</v>
      </c>
      <c r="D84" s="11">
        <v>4.62</v>
      </c>
      <c r="E84" s="11"/>
      <c r="F84" s="11">
        <f>+'Exh. JAP-5 Sch 35 (Pri Vol)'!E19</f>
        <v>4.62</v>
      </c>
      <c r="G84" s="11">
        <f t="shared" ref="G84:G85" si="8">+F84-D84</f>
        <v>0</v>
      </c>
    </row>
    <row r="85" spans="1:7">
      <c r="A85" s="9">
        <f t="shared" si="6"/>
        <v>79</v>
      </c>
      <c r="B85" s="9">
        <v>35</v>
      </c>
      <c r="C85" s="10" t="s">
        <v>51</v>
      </c>
      <c r="D85" s="11">
        <v>3.08</v>
      </c>
      <c r="E85" s="11"/>
      <c r="F85" s="11">
        <f>+'Exh. JAP-5 Sch 35 (Pri Vol)'!E20</f>
        <v>3.08</v>
      </c>
      <c r="G85" s="11">
        <f t="shared" si="8"/>
        <v>0</v>
      </c>
    </row>
    <row r="86" spans="1:7">
      <c r="A86" s="9">
        <f t="shared" si="6"/>
        <v>80</v>
      </c>
      <c r="B86" s="9">
        <v>35</v>
      </c>
      <c r="C86" s="10"/>
      <c r="D86" s="11"/>
      <c r="E86" s="11"/>
      <c r="F86" s="11"/>
      <c r="G86" s="11"/>
    </row>
    <row r="87" spans="1:7">
      <c r="A87" s="9">
        <f t="shared" si="6"/>
        <v>81</v>
      </c>
      <c r="B87" s="9">
        <v>35</v>
      </c>
      <c r="C87" s="10" t="s">
        <v>28</v>
      </c>
      <c r="D87" s="17">
        <v>1.1100000000000001E-3</v>
      </c>
      <c r="E87" s="17"/>
      <c r="F87" s="17">
        <f>+'Exh. JAP-5 Sch 35 (Pri Vol)'!E23</f>
        <v>1.1100000000000001E-3</v>
      </c>
      <c r="G87" s="17">
        <f>+F87-D87</f>
        <v>0</v>
      </c>
    </row>
    <row r="88" spans="1:7">
      <c r="A88" s="9">
        <f t="shared" si="6"/>
        <v>82</v>
      </c>
    </row>
    <row r="89" spans="1:7">
      <c r="A89" s="9">
        <f t="shared" si="6"/>
        <v>83</v>
      </c>
      <c r="B89" s="9">
        <v>43</v>
      </c>
      <c r="C89" s="14" t="s">
        <v>52</v>
      </c>
    </row>
    <row r="90" spans="1:7">
      <c r="A90" s="9">
        <f t="shared" si="6"/>
        <v>84</v>
      </c>
      <c r="B90" s="9">
        <v>43</v>
      </c>
      <c r="C90" s="10" t="s">
        <v>21</v>
      </c>
      <c r="D90" s="11">
        <v>343.66</v>
      </c>
      <c r="E90" s="11"/>
      <c r="F90" s="12">
        <f>+'Exh. JAP-5 Sch 43 (Pri Vol)'!E8</f>
        <v>362.58</v>
      </c>
      <c r="G90" s="11">
        <f>+F90-D90</f>
        <v>18.919999999999959</v>
      </c>
    </row>
    <row r="91" spans="1:7">
      <c r="A91" s="9">
        <f t="shared" si="6"/>
        <v>85</v>
      </c>
      <c r="B91" s="9">
        <v>43</v>
      </c>
      <c r="C91" s="10"/>
      <c r="D91" s="12"/>
      <c r="E91" s="12"/>
      <c r="F91" s="12"/>
      <c r="G91" s="11"/>
    </row>
    <row r="92" spans="1:7">
      <c r="A92" s="9">
        <f t="shared" si="6"/>
        <v>86</v>
      </c>
      <c r="B92" s="9">
        <v>43</v>
      </c>
      <c r="C92" s="10" t="s">
        <v>48</v>
      </c>
      <c r="D92" s="13">
        <v>5.7135999999999999E-2</v>
      </c>
      <c r="E92" s="13"/>
      <c r="F92" s="13">
        <f>+'Exh. JAP-5 Sch 43 (Pri Vol)'!E11</f>
        <v>5.8433000000000006E-2</v>
      </c>
      <c r="G92" s="13">
        <f>+F92-D92</f>
        <v>1.2970000000000065E-3</v>
      </c>
    </row>
    <row r="93" spans="1:7">
      <c r="A93" s="9">
        <f t="shared" si="6"/>
        <v>87</v>
      </c>
      <c r="B93" s="9">
        <v>43</v>
      </c>
      <c r="C93" s="16"/>
    </row>
    <row r="94" spans="1:7">
      <c r="A94" s="9">
        <f t="shared" si="6"/>
        <v>88</v>
      </c>
      <c r="B94" s="9">
        <v>43</v>
      </c>
      <c r="C94" s="10" t="s">
        <v>53</v>
      </c>
      <c r="D94" s="11">
        <v>4.8099999999999996</v>
      </c>
      <c r="E94" s="11"/>
      <c r="F94" s="11">
        <f>+'Exh. JAP-5 Sch 43 (Pri Vol)'!E19</f>
        <v>4.96</v>
      </c>
      <c r="G94" s="11">
        <f t="shared" ref="G94:G96" si="9">+F94-D94</f>
        <v>0.15000000000000036</v>
      </c>
    </row>
    <row r="95" spans="1:7">
      <c r="A95" s="9">
        <f t="shared" si="6"/>
        <v>89</v>
      </c>
      <c r="B95" s="9">
        <v>43</v>
      </c>
      <c r="C95" s="10"/>
      <c r="D95" s="11"/>
      <c r="E95" s="11"/>
      <c r="F95" s="11"/>
      <c r="G95" s="11"/>
    </row>
    <row r="96" spans="1:7">
      <c r="A96" s="9">
        <f t="shared" si="6"/>
        <v>90</v>
      </c>
      <c r="B96" s="9">
        <v>43</v>
      </c>
      <c r="C96" s="10" t="s">
        <v>54</v>
      </c>
      <c r="D96" s="11">
        <v>6.65</v>
      </c>
      <c r="E96" s="11"/>
      <c r="F96" s="11">
        <f>+F74-F94</f>
        <v>6.7700000000000005</v>
      </c>
      <c r="G96" s="11">
        <f t="shared" si="9"/>
        <v>0.12000000000000011</v>
      </c>
    </row>
    <row r="97" spans="1:7">
      <c r="A97" s="9">
        <f t="shared" si="6"/>
        <v>91</v>
      </c>
      <c r="B97" s="9">
        <v>43</v>
      </c>
      <c r="F97" s="12"/>
      <c r="G97" s="12"/>
    </row>
    <row r="98" spans="1:7">
      <c r="A98" s="9">
        <f t="shared" si="6"/>
        <v>92</v>
      </c>
      <c r="B98" s="9">
        <v>43</v>
      </c>
      <c r="C98" s="10" t="s">
        <v>28</v>
      </c>
      <c r="D98" s="17">
        <v>3.0400000000000002E-3</v>
      </c>
      <c r="E98" s="17"/>
      <c r="F98" s="17">
        <f>+'Exh. JAP-5 Sch 43 (Pri Vol)'!E21</f>
        <v>3.13E-3</v>
      </c>
      <c r="G98" s="17">
        <f>+F98-D98</f>
        <v>8.9999999999999802E-5</v>
      </c>
    </row>
    <row r="99" spans="1:7">
      <c r="A99" s="9">
        <f t="shared" si="6"/>
        <v>93</v>
      </c>
    </row>
    <row r="100" spans="1:7">
      <c r="A100" s="9">
        <f t="shared" si="6"/>
        <v>94</v>
      </c>
      <c r="B100" s="20"/>
      <c r="C100" s="20"/>
      <c r="D100" s="20"/>
      <c r="E100" s="20"/>
      <c r="F100" s="20"/>
      <c r="G100" s="20"/>
    </row>
    <row r="101" spans="1:7">
      <c r="A101" s="9">
        <f t="shared" si="6"/>
        <v>95</v>
      </c>
      <c r="B101" s="21">
        <v>40</v>
      </c>
      <c r="C101" s="22" t="s">
        <v>55</v>
      </c>
      <c r="D101" s="20"/>
      <c r="E101" s="20"/>
      <c r="F101" s="20"/>
      <c r="G101" s="20"/>
    </row>
    <row r="102" spans="1:7">
      <c r="A102" s="9">
        <f t="shared" si="6"/>
        <v>96</v>
      </c>
      <c r="B102" s="21">
        <v>40</v>
      </c>
      <c r="C102" s="23" t="s">
        <v>21</v>
      </c>
      <c r="D102" s="24"/>
      <c r="E102" s="24"/>
      <c r="F102" s="25"/>
      <c r="G102" s="25"/>
    </row>
    <row r="103" spans="1:7">
      <c r="A103" s="9">
        <f t="shared" si="6"/>
        <v>97</v>
      </c>
      <c r="B103" s="21">
        <v>40</v>
      </c>
      <c r="C103" s="306" t="s">
        <v>56</v>
      </c>
      <c r="D103" s="11">
        <v>52.3</v>
      </c>
      <c r="E103" s="11"/>
      <c r="F103" s="25">
        <f>+'Exh. JAP-5 Sch 40 (Campus2)'!C11</f>
        <v>55.27</v>
      </c>
      <c r="G103" s="11">
        <f t="shared" ref="G103:G105" si="10">+F103-D103</f>
        <v>2.970000000000006</v>
      </c>
    </row>
    <row r="104" spans="1:7">
      <c r="A104" s="9">
        <f t="shared" si="6"/>
        <v>98</v>
      </c>
      <c r="B104" s="21">
        <v>40</v>
      </c>
      <c r="C104" s="307" t="s">
        <v>57</v>
      </c>
      <c r="D104" s="11">
        <v>105.74</v>
      </c>
      <c r="E104" s="11"/>
      <c r="F104" s="25">
        <f>+'Exh. JAP-5 Sch 40 (Campus2)'!C10</f>
        <v>111.67</v>
      </c>
      <c r="G104" s="11">
        <f t="shared" si="10"/>
        <v>5.9300000000000068</v>
      </c>
    </row>
    <row r="105" spans="1:7">
      <c r="A105" s="9">
        <f t="shared" si="6"/>
        <v>99</v>
      </c>
      <c r="B105" s="21">
        <v>40</v>
      </c>
      <c r="C105" s="306" t="s">
        <v>58</v>
      </c>
      <c r="D105" s="11">
        <v>343.66</v>
      </c>
      <c r="E105" s="11"/>
      <c r="F105" s="25">
        <f>+'Exh. JAP-5 Sch 40 (Campus2)'!C9</f>
        <v>362.49</v>
      </c>
      <c r="G105" s="11">
        <f t="shared" si="10"/>
        <v>18.829999999999984</v>
      </c>
    </row>
    <row r="106" spans="1:7">
      <c r="A106" s="9">
        <f t="shared" si="6"/>
        <v>100</v>
      </c>
      <c r="B106" s="21">
        <v>40</v>
      </c>
      <c r="C106" s="23"/>
      <c r="D106" s="25"/>
      <c r="E106" s="25"/>
      <c r="F106" s="25"/>
      <c r="G106" s="25"/>
    </row>
    <row r="107" spans="1:7">
      <c r="A107" s="9">
        <f t="shared" si="6"/>
        <v>101</v>
      </c>
      <c r="B107" s="21">
        <v>40</v>
      </c>
      <c r="C107" s="23" t="s">
        <v>48</v>
      </c>
      <c r="D107" s="26"/>
      <c r="E107" s="26"/>
      <c r="F107" s="26"/>
      <c r="G107" s="26"/>
    </row>
    <row r="108" spans="1:7">
      <c r="A108" s="9">
        <f t="shared" si="6"/>
        <v>102</v>
      </c>
      <c r="B108" s="21">
        <v>40</v>
      </c>
      <c r="C108" s="306" t="s">
        <v>56</v>
      </c>
      <c r="D108" s="13">
        <v>5.3848E-2</v>
      </c>
      <c r="E108" s="13"/>
      <c r="F108" s="26">
        <f>+'Exh. JAP-5 Sch 40 (Campus2)'!C23</f>
        <v>5.4852999999999999E-2</v>
      </c>
      <c r="G108" s="13">
        <f t="shared" ref="G108:G111" si="11">+F108-D108</f>
        <v>1.0049999999999989E-3</v>
      </c>
    </row>
    <row r="109" spans="1:7">
      <c r="A109" s="9">
        <f t="shared" si="6"/>
        <v>103</v>
      </c>
      <c r="B109" s="21">
        <v>40</v>
      </c>
      <c r="C109" s="307" t="s">
        <v>57</v>
      </c>
      <c r="D109" s="13">
        <v>5.3848E-2</v>
      </c>
      <c r="E109" s="13"/>
      <c r="F109" s="26">
        <f>+F108</f>
        <v>5.4852999999999999E-2</v>
      </c>
      <c r="G109" s="13">
        <f t="shared" si="11"/>
        <v>1.0049999999999989E-3</v>
      </c>
    </row>
    <row r="110" spans="1:7">
      <c r="A110" s="9">
        <f t="shared" si="6"/>
        <v>104</v>
      </c>
      <c r="B110" s="21">
        <v>40</v>
      </c>
      <c r="C110" s="306" t="s">
        <v>58</v>
      </c>
      <c r="D110" s="13">
        <v>5.1728999999999997E-2</v>
      </c>
      <c r="E110" s="13"/>
      <c r="F110" s="26">
        <f>+'Exh. JAP-5 Sch 40 (Campus2)'!C22</f>
        <v>5.2693999999999998E-2</v>
      </c>
      <c r="G110" s="13">
        <f t="shared" si="11"/>
        <v>9.6500000000000058E-4</v>
      </c>
    </row>
    <row r="111" spans="1:7">
      <c r="A111" s="9">
        <f t="shared" si="6"/>
        <v>105</v>
      </c>
      <c r="B111" s="21">
        <v>40</v>
      </c>
      <c r="C111" s="306" t="s">
        <v>59</v>
      </c>
      <c r="D111" s="13">
        <v>5.0738999999999999E-2</v>
      </c>
      <c r="E111" s="13"/>
      <c r="F111" s="26">
        <f>+'Exh. JAP-5 Sch 40 (Campus2)'!C21</f>
        <v>5.1686000000000003E-2</v>
      </c>
      <c r="G111" s="13">
        <f t="shared" si="11"/>
        <v>9.4700000000000339E-4</v>
      </c>
    </row>
    <row r="112" spans="1:7">
      <c r="A112" s="9">
        <f t="shared" si="6"/>
        <v>106</v>
      </c>
      <c r="B112" s="21">
        <v>40</v>
      </c>
      <c r="C112" s="306"/>
      <c r="D112" s="20"/>
      <c r="E112" s="20"/>
      <c r="F112" s="20"/>
      <c r="G112" s="20"/>
    </row>
    <row r="113" spans="1:10">
      <c r="A113" s="9">
        <f t="shared" si="6"/>
        <v>107</v>
      </c>
      <c r="B113" s="21">
        <v>40</v>
      </c>
      <c r="C113" s="23" t="s">
        <v>53</v>
      </c>
      <c r="D113" s="24"/>
      <c r="E113" s="24"/>
      <c r="F113" s="24"/>
      <c r="G113" s="24"/>
    </row>
    <row r="114" spans="1:10">
      <c r="A114" s="9">
        <f t="shared" si="6"/>
        <v>108</v>
      </c>
      <c r="B114" s="21">
        <v>40</v>
      </c>
      <c r="C114" s="307" t="s">
        <v>60</v>
      </c>
      <c r="D114" s="11">
        <v>6.13</v>
      </c>
      <c r="E114" s="11"/>
      <c r="F114" s="24">
        <f>+'Exh. JAP-5 Sch 40 (Campus2)'!C18</f>
        <v>6.13</v>
      </c>
      <c r="G114" s="11">
        <f t="shared" ref="G114:G116" si="12">+F114-D114</f>
        <v>0</v>
      </c>
    </row>
    <row r="115" spans="1:10">
      <c r="A115" s="9">
        <f t="shared" si="6"/>
        <v>109</v>
      </c>
      <c r="B115" s="21">
        <v>40</v>
      </c>
      <c r="C115" s="306" t="s">
        <v>58</v>
      </c>
      <c r="D115" s="11">
        <v>5.88</v>
      </c>
      <c r="E115" s="11"/>
      <c r="F115" s="24">
        <f>+'Exh. JAP-5 Sch 40 (Campus2)'!C17</f>
        <v>5.88</v>
      </c>
      <c r="G115" s="11">
        <f t="shared" si="12"/>
        <v>0</v>
      </c>
    </row>
    <row r="116" spans="1:10">
      <c r="A116" s="9">
        <f t="shared" si="6"/>
        <v>110</v>
      </c>
      <c r="B116" s="21">
        <v>40</v>
      </c>
      <c r="C116" s="306" t="s">
        <v>59</v>
      </c>
      <c r="D116" s="11">
        <v>5.77</v>
      </c>
      <c r="E116" s="11"/>
      <c r="F116" s="24">
        <f>+'Exh. JAP-5 Sch 40 (Campus2)'!C16</f>
        <v>5.77</v>
      </c>
      <c r="G116" s="11">
        <f t="shared" si="12"/>
        <v>0</v>
      </c>
    </row>
    <row r="117" spans="1:10">
      <c r="A117" s="9">
        <f t="shared" si="6"/>
        <v>111</v>
      </c>
      <c r="B117" s="21">
        <v>40</v>
      </c>
      <c r="C117" s="23"/>
      <c r="D117" s="24"/>
      <c r="E117" s="24"/>
      <c r="F117" s="24"/>
      <c r="G117" s="24"/>
    </row>
    <row r="118" spans="1:10">
      <c r="A118" s="9">
        <f t="shared" si="6"/>
        <v>112</v>
      </c>
      <c r="B118" s="21">
        <v>40</v>
      </c>
      <c r="C118" s="23" t="s">
        <v>28</v>
      </c>
      <c r="D118" s="27"/>
      <c r="E118" s="27"/>
      <c r="F118" s="27"/>
      <c r="G118" s="27"/>
    </row>
    <row r="119" spans="1:10">
      <c r="A119" s="9">
        <f t="shared" si="6"/>
        <v>113</v>
      </c>
      <c r="B119" s="21">
        <v>40</v>
      </c>
      <c r="C119" s="307" t="s">
        <v>60</v>
      </c>
      <c r="D119" s="27">
        <v>1.2600000000000001E-3</v>
      </c>
      <c r="E119" s="27"/>
      <c r="F119" s="27">
        <f>+'Exh. JAP-5 Sch 40 (Campus2)'!C30</f>
        <v>1.2899999999999999E-3</v>
      </c>
      <c r="G119" s="17">
        <f t="shared" ref="G119:G120" si="13">+F119-D119</f>
        <v>2.9999999999999862E-5</v>
      </c>
    </row>
    <row r="120" spans="1:10">
      <c r="A120" s="9">
        <f t="shared" si="6"/>
        <v>114</v>
      </c>
      <c r="B120" s="21">
        <v>40</v>
      </c>
      <c r="C120" s="306" t="s">
        <v>58</v>
      </c>
      <c r="D120" s="27">
        <v>1.07E-3</v>
      </c>
      <c r="E120" s="27"/>
      <c r="F120" s="27">
        <f>+'Exh. JAP-5 Sch 40 (Campus2)'!C29</f>
        <v>1.1000000000000001E-3</v>
      </c>
      <c r="G120" s="17">
        <f t="shared" si="13"/>
        <v>3.0000000000000079E-5</v>
      </c>
    </row>
    <row r="121" spans="1:10">
      <c r="A121" s="9">
        <f t="shared" si="6"/>
        <v>115</v>
      </c>
      <c r="B121" s="21">
        <v>40</v>
      </c>
      <c r="C121" s="306"/>
      <c r="D121" s="27"/>
      <c r="E121" s="27"/>
      <c r="F121" s="27"/>
      <c r="G121" s="27"/>
    </row>
    <row r="122" spans="1:10" ht="15">
      <c r="A122" s="9">
        <f t="shared" si="6"/>
        <v>116</v>
      </c>
      <c r="B122" s="21">
        <v>40</v>
      </c>
      <c r="C122" s="23" t="s">
        <v>61</v>
      </c>
      <c r="D122" s="28" t="s">
        <v>62</v>
      </c>
      <c r="E122" s="28" t="s">
        <v>63</v>
      </c>
      <c r="F122" s="28"/>
      <c r="G122" s="28"/>
      <c r="H122" s="28"/>
      <c r="I122" s="28"/>
    </row>
    <row r="123" spans="1:10">
      <c r="A123" s="9">
        <f t="shared" si="6"/>
        <v>117</v>
      </c>
      <c r="B123" s="21">
        <v>40</v>
      </c>
      <c r="C123" s="23" t="s">
        <v>64</v>
      </c>
      <c r="D123" s="25">
        <v>3.160000000000001</v>
      </c>
      <c r="E123" s="25">
        <v>3.13</v>
      </c>
      <c r="F123" s="25"/>
      <c r="G123" s="25"/>
      <c r="H123" s="25"/>
      <c r="I123" s="25"/>
      <c r="J123" s="11"/>
    </row>
    <row r="124" spans="1:10">
      <c r="A124" s="9">
        <f t="shared" si="6"/>
        <v>118</v>
      </c>
      <c r="B124" s="21">
        <v>40</v>
      </c>
      <c r="C124" s="23" t="s">
        <v>65</v>
      </c>
      <c r="D124" s="25">
        <v>5.9200000000000008</v>
      </c>
      <c r="E124" s="25">
        <v>5.8999999999999995</v>
      </c>
      <c r="F124" s="25"/>
      <c r="G124" s="25"/>
      <c r="H124" s="25"/>
      <c r="I124" s="25"/>
    </row>
    <row r="125" spans="1:10">
      <c r="A125" s="9">
        <f t="shared" si="6"/>
        <v>119</v>
      </c>
      <c r="B125" s="21">
        <v>40</v>
      </c>
      <c r="C125" s="23" t="s">
        <v>66</v>
      </c>
      <c r="D125" s="25">
        <v>1.5599999999999996</v>
      </c>
      <c r="E125" s="25">
        <v>1.5599999999999996</v>
      </c>
      <c r="F125" s="25"/>
      <c r="G125" s="25"/>
      <c r="H125" s="25"/>
      <c r="I125" s="25"/>
    </row>
    <row r="126" spans="1:10">
      <c r="A126" s="9">
        <f t="shared" si="6"/>
        <v>120</v>
      </c>
      <c r="B126" s="21">
        <v>40</v>
      </c>
      <c r="C126" s="23" t="s">
        <v>67</v>
      </c>
      <c r="D126" s="25">
        <v>0.59999999999999964</v>
      </c>
      <c r="E126" s="25">
        <v>0.59999999999999964</v>
      </c>
      <c r="F126" s="25"/>
      <c r="G126" s="25"/>
      <c r="H126" s="25"/>
      <c r="I126" s="25"/>
    </row>
    <row r="127" spans="1:10">
      <c r="A127" s="9">
        <f t="shared" si="6"/>
        <v>121</v>
      </c>
      <c r="B127" s="21">
        <v>40</v>
      </c>
      <c r="C127" s="23" t="s">
        <v>68</v>
      </c>
      <c r="D127" s="25">
        <v>2.6499999999999995</v>
      </c>
      <c r="E127" s="25">
        <v>2.6499999999999995</v>
      </c>
      <c r="F127" s="25"/>
      <c r="G127" s="25"/>
      <c r="H127" s="25"/>
      <c r="I127" s="25"/>
    </row>
    <row r="128" spans="1:10">
      <c r="A128" s="9">
        <f t="shared" si="6"/>
        <v>122</v>
      </c>
      <c r="B128" s="21">
        <v>40</v>
      </c>
      <c r="C128" s="23" t="s">
        <v>69</v>
      </c>
      <c r="D128" s="25">
        <v>0.45999999999999996</v>
      </c>
      <c r="E128" s="25">
        <v>0.45999999999999996</v>
      </c>
      <c r="F128" s="25"/>
      <c r="G128" s="25"/>
      <c r="H128" s="25"/>
      <c r="I128" s="25"/>
    </row>
    <row r="129" spans="1:9">
      <c r="A129" s="9">
        <f t="shared" si="6"/>
        <v>123</v>
      </c>
      <c r="B129" s="21">
        <v>40</v>
      </c>
      <c r="C129" s="23" t="s">
        <v>70</v>
      </c>
      <c r="D129" s="25">
        <v>2.1800000000000006</v>
      </c>
      <c r="E129" s="25">
        <v>2.1800000000000006</v>
      </c>
      <c r="F129" s="25"/>
      <c r="G129" s="25"/>
      <c r="H129" s="25"/>
      <c r="I129" s="25"/>
    </row>
    <row r="130" spans="1:9">
      <c r="A130" s="9">
        <f t="shared" si="6"/>
        <v>124</v>
      </c>
      <c r="B130" s="21">
        <v>40</v>
      </c>
      <c r="C130" s="23" t="s">
        <v>71</v>
      </c>
      <c r="D130" s="25">
        <v>2.6000000000000005</v>
      </c>
      <c r="E130" s="25">
        <v>2.6000000000000005</v>
      </c>
      <c r="F130" s="25"/>
      <c r="G130" s="25"/>
      <c r="H130" s="25"/>
      <c r="I130" s="25"/>
    </row>
    <row r="131" spans="1:9">
      <c r="A131" s="9">
        <f t="shared" si="6"/>
        <v>125</v>
      </c>
      <c r="B131" s="21">
        <v>40</v>
      </c>
      <c r="C131" s="23" t="s">
        <v>72</v>
      </c>
      <c r="D131" s="25">
        <v>4.9999999999999991</v>
      </c>
      <c r="E131" s="25">
        <v>4.9799999999999995</v>
      </c>
      <c r="F131" s="25"/>
      <c r="G131" s="25"/>
      <c r="H131" s="25"/>
      <c r="I131" s="25"/>
    </row>
    <row r="132" spans="1:9">
      <c r="A132" s="9">
        <f t="shared" si="6"/>
        <v>126</v>
      </c>
      <c r="B132" s="21">
        <v>40</v>
      </c>
      <c r="C132" s="23" t="s">
        <v>73</v>
      </c>
      <c r="D132" s="25">
        <v>1.2599999999999998</v>
      </c>
      <c r="E132" s="25">
        <v>1.25</v>
      </c>
      <c r="F132" s="25"/>
      <c r="G132" s="25"/>
      <c r="H132" s="25"/>
      <c r="I132" s="25"/>
    </row>
    <row r="133" spans="1:9">
      <c r="A133" s="9">
        <f t="shared" si="6"/>
        <v>127</v>
      </c>
      <c r="B133" s="21">
        <v>40</v>
      </c>
      <c r="C133" s="23" t="s">
        <v>74</v>
      </c>
      <c r="D133" s="25">
        <v>1.6800000000000006</v>
      </c>
      <c r="E133" s="25">
        <v>1.6700000000000008</v>
      </c>
      <c r="F133" s="25"/>
      <c r="G133" s="25"/>
      <c r="H133" s="25"/>
      <c r="I133" s="25"/>
    </row>
    <row r="134" spans="1:9">
      <c r="A134" s="9">
        <f t="shared" si="6"/>
        <v>128</v>
      </c>
      <c r="B134" s="21">
        <v>40</v>
      </c>
      <c r="C134" s="23" t="s">
        <v>75</v>
      </c>
      <c r="D134" s="25">
        <v>0.66000000000000014</v>
      </c>
      <c r="E134" s="25">
        <v>0.66000000000000014</v>
      </c>
      <c r="F134" s="25"/>
      <c r="G134" s="25"/>
      <c r="H134" s="25"/>
      <c r="I134" s="25"/>
    </row>
    <row r="135" spans="1:9">
      <c r="A135" s="9">
        <f t="shared" si="6"/>
        <v>129</v>
      </c>
    </row>
    <row r="136" spans="1:9">
      <c r="A136" s="9">
        <f t="shared" si="6"/>
        <v>130</v>
      </c>
      <c r="B136" s="9">
        <v>46</v>
      </c>
      <c r="C136" s="14" t="s">
        <v>76</v>
      </c>
    </row>
    <row r="137" spans="1:9">
      <c r="A137" s="9">
        <f t="shared" ref="A137:A163" si="14">+A136+1</f>
        <v>131</v>
      </c>
      <c r="B137" s="9">
        <v>46</v>
      </c>
      <c r="C137" s="10" t="s">
        <v>48</v>
      </c>
      <c r="D137" s="29">
        <v>5.0738999999999999E-2</v>
      </c>
      <c r="E137" s="13"/>
      <c r="F137" s="13">
        <f>+'Exh. JAP-5 Sch 46 (Hi Volt)'!E10</f>
        <v>5.1490000000000001E-2</v>
      </c>
      <c r="G137" s="13">
        <f>+F137-D137</f>
        <v>7.5100000000000167E-4</v>
      </c>
    </row>
    <row r="138" spans="1:9">
      <c r="A138" s="9">
        <f t="shared" si="14"/>
        <v>132</v>
      </c>
      <c r="B138" s="9">
        <v>46</v>
      </c>
      <c r="C138" s="16"/>
    </row>
    <row r="139" spans="1:9">
      <c r="A139" s="9">
        <f t="shared" si="14"/>
        <v>133</v>
      </c>
      <c r="B139" s="9">
        <v>46</v>
      </c>
      <c r="C139" s="10" t="s">
        <v>77</v>
      </c>
      <c r="D139" s="30">
        <v>2.95</v>
      </c>
      <c r="E139" s="11"/>
      <c r="F139" s="11">
        <f>+'Exh. JAP-5 Sch 46 (Hi Volt)'!E16</f>
        <v>2.95</v>
      </c>
      <c r="G139" s="11">
        <f t="shared" ref="G139:G141" si="15">+F139-D139</f>
        <v>0</v>
      </c>
    </row>
    <row r="140" spans="1:9">
      <c r="A140" s="9">
        <f t="shared" si="14"/>
        <v>134</v>
      </c>
      <c r="B140" s="9">
        <v>46</v>
      </c>
      <c r="C140" s="10"/>
      <c r="D140" s="11"/>
      <c r="E140" s="11"/>
      <c r="F140" s="11"/>
      <c r="G140" s="11"/>
    </row>
    <row r="141" spans="1:9">
      <c r="A141" s="9">
        <f t="shared" si="14"/>
        <v>135</v>
      </c>
      <c r="B141" s="9">
        <v>46</v>
      </c>
      <c r="C141" s="19" t="s">
        <v>78</v>
      </c>
      <c r="D141" s="30">
        <f>+D139*12</f>
        <v>35.400000000000006</v>
      </c>
      <c r="E141" s="11"/>
      <c r="F141" s="30">
        <f>+F139*12</f>
        <v>35.400000000000006</v>
      </c>
      <c r="G141" s="11">
        <f t="shared" si="15"/>
        <v>0</v>
      </c>
    </row>
    <row r="142" spans="1:9">
      <c r="A142" s="9">
        <f t="shared" si="14"/>
        <v>136</v>
      </c>
      <c r="B142" s="9">
        <v>46</v>
      </c>
      <c r="C142" s="10" t="s">
        <v>79</v>
      </c>
      <c r="D142" s="29">
        <f>ROUND(+D137*0.9,6)</f>
        <v>4.5664999999999997E-2</v>
      </c>
      <c r="E142" s="13"/>
      <c r="F142" s="29">
        <f>ROUND(+F137*0.9,6)</f>
        <v>4.6341E-2</v>
      </c>
      <c r="G142" s="13">
        <f>+F142-D142</f>
        <v>6.7600000000000299E-4</v>
      </c>
    </row>
    <row r="143" spans="1:9">
      <c r="A143" s="9">
        <f t="shared" si="14"/>
        <v>137</v>
      </c>
    </row>
    <row r="144" spans="1:9">
      <c r="A144" s="9">
        <f t="shared" si="14"/>
        <v>138</v>
      </c>
      <c r="B144" s="9">
        <v>49</v>
      </c>
      <c r="C144" s="31" t="s">
        <v>80</v>
      </c>
    </row>
    <row r="145" spans="1:7">
      <c r="A145" s="9">
        <f t="shared" si="14"/>
        <v>139</v>
      </c>
      <c r="B145" s="9">
        <v>49</v>
      </c>
      <c r="C145" s="10" t="s">
        <v>48</v>
      </c>
      <c r="D145" s="29">
        <v>5.0738999999999999E-2</v>
      </c>
      <c r="E145" s="13"/>
      <c r="F145" s="13">
        <f>+'Exh. JAP-5 Sch 49 (Hi Volt)'!E10</f>
        <v>5.1490000000000001E-2</v>
      </c>
      <c r="G145" s="13">
        <f>+F145-D145</f>
        <v>7.5100000000000167E-4</v>
      </c>
    </row>
    <row r="146" spans="1:7">
      <c r="A146" s="9">
        <f t="shared" si="14"/>
        <v>140</v>
      </c>
      <c r="B146" s="9">
        <v>49</v>
      </c>
      <c r="C146" s="16"/>
    </row>
    <row r="147" spans="1:7">
      <c r="A147" s="9">
        <f t="shared" si="14"/>
        <v>141</v>
      </c>
      <c r="B147" s="9">
        <v>49</v>
      </c>
      <c r="C147" s="10" t="s">
        <v>81</v>
      </c>
      <c r="D147" s="30">
        <v>5.48</v>
      </c>
      <c r="E147" s="11"/>
      <c r="F147" s="11">
        <f>+'Exh. JAP-5 Sch 49 (Hi Volt)'!E16</f>
        <v>5.48</v>
      </c>
      <c r="G147" s="11">
        <f t="shared" ref="G147" si="16">+F147-D147</f>
        <v>0</v>
      </c>
    </row>
    <row r="148" spans="1:7">
      <c r="A148" s="9">
        <f t="shared" si="14"/>
        <v>142</v>
      </c>
    </row>
    <row r="149" spans="1:7">
      <c r="A149" s="9">
        <f t="shared" si="14"/>
        <v>143</v>
      </c>
      <c r="B149" s="9" t="s">
        <v>82</v>
      </c>
      <c r="C149" s="14" t="s">
        <v>83</v>
      </c>
    </row>
    <row r="150" spans="1:7">
      <c r="A150" s="9">
        <f t="shared" si="14"/>
        <v>144</v>
      </c>
      <c r="B150" s="9" t="s">
        <v>82</v>
      </c>
      <c r="C150" s="19" t="s">
        <v>58</v>
      </c>
    </row>
    <row r="151" spans="1:7">
      <c r="A151" s="9">
        <f t="shared" si="14"/>
        <v>145</v>
      </c>
      <c r="B151" s="9" t="s">
        <v>82</v>
      </c>
      <c r="C151" s="16" t="s">
        <v>84</v>
      </c>
      <c r="D151" s="30">
        <v>2120</v>
      </c>
      <c r="E151" s="11"/>
      <c r="F151" s="32">
        <f>+'Exh. JAP-5 Sch 449 (Transp)'!E10</f>
        <v>2163</v>
      </c>
      <c r="G151" s="11">
        <f t="shared" ref="G151:G152" si="17">+F151-D151</f>
        <v>43</v>
      </c>
    </row>
    <row r="152" spans="1:7">
      <c r="A152" s="9">
        <f t="shared" si="14"/>
        <v>146</v>
      </c>
      <c r="B152" s="9" t="s">
        <v>82</v>
      </c>
      <c r="C152" s="33" t="s">
        <v>85</v>
      </c>
      <c r="D152" s="30">
        <v>0</v>
      </c>
      <c r="E152" s="34"/>
      <c r="F152" s="35">
        <v>0</v>
      </c>
      <c r="G152" s="11">
        <f t="shared" si="17"/>
        <v>0</v>
      </c>
    </row>
    <row r="153" spans="1:7">
      <c r="A153" s="9">
        <f t="shared" si="14"/>
        <v>147</v>
      </c>
      <c r="B153" s="9" t="s">
        <v>82</v>
      </c>
      <c r="C153" s="19" t="s">
        <v>59</v>
      </c>
    </row>
    <row r="154" spans="1:7">
      <c r="A154" s="9">
        <f t="shared" si="14"/>
        <v>148</v>
      </c>
      <c r="B154" s="9" t="s">
        <v>82</v>
      </c>
      <c r="C154" s="16" t="s">
        <v>84</v>
      </c>
      <c r="D154" s="30">
        <v>2120</v>
      </c>
      <c r="E154" s="11"/>
      <c r="F154" s="32">
        <f>+F151</f>
        <v>2163</v>
      </c>
      <c r="G154" s="11">
        <f t="shared" ref="G154:G155" si="18">+F154-D154</f>
        <v>43</v>
      </c>
    </row>
    <row r="155" spans="1:7">
      <c r="A155" s="9">
        <f t="shared" si="14"/>
        <v>149</v>
      </c>
      <c r="B155" s="9" t="s">
        <v>82</v>
      </c>
      <c r="C155" s="33" t="s">
        <v>85</v>
      </c>
      <c r="D155" s="30">
        <v>0</v>
      </c>
      <c r="E155" s="35"/>
      <c r="F155" s="32">
        <f>+F152</f>
        <v>0</v>
      </c>
      <c r="G155" s="11">
        <f t="shared" si="18"/>
        <v>0</v>
      </c>
    </row>
    <row r="156" spans="1:7">
      <c r="A156" s="9">
        <f t="shared" si="14"/>
        <v>150</v>
      </c>
      <c r="D156" s="11"/>
      <c r="E156" s="11"/>
      <c r="F156" s="11"/>
      <c r="G156" s="11"/>
    </row>
    <row r="157" spans="1:7">
      <c r="A157" s="9">
        <f t="shared" si="14"/>
        <v>151</v>
      </c>
      <c r="B157" s="15" t="s">
        <v>86</v>
      </c>
      <c r="C157" s="14" t="s">
        <v>87</v>
      </c>
    </row>
    <row r="158" spans="1:7">
      <c r="A158" s="9">
        <f t="shared" si="14"/>
        <v>152</v>
      </c>
      <c r="B158" s="15" t="s">
        <v>86</v>
      </c>
      <c r="C158" s="19" t="s">
        <v>58</v>
      </c>
    </row>
    <row r="159" spans="1:7">
      <c r="A159" s="9">
        <f t="shared" si="14"/>
        <v>153</v>
      </c>
      <c r="B159" s="15" t="s">
        <v>86</v>
      </c>
      <c r="C159" s="16" t="s">
        <v>84</v>
      </c>
      <c r="D159" s="30">
        <v>2120</v>
      </c>
      <c r="E159" s="11"/>
      <c r="F159" s="11">
        <f>+F151</f>
        <v>2163</v>
      </c>
      <c r="G159" s="11">
        <f t="shared" ref="G159:G160" si="19">+F159-D159</f>
        <v>43</v>
      </c>
    </row>
    <row r="160" spans="1:7">
      <c r="A160" s="9">
        <f t="shared" si="14"/>
        <v>154</v>
      </c>
      <c r="B160" s="15" t="s">
        <v>86</v>
      </c>
      <c r="C160" s="33" t="s">
        <v>85</v>
      </c>
      <c r="D160" s="30">
        <v>0</v>
      </c>
      <c r="E160" s="34"/>
      <c r="F160" s="34">
        <f>+F152</f>
        <v>0</v>
      </c>
      <c r="G160" s="11">
        <f t="shared" si="19"/>
        <v>0</v>
      </c>
    </row>
    <row r="161" spans="1:7">
      <c r="A161" s="9">
        <f t="shared" si="14"/>
        <v>155</v>
      </c>
      <c r="B161" s="15" t="s">
        <v>86</v>
      </c>
      <c r="C161" s="19" t="s">
        <v>59</v>
      </c>
    </row>
    <row r="162" spans="1:7">
      <c r="A162" s="9">
        <f t="shared" si="14"/>
        <v>156</v>
      </c>
      <c r="B162" s="15" t="s">
        <v>86</v>
      </c>
      <c r="C162" s="16" t="s">
        <v>84</v>
      </c>
      <c r="D162" s="30">
        <v>2120</v>
      </c>
      <c r="E162" s="11"/>
      <c r="F162" s="11">
        <f>+F154</f>
        <v>2163</v>
      </c>
      <c r="G162" s="11">
        <f t="shared" ref="G162:G163" si="20">+F162-D162</f>
        <v>43</v>
      </c>
    </row>
    <row r="163" spans="1:7">
      <c r="A163" s="9">
        <f t="shared" si="14"/>
        <v>157</v>
      </c>
      <c r="B163" s="15" t="s">
        <v>86</v>
      </c>
      <c r="C163" s="33" t="s">
        <v>85</v>
      </c>
      <c r="D163" s="30">
        <v>0</v>
      </c>
      <c r="E163" s="34"/>
      <c r="F163" s="34">
        <f>+F155</f>
        <v>0</v>
      </c>
      <c r="G163" s="11">
        <f t="shared" si="20"/>
        <v>0</v>
      </c>
    </row>
  </sheetData>
  <printOptions horizontalCentered="1"/>
  <pageMargins left="0" right="0" top="0.5" bottom="1" header="0.5" footer="0.5"/>
  <pageSetup scale="60" fitToHeight="3" orientation="landscape" horizontalDpi="300" verticalDpi="300" r:id="rId1"/>
  <headerFooter alignWithMargins="0">
    <oddFooter>&amp;R&amp;A
Page &amp;P of &amp;N</oddFooter>
  </headerFooter>
  <rowBreaks count="3" manualBreakCount="3">
    <brk id="52" max="8" man="1"/>
    <brk id="99" max="8" man="1"/>
    <brk id="13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zoomScale="110" zoomScaleNormal="110" workbookViewId="0">
      <pane xSplit="4" ySplit="5" topLeftCell="E15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2"/>
  <cols>
    <col min="1" max="1" width="8.6640625" style="2" bestFit="1" customWidth="1"/>
    <col min="2" max="2" width="8.6640625" style="2" customWidth="1"/>
    <col min="3" max="3" width="36.5546875" style="2" bestFit="1" customWidth="1"/>
    <col min="4" max="4" width="24.88671875" style="2" bestFit="1" customWidth="1"/>
    <col min="5" max="5" width="12.6640625" style="2" customWidth="1"/>
    <col min="6" max="6" width="3.88671875" style="2" customWidth="1"/>
    <col min="7" max="8" width="12.6640625" style="2" customWidth="1"/>
    <col min="9" max="16384" width="8.88671875" style="2"/>
  </cols>
  <sheetData>
    <row r="1" spans="1:8">
      <c r="A1" s="1" t="s">
        <v>0</v>
      </c>
      <c r="B1" s="1"/>
      <c r="C1" s="1"/>
      <c r="D1" s="1"/>
      <c r="E1" s="1"/>
      <c r="G1" s="1"/>
      <c r="H1" s="1"/>
    </row>
    <row r="2" spans="1:8">
      <c r="A2" s="1" t="s">
        <v>1</v>
      </c>
      <c r="B2" s="1"/>
      <c r="C2" s="1"/>
      <c r="D2" s="1"/>
      <c r="E2" s="1"/>
      <c r="G2" s="1"/>
      <c r="H2" s="1"/>
    </row>
    <row r="3" spans="1:8">
      <c r="A3" s="1"/>
      <c r="B3" s="1"/>
      <c r="C3" s="1"/>
      <c r="D3" s="1"/>
      <c r="E3" s="1"/>
      <c r="G3" s="1"/>
      <c r="H3" s="1"/>
    </row>
    <row r="4" spans="1:8">
      <c r="A4" s="1"/>
      <c r="B4" s="1"/>
      <c r="C4" s="1"/>
      <c r="D4" s="1"/>
      <c r="E4" s="3" t="s">
        <v>2</v>
      </c>
      <c r="F4" s="36"/>
      <c r="G4" s="3" t="s">
        <v>88</v>
      </c>
      <c r="H4" s="3" t="s">
        <v>89</v>
      </c>
    </row>
    <row r="5" spans="1:8" s="8" customFormat="1" ht="79.2">
      <c r="A5" s="6" t="s">
        <v>5</v>
      </c>
      <c r="B5" s="6" t="s">
        <v>6</v>
      </c>
      <c r="C5" s="7" t="s">
        <v>90</v>
      </c>
      <c r="D5" s="7" t="s">
        <v>91</v>
      </c>
      <c r="E5" s="6" t="s">
        <v>92</v>
      </c>
      <c r="G5" s="6" t="str">
        <f>+'Exh. JAP-5 Tariff Summary'!F5</f>
        <v>Proposed
Base
Rates
Including ERF
Effective
2018</v>
      </c>
      <c r="H5" s="6" t="str">
        <f>+'Exh. JAP-5 Tariff Summary'!G5</f>
        <v>Proposed
Schedule 141
Rates
Effective
2018</v>
      </c>
    </row>
    <row r="7" spans="1:8">
      <c r="A7" s="9">
        <v>1</v>
      </c>
      <c r="B7" s="9">
        <v>50</v>
      </c>
      <c r="C7" s="31" t="s">
        <v>93</v>
      </c>
      <c r="D7" s="304" t="s">
        <v>94</v>
      </c>
      <c r="E7" s="11">
        <v>0.68</v>
      </c>
      <c r="G7" s="11">
        <f>+E7+H7</f>
        <v>0.68</v>
      </c>
      <c r="H7" s="11">
        <f>+'Exh. JAP-5 Sch 50-59(Light)'!U27</f>
        <v>0</v>
      </c>
    </row>
    <row r="8" spans="1:8">
      <c r="A8" s="9">
        <f>+A7+1</f>
        <v>2</v>
      </c>
    </row>
    <row r="9" spans="1:8">
      <c r="A9" s="9">
        <f t="shared" ref="A9:A72" si="0">+A8+1</f>
        <v>3</v>
      </c>
      <c r="B9" s="9">
        <f>+$B$7</f>
        <v>50</v>
      </c>
      <c r="C9" s="2" t="s">
        <v>95</v>
      </c>
      <c r="D9" s="2" t="s">
        <v>96</v>
      </c>
      <c r="E9" s="11">
        <v>5.19</v>
      </c>
      <c r="G9" s="11">
        <f t="shared" ref="G9:G11" si="1">+E9+H9</f>
        <v>5.2600000000000007</v>
      </c>
      <c r="H9" s="11">
        <f>+'Exh. JAP-5 Sch 50-59(Light)'!U29</f>
        <v>7.0000000000000007E-2</v>
      </c>
    </row>
    <row r="10" spans="1:8">
      <c r="A10" s="9">
        <f t="shared" si="0"/>
        <v>4</v>
      </c>
      <c r="B10" s="9">
        <f t="shared" ref="B10:B11" si="2">+$B$7</f>
        <v>50</v>
      </c>
      <c r="C10" s="2" t="s">
        <v>95</v>
      </c>
      <c r="D10" s="2" t="s">
        <v>97</v>
      </c>
      <c r="E10" s="11">
        <v>7.5</v>
      </c>
      <c r="G10" s="11">
        <f t="shared" si="1"/>
        <v>7.61</v>
      </c>
      <c r="H10" s="11">
        <f>+'Exh. JAP-5 Sch 50-59(Light)'!U30</f>
        <v>0.11</v>
      </c>
    </row>
    <row r="11" spans="1:8">
      <c r="A11" s="9">
        <f t="shared" si="0"/>
        <v>5</v>
      </c>
      <c r="B11" s="9">
        <f t="shared" si="2"/>
        <v>50</v>
      </c>
      <c r="C11" s="2" t="s">
        <v>95</v>
      </c>
      <c r="D11" s="2" t="s">
        <v>98</v>
      </c>
      <c r="E11" s="11">
        <v>14.45</v>
      </c>
      <c r="G11" s="11">
        <f t="shared" si="1"/>
        <v>14.649999999999999</v>
      </c>
      <c r="H11" s="11">
        <f>+'Exh. JAP-5 Sch 50-59(Light)'!U31</f>
        <v>0.2</v>
      </c>
    </row>
    <row r="12" spans="1:8">
      <c r="A12" s="9">
        <f t="shared" si="0"/>
        <v>6</v>
      </c>
      <c r="B12" s="9"/>
      <c r="E12" s="11"/>
      <c r="G12" s="11"/>
      <c r="H12" s="11"/>
    </row>
    <row r="13" spans="1:8">
      <c r="A13" s="9">
        <f t="shared" si="0"/>
        <v>7</v>
      </c>
      <c r="B13" s="9">
        <f t="shared" ref="B13:B16" si="3">+$B$7</f>
        <v>50</v>
      </c>
      <c r="C13" s="2" t="s">
        <v>99</v>
      </c>
      <c r="D13" s="2" t="s">
        <v>96</v>
      </c>
      <c r="E13" s="11">
        <v>3.09</v>
      </c>
      <c r="G13" s="11">
        <f t="shared" ref="G13:G16" si="4">+E13+H13</f>
        <v>3.13</v>
      </c>
      <c r="H13" s="11">
        <f>+'Exh. JAP-5 Sch 50-59(Light)'!U32</f>
        <v>0.04</v>
      </c>
    </row>
    <row r="14" spans="1:8">
      <c r="A14" s="9">
        <f t="shared" si="0"/>
        <v>8</v>
      </c>
      <c r="B14" s="9">
        <f t="shared" si="3"/>
        <v>50</v>
      </c>
      <c r="C14" s="2" t="s">
        <v>99</v>
      </c>
      <c r="D14" s="2" t="s">
        <v>97</v>
      </c>
      <c r="E14" s="11">
        <v>5.4</v>
      </c>
      <c r="G14" s="11">
        <f t="shared" si="4"/>
        <v>5.48</v>
      </c>
      <c r="H14" s="11">
        <f>+'Exh. JAP-5 Sch 50-59(Light)'!U33</f>
        <v>0.08</v>
      </c>
    </row>
    <row r="15" spans="1:8">
      <c r="A15" s="9">
        <f t="shared" si="0"/>
        <v>9</v>
      </c>
      <c r="B15" s="9">
        <f t="shared" si="3"/>
        <v>50</v>
      </c>
      <c r="C15" s="2" t="s">
        <v>99</v>
      </c>
      <c r="D15" s="2" t="s">
        <v>98</v>
      </c>
      <c r="E15" s="11">
        <v>12.35</v>
      </c>
      <c r="G15" s="11">
        <f t="shared" si="4"/>
        <v>12.52</v>
      </c>
      <c r="H15" s="11">
        <f>+'Exh. JAP-5 Sch 50-59(Light)'!U34</f>
        <v>0.17</v>
      </c>
    </row>
    <row r="16" spans="1:8">
      <c r="A16" s="9">
        <f t="shared" si="0"/>
        <v>10</v>
      </c>
      <c r="B16" s="9">
        <f t="shared" si="3"/>
        <v>50</v>
      </c>
      <c r="C16" s="2" t="s">
        <v>99</v>
      </c>
      <c r="D16" s="2" t="s">
        <v>100</v>
      </c>
      <c r="E16" s="11">
        <v>21.61</v>
      </c>
      <c r="G16" s="11">
        <f t="shared" si="4"/>
        <v>21.919999999999998</v>
      </c>
      <c r="H16" s="11">
        <f>+'Exh. JAP-5 Sch 50-59(Light)'!U35</f>
        <v>0.31</v>
      </c>
    </row>
    <row r="17" spans="1:8">
      <c r="A17" s="9">
        <f t="shared" si="0"/>
        <v>11</v>
      </c>
      <c r="B17" s="9"/>
      <c r="E17" s="11"/>
      <c r="G17" s="11"/>
      <c r="H17" s="11"/>
    </row>
    <row r="18" spans="1:8">
      <c r="A18" s="9">
        <f t="shared" si="0"/>
        <v>12</v>
      </c>
      <c r="B18" s="9">
        <v>51</v>
      </c>
      <c r="C18" s="14" t="s">
        <v>101</v>
      </c>
      <c r="D18" s="14" t="s">
        <v>102</v>
      </c>
      <c r="E18" s="305">
        <v>1.328E-2</v>
      </c>
      <c r="G18" s="305">
        <f t="shared" ref="G18:G19" si="5">+E18+H18</f>
        <v>1.3310000000000001E-2</v>
      </c>
      <c r="H18" s="305">
        <f>+H19</f>
        <v>3.0000000000000001E-5</v>
      </c>
    </row>
    <row r="19" spans="1:8">
      <c r="A19" s="9">
        <f t="shared" si="0"/>
        <v>13</v>
      </c>
      <c r="B19" s="9">
        <f>+$B$18</f>
        <v>51</v>
      </c>
      <c r="C19" s="14" t="s">
        <v>101</v>
      </c>
      <c r="D19" s="14" t="s">
        <v>103</v>
      </c>
      <c r="E19" s="305">
        <v>7.3999999999999999E-4</v>
      </c>
      <c r="G19" s="305">
        <f t="shared" si="5"/>
        <v>7.6999999999999996E-4</v>
      </c>
      <c r="H19" s="305">
        <f>+'Exh. JAP-5 Sch 50-59(Light)'!U211</f>
        <v>3.0000000000000001E-5</v>
      </c>
    </row>
    <row r="20" spans="1:8">
      <c r="A20" s="9">
        <f t="shared" si="0"/>
        <v>14</v>
      </c>
      <c r="B20" s="9"/>
      <c r="E20" s="11"/>
      <c r="G20" s="11"/>
      <c r="H20" s="11"/>
    </row>
    <row r="21" spans="1:8">
      <c r="A21" s="9">
        <f t="shared" si="0"/>
        <v>15</v>
      </c>
      <c r="B21" s="9">
        <f t="shared" ref="B21:B29" si="6">+$B$18</f>
        <v>51</v>
      </c>
      <c r="C21" s="14" t="s">
        <v>104</v>
      </c>
      <c r="D21" s="14" t="s">
        <v>105</v>
      </c>
      <c r="E21" s="11">
        <v>1.39</v>
      </c>
      <c r="G21" s="11">
        <f t="shared" ref="G21:G29" si="7">+E21+H21</f>
        <v>1.4</v>
      </c>
      <c r="H21" s="11">
        <f>+'Exh. JAP-5 Sch 50-59(Light)'!U38</f>
        <v>0.01</v>
      </c>
    </row>
    <row r="22" spans="1:8">
      <c r="A22" s="9">
        <f t="shared" si="0"/>
        <v>16</v>
      </c>
      <c r="B22" s="9">
        <f t="shared" si="6"/>
        <v>51</v>
      </c>
      <c r="C22" s="14" t="s">
        <v>104</v>
      </c>
      <c r="D22" s="14" t="s">
        <v>106</v>
      </c>
      <c r="E22" s="11">
        <v>2.3199999999999998</v>
      </c>
      <c r="G22" s="11">
        <f t="shared" si="7"/>
        <v>2.34</v>
      </c>
      <c r="H22" s="11">
        <f>+'Exh. JAP-5 Sch 50-59(Light)'!U39</f>
        <v>0.02</v>
      </c>
    </row>
    <row r="23" spans="1:8">
      <c r="A23" s="9">
        <f t="shared" si="0"/>
        <v>17</v>
      </c>
      <c r="B23" s="9">
        <f t="shared" si="6"/>
        <v>51</v>
      </c>
      <c r="C23" s="14" t="s">
        <v>104</v>
      </c>
      <c r="D23" s="14" t="s">
        <v>107</v>
      </c>
      <c r="E23" s="11">
        <v>3.24</v>
      </c>
      <c r="G23" s="11">
        <f t="shared" si="7"/>
        <v>3.2600000000000002</v>
      </c>
      <c r="H23" s="11">
        <f>+'Exh. JAP-5 Sch 50-59(Light)'!U40</f>
        <v>0.02</v>
      </c>
    </row>
    <row r="24" spans="1:8">
      <c r="A24" s="9">
        <f t="shared" si="0"/>
        <v>18</v>
      </c>
      <c r="B24" s="9">
        <f t="shared" si="6"/>
        <v>51</v>
      </c>
      <c r="C24" s="14" t="s">
        <v>104</v>
      </c>
      <c r="D24" s="14" t="s">
        <v>108</v>
      </c>
      <c r="E24" s="11">
        <v>4.17</v>
      </c>
      <c r="G24" s="11">
        <f t="shared" si="7"/>
        <v>4.2</v>
      </c>
      <c r="H24" s="11">
        <f>+'Exh. JAP-5 Sch 50-59(Light)'!U41</f>
        <v>0.03</v>
      </c>
    </row>
    <row r="25" spans="1:8">
      <c r="A25" s="9">
        <f t="shared" si="0"/>
        <v>19</v>
      </c>
      <c r="B25" s="9">
        <f t="shared" si="6"/>
        <v>51</v>
      </c>
      <c r="C25" s="14" t="s">
        <v>104</v>
      </c>
      <c r="D25" s="14" t="s">
        <v>109</v>
      </c>
      <c r="E25" s="11">
        <v>5.09</v>
      </c>
      <c r="G25" s="11">
        <f t="shared" si="7"/>
        <v>5.13</v>
      </c>
      <c r="H25" s="11">
        <f>+'Exh. JAP-5 Sch 50-59(Light)'!U42</f>
        <v>0.04</v>
      </c>
    </row>
    <row r="26" spans="1:8" ht="12.6" customHeight="1">
      <c r="A26" s="9">
        <f t="shared" si="0"/>
        <v>20</v>
      </c>
      <c r="B26" s="9">
        <f t="shared" si="6"/>
        <v>51</v>
      </c>
      <c r="C26" s="14" t="s">
        <v>104</v>
      </c>
      <c r="D26" s="14" t="s">
        <v>110</v>
      </c>
      <c r="E26" s="11">
        <v>6.02</v>
      </c>
      <c r="G26" s="11">
        <f t="shared" si="7"/>
        <v>6.06</v>
      </c>
      <c r="H26" s="11">
        <f>+'Exh. JAP-5 Sch 50-59(Light)'!U43</f>
        <v>0.04</v>
      </c>
    </row>
    <row r="27" spans="1:8" ht="12.6" customHeight="1">
      <c r="A27" s="9">
        <f t="shared" si="0"/>
        <v>21</v>
      </c>
      <c r="B27" s="9">
        <f t="shared" si="6"/>
        <v>51</v>
      </c>
      <c r="C27" s="14" t="s">
        <v>104</v>
      </c>
      <c r="D27" s="14" t="s">
        <v>111</v>
      </c>
      <c r="E27" s="11">
        <v>6.95</v>
      </c>
      <c r="G27" s="11">
        <f t="shared" si="7"/>
        <v>7</v>
      </c>
      <c r="H27" s="11">
        <f>+'Exh. JAP-5 Sch 50-59(Light)'!U44</f>
        <v>0.05</v>
      </c>
    </row>
    <row r="28" spans="1:8">
      <c r="A28" s="9">
        <f t="shared" si="0"/>
        <v>22</v>
      </c>
      <c r="B28" s="9">
        <f t="shared" si="6"/>
        <v>51</v>
      </c>
      <c r="C28" s="14" t="s">
        <v>104</v>
      </c>
      <c r="D28" s="14" t="s">
        <v>112</v>
      </c>
      <c r="E28" s="11">
        <v>7.87</v>
      </c>
      <c r="G28" s="11">
        <f t="shared" si="7"/>
        <v>7.93</v>
      </c>
      <c r="H28" s="11">
        <f>+'Exh. JAP-5 Sch 50-59(Light)'!U45</f>
        <v>0.06</v>
      </c>
    </row>
    <row r="29" spans="1:8">
      <c r="A29" s="9">
        <f t="shared" si="0"/>
        <v>23</v>
      </c>
      <c r="B29" s="9">
        <f t="shared" si="6"/>
        <v>51</v>
      </c>
      <c r="C29" s="14" t="s">
        <v>104</v>
      </c>
      <c r="D29" s="14" t="s">
        <v>113</v>
      </c>
      <c r="E29" s="11">
        <v>8.8000000000000007</v>
      </c>
      <c r="G29" s="11">
        <f t="shared" si="7"/>
        <v>8.8600000000000012</v>
      </c>
      <c r="H29" s="11">
        <f>+'Exh. JAP-5 Sch 50-59(Light)'!U46</f>
        <v>0.06</v>
      </c>
    </row>
    <row r="30" spans="1:8">
      <c r="A30" s="9">
        <f t="shared" si="0"/>
        <v>24</v>
      </c>
      <c r="B30" s="9"/>
      <c r="E30" s="11"/>
      <c r="G30" s="11"/>
      <c r="H30" s="11"/>
    </row>
    <row r="31" spans="1:8">
      <c r="A31" s="9">
        <f t="shared" si="0"/>
        <v>25</v>
      </c>
      <c r="B31" s="9">
        <v>52</v>
      </c>
      <c r="C31" s="2" t="s">
        <v>114</v>
      </c>
      <c r="D31" s="14" t="s">
        <v>102</v>
      </c>
      <c r="E31" s="305">
        <v>1.4930000000000001E-2</v>
      </c>
      <c r="G31" s="305">
        <f t="shared" ref="G31:G32" si="8">+E31+H31</f>
        <v>1.503E-2</v>
      </c>
      <c r="H31" s="305">
        <f>+H32</f>
        <v>1E-4</v>
      </c>
    </row>
    <row r="32" spans="1:8">
      <c r="A32" s="9">
        <f t="shared" si="0"/>
        <v>26</v>
      </c>
      <c r="B32" s="9">
        <f>+$B$31</f>
        <v>52</v>
      </c>
      <c r="C32" s="2" t="s">
        <v>114</v>
      </c>
      <c r="D32" s="14" t="s">
        <v>103</v>
      </c>
      <c r="E32" s="305">
        <v>2.3900000000000002E-3</v>
      </c>
      <c r="G32" s="305">
        <f t="shared" si="8"/>
        <v>2.49E-3</v>
      </c>
      <c r="H32" s="305">
        <f>+'Exh. JAP-5 Sch 50-59(Light)'!U212</f>
        <v>1E-4</v>
      </c>
    </row>
    <row r="33" spans="1:8">
      <c r="A33" s="9">
        <f t="shared" si="0"/>
        <v>27</v>
      </c>
      <c r="B33" s="9"/>
      <c r="E33" s="11"/>
      <c r="G33" s="11"/>
      <c r="H33" s="11"/>
    </row>
    <row r="34" spans="1:8">
      <c r="A34" s="9">
        <f t="shared" si="0"/>
        <v>28</v>
      </c>
      <c r="B34" s="9">
        <f t="shared" ref="B34:B41" si="9">+$B$31</f>
        <v>52</v>
      </c>
      <c r="C34" s="2" t="s">
        <v>114</v>
      </c>
      <c r="D34" s="2" t="s">
        <v>115</v>
      </c>
      <c r="E34" s="11">
        <v>1.54</v>
      </c>
      <c r="G34" s="11">
        <f t="shared" ref="G34:G41" si="10">+E34+H34</f>
        <v>1.55</v>
      </c>
      <c r="H34" s="11">
        <f>+'Exh. JAP-5 Sch 50-59(Light)'!U49</f>
        <v>0.01</v>
      </c>
    </row>
    <row r="35" spans="1:8">
      <c r="A35" s="9">
        <f t="shared" si="0"/>
        <v>29</v>
      </c>
      <c r="B35" s="9">
        <f t="shared" si="9"/>
        <v>52</v>
      </c>
      <c r="C35" s="2" t="s">
        <v>114</v>
      </c>
      <c r="D35" s="2" t="s">
        <v>116</v>
      </c>
      <c r="E35" s="11">
        <v>2.16</v>
      </c>
      <c r="G35" s="11">
        <f t="shared" si="10"/>
        <v>2.1800000000000002</v>
      </c>
      <c r="H35" s="11">
        <f>+'Exh. JAP-5 Sch 50-59(Light)'!U50</f>
        <v>0.02</v>
      </c>
    </row>
    <row r="36" spans="1:8">
      <c r="A36" s="9">
        <f t="shared" si="0"/>
        <v>30</v>
      </c>
      <c r="B36" s="9">
        <f t="shared" si="9"/>
        <v>52</v>
      </c>
      <c r="C36" s="2" t="s">
        <v>114</v>
      </c>
      <c r="D36" s="2" t="s">
        <v>96</v>
      </c>
      <c r="E36" s="11">
        <v>3.09</v>
      </c>
      <c r="G36" s="11">
        <f t="shared" si="10"/>
        <v>3.11</v>
      </c>
      <c r="H36" s="11">
        <f>+'Exh. JAP-5 Sch 50-59(Light)'!U51</f>
        <v>0.02</v>
      </c>
    </row>
    <row r="37" spans="1:8">
      <c r="A37" s="9">
        <f t="shared" si="0"/>
        <v>31</v>
      </c>
      <c r="B37" s="9">
        <f t="shared" si="9"/>
        <v>52</v>
      </c>
      <c r="C37" s="2" t="s">
        <v>114</v>
      </c>
      <c r="D37" s="2" t="s">
        <v>117</v>
      </c>
      <c r="E37" s="11">
        <v>4.63</v>
      </c>
      <c r="G37" s="11">
        <f t="shared" si="10"/>
        <v>4.66</v>
      </c>
      <c r="H37" s="11">
        <f>+'Exh. JAP-5 Sch 50-59(Light)'!U52</f>
        <v>0.03</v>
      </c>
    </row>
    <row r="38" spans="1:8">
      <c r="A38" s="9">
        <f t="shared" si="0"/>
        <v>32</v>
      </c>
      <c r="B38" s="9">
        <f t="shared" si="9"/>
        <v>52</v>
      </c>
      <c r="C38" s="2" t="s">
        <v>114</v>
      </c>
      <c r="D38" s="2" t="s">
        <v>118</v>
      </c>
      <c r="E38" s="11">
        <v>6.17</v>
      </c>
      <c r="G38" s="11">
        <f t="shared" si="10"/>
        <v>6.22</v>
      </c>
      <c r="H38" s="11">
        <f>+'Exh. JAP-5 Sch 50-59(Light)'!U53</f>
        <v>0.05</v>
      </c>
    </row>
    <row r="39" spans="1:8">
      <c r="A39" s="9">
        <f t="shared" si="0"/>
        <v>33</v>
      </c>
      <c r="B39" s="9">
        <f t="shared" si="9"/>
        <v>52</v>
      </c>
      <c r="C39" s="2" t="s">
        <v>114</v>
      </c>
      <c r="D39" s="2" t="s">
        <v>119</v>
      </c>
      <c r="E39" s="11">
        <v>7.72</v>
      </c>
      <c r="G39" s="11">
        <f t="shared" si="10"/>
        <v>7.7799999999999994</v>
      </c>
      <c r="H39" s="11">
        <f>+'Exh. JAP-5 Sch 50-59(Light)'!U54</f>
        <v>0.06</v>
      </c>
    </row>
    <row r="40" spans="1:8">
      <c r="A40" s="9">
        <f t="shared" si="0"/>
        <v>34</v>
      </c>
      <c r="B40" s="9">
        <f t="shared" si="9"/>
        <v>52</v>
      </c>
      <c r="C40" s="2" t="s">
        <v>114</v>
      </c>
      <c r="D40" s="2" t="s">
        <v>120</v>
      </c>
      <c r="E40" s="11">
        <v>9.57</v>
      </c>
      <c r="G40" s="11">
        <f t="shared" si="10"/>
        <v>9.64</v>
      </c>
      <c r="H40" s="11">
        <f>+'Exh. JAP-5 Sch 50-59(Light)'!U55</f>
        <v>7.0000000000000007E-2</v>
      </c>
    </row>
    <row r="41" spans="1:8">
      <c r="A41" s="9">
        <f t="shared" si="0"/>
        <v>35</v>
      </c>
      <c r="B41" s="9">
        <f t="shared" si="9"/>
        <v>52</v>
      </c>
      <c r="C41" s="2" t="s">
        <v>114</v>
      </c>
      <c r="D41" s="2" t="s">
        <v>98</v>
      </c>
      <c r="E41" s="11">
        <v>12.35</v>
      </c>
      <c r="G41" s="11">
        <f t="shared" si="10"/>
        <v>12.44</v>
      </c>
      <c r="H41" s="11">
        <f>+'Exh. JAP-5 Sch 50-59(Light)'!U56</f>
        <v>0.09</v>
      </c>
    </row>
    <row r="42" spans="1:8">
      <c r="A42" s="9">
        <f t="shared" si="0"/>
        <v>36</v>
      </c>
      <c r="B42" s="9"/>
      <c r="E42" s="11"/>
      <c r="G42" s="11"/>
      <c r="H42" s="11"/>
    </row>
    <row r="43" spans="1:8">
      <c r="A43" s="9">
        <f t="shared" si="0"/>
        <v>37</v>
      </c>
      <c r="B43" s="9">
        <f t="shared" ref="B43:B49" si="11">+$B$31</f>
        <v>52</v>
      </c>
      <c r="C43" s="2" t="s">
        <v>121</v>
      </c>
      <c r="D43" s="14" t="s">
        <v>116</v>
      </c>
      <c r="E43" s="11">
        <v>2.16</v>
      </c>
      <c r="G43" s="11">
        <f t="shared" ref="G43:G49" si="12">+E43+H43</f>
        <v>2.1800000000000002</v>
      </c>
      <c r="H43" s="11">
        <f>+'Exh. JAP-5 Sch 50-59(Light)'!U58</f>
        <v>0.02</v>
      </c>
    </row>
    <row r="44" spans="1:8">
      <c r="A44" s="9">
        <f t="shared" si="0"/>
        <v>38</v>
      </c>
      <c r="B44" s="9">
        <f t="shared" si="11"/>
        <v>52</v>
      </c>
      <c r="C44" s="2" t="s">
        <v>121</v>
      </c>
      <c r="D44" s="14" t="s">
        <v>96</v>
      </c>
      <c r="E44" s="11">
        <v>3.09</v>
      </c>
      <c r="G44" s="11">
        <f t="shared" si="12"/>
        <v>3.11</v>
      </c>
      <c r="H44" s="11">
        <f>+'Exh. JAP-5 Sch 50-59(Light)'!U59</f>
        <v>0.02</v>
      </c>
    </row>
    <row r="45" spans="1:8">
      <c r="A45" s="9">
        <f t="shared" si="0"/>
        <v>39</v>
      </c>
      <c r="B45" s="9">
        <f t="shared" si="11"/>
        <v>52</v>
      </c>
      <c r="C45" s="2" t="s">
        <v>121</v>
      </c>
      <c r="D45" s="14" t="s">
        <v>117</v>
      </c>
      <c r="E45" s="11">
        <v>4.63</v>
      </c>
      <c r="G45" s="11">
        <f t="shared" si="12"/>
        <v>4.66</v>
      </c>
      <c r="H45" s="11">
        <f>+'Exh. JAP-5 Sch 50-59(Light)'!U60</f>
        <v>0.03</v>
      </c>
    </row>
    <row r="46" spans="1:8">
      <c r="A46" s="9">
        <f t="shared" si="0"/>
        <v>40</v>
      </c>
      <c r="B46" s="9">
        <f t="shared" si="11"/>
        <v>52</v>
      </c>
      <c r="C46" s="2" t="s">
        <v>121</v>
      </c>
      <c r="D46" s="2" t="s">
        <v>97</v>
      </c>
      <c r="E46" s="11">
        <v>5.4</v>
      </c>
      <c r="G46" s="11">
        <f t="shared" si="12"/>
        <v>5.44</v>
      </c>
      <c r="H46" s="11">
        <f>+'Exh. JAP-5 Sch 50-59(Light)'!U61</f>
        <v>0.04</v>
      </c>
    </row>
    <row r="47" spans="1:8">
      <c r="A47" s="9">
        <f t="shared" si="0"/>
        <v>41</v>
      </c>
      <c r="B47" s="9">
        <f t="shared" si="11"/>
        <v>52</v>
      </c>
      <c r="C47" s="2" t="s">
        <v>121</v>
      </c>
      <c r="D47" s="2" t="s">
        <v>119</v>
      </c>
      <c r="E47" s="11">
        <v>7.72</v>
      </c>
      <c r="G47" s="11">
        <f t="shared" si="12"/>
        <v>7.7799999999999994</v>
      </c>
      <c r="H47" s="11">
        <f>+'Exh. JAP-5 Sch 50-59(Light)'!U62</f>
        <v>0.06</v>
      </c>
    </row>
    <row r="48" spans="1:8">
      <c r="A48" s="9">
        <f t="shared" si="0"/>
        <v>42</v>
      </c>
      <c r="B48" s="9">
        <f t="shared" si="11"/>
        <v>52</v>
      </c>
      <c r="C48" s="2" t="s">
        <v>121</v>
      </c>
      <c r="D48" s="2" t="s">
        <v>98</v>
      </c>
      <c r="E48" s="11">
        <v>12.35</v>
      </c>
      <c r="G48" s="11">
        <f t="shared" si="12"/>
        <v>12.44</v>
      </c>
      <c r="H48" s="11">
        <f>+'Exh. JAP-5 Sch 50-59(Light)'!U63</f>
        <v>0.09</v>
      </c>
    </row>
    <row r="49" spans="1:8">
      <c r="A49" s="9">
        <f t="shared" si="0"/>
        <v>43</v>
      </c>
      <c r="B49" s="9">
        <f t="shared" si="11"/>
        <v>52</v>
      </c>
      <c r="C49" s="2" t="s">
        <v>121</v>
      </c>
      <c r="D49" s="2" t="s">
        <v>122</v>
      </c>
      <c r="E49" s="11">
        <v>30.87</v>
      </c>
      <c r="G49" s="11">
        <f t="shared" si="12"/>
        <v>31.1</v>
      </c>
      <c r="H49" s="11">
        <f>+'Exh. JAP-5 Sch 50-59(Light)'!U64</f>
        <v>0.23</v>
      </c>
    </row>
    <row r="50" spans="1:8">
      <c r="A50" s="9">
        <f t="shared" si="0"/>
        <v>44</v>
      </c>
      <c r="B50" s="9"/>
      <c r="E50" s="11"/>
      <c r="G50" s="11"/>
      <c r="H50" s="11"/>
    </row>
    <row r="51" spans="1:8">
      <c r="A51" s="9">
        <f t="shared" si="0"/>
        <v>45</v>
      </c>
      <c r="B51" s="9">
        <v>53</v>
      </c>
      <c r="C51" s="14" t="s">
        <v>123</v>
      </c>
      <c r="D51" s="2" t="s">
        <v>115</v>
      </c>
      <c r="E51" s="11">
        <v>10.72</v>
      </c>
      <c r="G51" s="11">
        <f t="shared" ref="G51:G59" si="13">+E51+H51</f>
        <v>11.06</v>
      </c>
      <c r="H51" s="11">
        <f>+'Exh. JAP-5 Sch 50-59(Light)'!U67</f>
        <v>0.34</v>
      </c>
    </row>
    <row r="52" spans="1:8">
      <c r="A52" s="9">
        <f t="shared" si="0"/>
        <v>46</v>
      </c>
      <c r="B52" s="9">
        <f>+$B$51</f>
        <v>53</v>
      </c>
      <c r="C52" s="14" t="s">
        <v>123</v>
      </c>
      <c r="D52" s="2" t="s">
        <v>116</v>
      </c>
      <c r="E52" s="11">
        <v>11.5</v>
      </c>
      <c r="G52" s="11">
        <f t="shared" si="13"/>
        <v>11.86</v>
      </c>
      <c r="H52" s="11">
        <f>+'Exh. JAP-5 Sch 50-59(Light)'!U68</f>
        <v>0.36</v>
      </c>
    </row>
    <row r="53" spans="1:8">
      <c r="A53" s="9">
        <f t="shared" si="0"/>
        <v>47</v>
      </c>
      <c r="B53" s="9">
        <f t="shared" ref="B53:B59" si="14">+$B$51</f>
        <v>53</v>
      </c>
      <c r="C53" s="14" t="s">
        <v>123</v>
      </c>
      <c r="D53" s="2" t="s">
        <v>96</v>
      </c>
      <c r="E53" s="11">
        <v>12.68</v>
      </c>
      <c r="G53" s="11">
        <f t="shared" si="13"/>
        <v>13.08</v>
      </c>
      <c r="H53" s="11">
        <f>+'Exh. JAP-5 Sch 50-59(Light)'!U69</f>
        <v>0.4</v>
      </c>
    </row>
    <row r="54" spans="1:8">
      <c r="A54" s="9">
        <f t="shared" si="0"/>
        <v>48</v>
      </c>
      <c r="B54" s="9">
        <f t="shared" si="14"/>
        <v>53</v>
      </c>
      <c r="C54" s="14" t="s">
        <v>123</v>
      </c>
      <c r="D54" s="2" t="s">
        <v>117</v>
      </c>
      <c r="E54" s="11">
        <v>14.64</v>
      </c>
      <c r="G54" s="11">
        <f t="shared" si="13"/>
        <v>15.100000000000001</v>
      </c>
      <c r="H54" s="11">
        <f>+'Exh. JAP-5 Sch 50-59(Light)'!U70</f>
        <v>0.46</v>
      </c>
    </row>
    <row r="55" spans="1:8">
      <c r="A55" s="9">
        <f t="shared" si="0"/>
        <v>49</v>
      </c>
      <c r="B55" s="9">
        <f t="shared" si="14"/>
        <v>53</v>
      </c>
      <c r="C55" s="14" t="s">
        <v>123</v>
      </c>
      <c r="D55" s="2" t="s">
        <v>118</v>
      </c>
      <c r="E55" s="11">
        <v>16.61</v>
      </c>
      <c r="G55" s="11">
        <f t="shared" si="13"/>
        <v>17.13</v>
      </c>
      <c r="H55" s="11">
        <f>+'Exh. JAP-5 Sch 50-59(Light)'!U71</f>
        <v>0.52</v>
      </c>
    </row>
    <row r="56" spans="1:8">
      <c r="A56" s="9">
        <f t="shared" si="0"/>
        <v>50</v>
      </c>
      <c r="B56" s="9">
        <f t="shared" si="14"/>
        <v>53</v>
      </c>
      <c r="C56" s="14" t="s">
        <v>123</v>
      </c>
      <c r="D56" s="2" t="s">
        <v>119</v>
      </c>
      <c r="E56" s="11">
        <v>18.57</v>
      </c>
      <c r="G56" s="11">
        <f t="shared" si="13"/>
        <v>19.149999999999999</v>
      </c>
      <c r="H56" s="11">
        <f>+'Exh. JAP-5 Sch 50-59(Light)'!U72</f>
        <v>0.57999999999999996</v>
      </c>
    </row>
    <row r="57" spans="1:8">
      <c r="A57" s="9">
        <f t="shared" si="0"/>
        <v>51</v>
      </c>
      <c r="B57" s="9">
        <f t="shared" si="14"/>
        <v>53</v>
      </c>
      <c r="C57" s="14" t="s">
        <v>123</v>
      </c>
      <c r="D57" s="2" t="s">
        <v>120</v>
      </c>
      <c r="E57" s="11">
        <v>20.93</v>
      </c>
      <c r="G57" s="11">
        <f t="shared" si="13"/>
        <v>21.59</v>
      </c>
      <c r="H57" s="11">
        <f>+'Exh. JAP-5 Sch 50-59(Light)'!U73</f>
        <v>0.66</v>
      </c>
    </row>
    <row r="58" spans="1:8">
      <c r="A58" s="9">
        <f t="shared" si="0"/>
        <v>52</v>
      </c>
      <c r="B58" s="9">
        <f t="shared" si="14"/>
        <v>53</v>
      </c>
      <c r="C58" s="14" t="s">
        <v>123</v>
      </c>
      <c r="D58" s="2" t="s">
        <v>98</v>
      </c>
      <c r="E58" s="11">
        <v>24.46</v>
      </c>
      <c r="G58" s="11">
        <f t="shared" si="13"/>
        <v>25.23</v>
      </c>
      <c r="H58" s="11">
        <f>+'Exh. JAP-5 Sch 50-59(Light)'!U74</f>
        <v>0.77</v>
      </c>
    </row>
    <row r="59" spans="1:8">
      <c r="A59" s="9">
        <f t="shared" si="0"/>
        <v>53</v>
      </c>
      <c r="B59" s="9">
        <f t="shared" si="14"/>
        <v>53</v>
      </c>
      <c r="C59" s="14" t="s">
        <v>123</v>
      </c>
      <c r="D59" s="2" t="s">
        <v>122</v>
      </c>
      <c r="E59" s="11">
        <v>48.03</v>
      </c>
      <c r="G59" s="11">
        <f t="shared" si="13"/>
        <v>49.54</v>
      </c>
      <c r="H59" s="11">
        <f>+'Exh. JAP-5 Sch 50-59(Light)'!U75</f>
        <v>1.51</v>
      </c>
    </row>
    <row r="60" spans="1:8">
      <c r="A60" s="9">
        <f t="shared" si="0"/>
        <v>54</v>
      </c>
      <c r="B60" s="9"/>
      <c r="C60" s="14"/>
      <c r="E60" s="11"/>
      <c r="G60" s="11"/>
      <c r="H60" s="11"/>
    </row>
    <row r="61" spans="1:8">
      <c r="A61" s="9">
        <f t="shared" si="0"/>
        <v>55</v>
      </c>
      <c r="B61" s="9">
        <f t="shared" ref="B61:B65" si="15">+$B$51</f>
        <v>53</v>
      </c>
      <c r="C61" s="2" t="s">
        <v>124</v>
      </c>
      <c r="D61" s="14" t="s">
        <v>116</v>
      </c>
      <c r="E61" s="11">
        <v>14.18</v>
      </c>
      <c r="G61" s="11">
        <f t="shared" ref="G61:G65" si="16">+E61+H61</f>
        <v>14.629999999999999</v>
      </c>
      <c r="H61" s="11">
        <f>+'Exh. JAP-5 Sch 50-59(Light)'!U77</f>
        <v>0.45</v>
      </c>
    </row>
    <row r="62" spans="1:8">
      <c r="A62" s="9">
        <f t="shared" si="0"/>
        <v>56</v>
      </c>
      <c r="B62" s="9">
        <f t="shared" si="15"/>
        <v>53</v>
      </c>
      <c r="C62" s="2" t="str">
        <f>+C61</f>
        <v>Metal Halide Lighting - Company Owned</v>
      </c>
      <c r="D62" s="14" t="s">
        <v>96</v>
      </c>
      <c r="E62" s="11">
        <v>15.44</v>
      </c>
      <c r="G62" s="11">
        <f t="shared" si="16"/>
        <v>15.93</v>
      </c>
      <c r="H62" s="11">
        <f>+'Exh. JAP-5 Sch 50-59(Light)'!U78</f>
        <v>0.49</v>
      </c>
    </row>
    <row r="63" spans="1:8">
      <c r="A63" s="9">
        <f t="shared" si="0"/>
        <v>57</v>
      </c>
      <c r="B63" s="9">
        <f t="shared" si="15"/>
        <v>53</v>
      </c>
      <c r="C63" s="2" t="str">
        <f t="shared" ref="C63:C65" si="17">+C62</f>
        <v>Metal Halide Lighting - Company Owned</v>
      </c>
      <c r="D63" s="14" t="s">
        <v>117</v>
      </c>
      <c r="E63" s="11">
        <v>17.52</v>
      </c>
      <c r="G63" s="11">
        <f t="shared" si="16"/>
        <v>18.07</v>
      </c>
      <c r="H63" s="11">
        <f>+'Exh. JAP-5 Sch 50-59(Light)'!U79</f>
        <v>0.55000000000000004</v>
      </c>
    </row>
    <row r="64" spans="1:8">
      <c r="A64" s="9">
        <f t="shared" si="0"/>
        <v>58</v>
      </c>
      <c r="B64" s="9">
        <f t="shared" si="15"/>
        <v>53</v>
      </c>
      <c r="C64" s="2" t="str">
        <f t="shared" si="17"/>
        <v>Metal Halide Lighting - Company Owned</v>
      </c>
      <c r="D64" s="2" t="s">
        <v>119</v>
      </c>
      <c r="E64" s="11">
        <v>21.69</v>
      </c>
      <c r="G64" s="11">
        <f t="shared" si="16"/>
        <v>22.37</v>
      </c>
      <c r="H64" s="11">
        <f>+'Exh. JAP-5 Sch 50-59(Light)'!U80</f>
        <v>0.68</v>
      </c>
    </row>
    <row r="65" spans="1:8">
      <c r="A65" s="9">
        <f t="shared" si="0"/>
        <v>59</v>
      </c>
      <c r="B65" s="9">
        <f t="shared" si="15"/>
        <v>53</v>
      </c>
      <c r="C65" s="2" t="str">
        <f t="shared" si="17"/>
        <v>Metal Halide Lighting - Company Owned</v>
      </c>
      <c r="D65" s="2" t="s">
        <v>98</v>
      </c>
      <c r="E65" s="11">
        <v>27.95</v>
      </c>
      <c r="G65" s="11">
        <f t="shared" si="16"/>
        <v>28.83</v>
      </c>
      <c r="H65" s="11">
        <f>+'Exh. JAP-5 Sch 50-59(Light)'!U81</f>
        <v>0.88</v>
      </c>
    </row>
    <row r="66" spans="1:8">
      <c r="A66" s="9">
        <f t="shared" si="0"/>
        <v>60</v>
      </c>
      <c r="B66" s="9"/>
      <c r="E66" s="11"/>
      <c r="G66" s="11"/>
      <c r="H66" s="11"/>
    </row>
    <row r="67" spans="1:8">
      <c r="A67" s="9">
        <f t="shared" si="0"/>
        <v>61</v>
      </c>
      <c r="B67" s="9">
        <f t="shared" ref="B67:B75" si="18">+$B$51</f>
        <v>53</v>
      </c>
      <c r="C67" s="14" t="s">
        <v>125</v>
      </c>
      <c r="D67" s="14" t="s">
        <v>105</v>
      </c>
      <c r="E67" s="11">
        <v>9.9700000000000006</v>
      </c>
      <c r="G67" s="11">
        <f t="shared" ref="G67:G75" si="19">+E67+H67</f>
        <v>10.32</v>
      </c>
      <c r="H67" s="11">
        <f>+'Exh. JAP-5 Sch 50-59(Light)'!U83</f>
        <v>0.35</v>
      </c>
    </row>
    <row r="68" spans="1:8">
      <c r="A68" s="9">
        <f t="shared" si="0"/>
        <v>62</v>
      </c>
      <c r="B68" s="9">
        <f t="shared" si="18"/>
        <v>53</v>
      </c>
      <c r="C68" s="14" t="s">
        <v>125</v>
      </c>
      <c r="D68" s="14" t="s">
        <v>106</v>
      </c>
      <c r="E68" s="11">
        <v>11.03</v>
      </c>
      <c r="G68" s="11">
        <f t="shared" si="19"/>
        <v>11.41</v>
      </c>
      <c r="H68" s="11">
        <f>+'Exh. JAP-5 Sch 50-59(Light)'!U84</f>
        <v>0.38</v>
      </c>
    </row>
    <row r="69" spans="1:8">
      <c r="A69" s="9">
        <f t="shared" si="0"/>
        <v>63</v>
      </c>
      <c r="B69" s="9">
        <f t="shared" si="18"/>
        <v>53</v>
      </c>
      <c r="C69" s="14" t="s">
        <v>125</v>
      </c>
      <c r="D69" s="14" t="s">
        <v>107</v>
      </c>
      <c r="E69" s="11">
        <v>12.1</v>
      </c>
      <c r="G69" s="11">
        <f t="shared" si="19"/>
        <v>12.52</v>
      </c>
      <c r="H69" s="11">
        <f>+'Exh. JAP-5 Sch 50-59(Light)'!U85</f>
        <v>0.42</v>
      </c>
    </row>
    <row r="70" spans="1:8">
      <c r="A70" s="9">
        <f t="shared" si="0"/>
        <v>64</v>
      </c>
      <c r="B70" s="9">
        <f t="shared" si="18"/>
        <v>53</v>
      </c>
      <c r="C70" s="14" t="s">
        <v>125</v>
      </c>
      <c r="D70" s="14" t="s">
        <v>108</v>
      </c>
      <c r="E70" s="11">
        <v>13.16</v>
      </c>
      <c r="G70" s="11">
        <f t="shared" si="19"/>
        <v>13.620000000000001</v>
      </c>
      <c r="H70" s="11">
        <f>+'Exh. JAP-5 Sch 50-59(Light)'!U86</f>
        <v>0.46</v>
      </c>
    </row>
    <row r="71" spans="1:8">
      <c r="A71" s="9">
        <f t="shared" si="0"/>
        <v>65</v>
      </c>
      <c r="B71" s="9">
        <f t="shared" si="18"/>
        <v>53</v>
      </c>
      <c r="C71" s="14" t="s">
        <v>125</v>
      </c>
      <c r="D71" s="14" t="s">
        <v>109</v>
      </c>
      <c r="E71" s="11">
        <v>14.23</v>
      </c>
      <c r="G71" s="11">
        <f t="shared" si="19"/>
        <v>14.73</v>
      </c>
      <c r="H71" s="11">
        <f>+'Exh. JAP-5 Sch 50-59(Light)'!U87</f>
        <v>0.5</v>
      </c>
    </row>
    <row r="72" spans="1:8">
      <c r="A72" s="9">
        <f t="shared" si="0"/>
        <v>66</v>
      </c>
      <c r="B72" s="9">
        <f t="shared" si="18"/>
        <v>53</v>
      </c>
      <c r="C72" s="14" t="s">
        <v>125</v>
      </c>
      <c r="D72" s="14" t="s">
        <v>110</v>
      </c>
      <c r="E72" s="11">
        <v>15.29</v>
      </c>
      <c r="G72" s="11">
        <f t="shared" si="19"/>
        <v>15.819999999999999</v>
      </c>
      <c r="H72" s="11">
        <f>+'Exh. JAP-5 Sch 50-59(Light)'!U88</f>
        <v>0.53</v>
      </c>
    </row>
    <row r="73" spans="1:8">
      <c r="A73" s="9">
        <f t="shared" ref="A73:A136" si="20">+A72+1</f>
        <v>67</v>
      </c>
      <c r="B73" s="9">
        <f t="shared" si="18"/>
        <v>53</v>
      </c>
      <c r="C73" s="14" t="s">
        <v>125</v>
      </c>
      <c r="D73" s="14" t="s">
        <v>111</v>
      </c>
      <c r="E73" s="11">
        <v>16.36</v>
      </c>
      <c r="G73" s="11">
        <f t="shared" si="19"/>
        <v>16.93</v>
      </c>
      <c r="H73" s="11">
        <f>+'Exh. JAP-5 Sch 50-59(Light)'!U89</f>
        <v>0.56999999999999995</v>
      </c>
    </row>
    <row r="74" spans="1:8">
      <c r="A74" s="9">
        <f t="shared" si="20"/>
        <v>68</v>
      </c>
      <c r="B74" s="9">
        <f t="shared" si="18"/>
        <v>53</v>
      </c>
      <c r="C74" s="14" t="s">
        <v>125</v>
      </c>
      <c r="D74" s="14" t="s">
        <v>112</v>
      </c>
      <c r="E74" s="11">
        <v>17.420000000000002</v>
      </c>
      <c r="G74" s="11">
        <f t="shared" si="19"/>
        <v>18.03</v>
      </c>
      <c r="H74" s="11">
        <f>+'Exh. JAP-5 Sch 50-59(Light)'!U90</f>
        <v>0.61</v>
      </c>
    </row>
    <row r="75" spans="1:8">
      <c r="A75" s="9">
        <f t="shared" si="20"/>
        <v>69</v>
      </c>
      <c r="B75" s="9">
        <f t="shared" si="18"/>
        <v>53</v>
      </c>
      <c r="C75" s="14" t="s">
        <v>125</v>
      </c>
      <c r="D75" s="14" t="s">
        <v>113</v>
      </c>
      <c r="E75" s="11">
        <v>18.489999999999998</v>
      </c>
      <c r="G75" s="11">
        <f t="shared" si="19"/>
        <v>19.13</v>
      </c>
      <c r="H75" s="11">
        <f>+'Exh. JAP-5 Sch 50-59(Light)'!U91</f>
        <v>0.64</v>
      </c>
    </row>
    <row r="76" spans="1:8">
      <c r="A76" s="9">
        <f t="shared" si="20"/>
        <v>70</v>
      </c>
      <c r="B76" s="9"/>
      <c r="E76" s="11"/>
      <c r="G76" s="11"/>
      <c r="H76" s="11"/>
    </row>
    <row r="77" spans="1:8">
      <c r="A77" s="9">
        <f t="shared" si="20"/>
        <v>71</v>
      </c>
      <c r="B77" s="9">
        <f t="shared" ref="B77:B85" si="21">+$B$51</f>
        <v>53</v>
      </c>
      <c r="C77" s="14" t="s">
        <v>126</v>
      </c>
      <c r="D77" s="2" t="s">
        <v>115</v>
      </c>
      <c r="E77" s="11">
        <v>3.64</v>
      </c>
      <c r="G77" s="11">
        <f t="shared" ref="G77:G85" si="22">+E77+H77</f>
        <v>3.69</v>
      </c>
      <c r="H77" s="11">
        <f>+'Exh. JAP-5 Sch 50-59(Light)'!U93</f>
        <v>0.05</v>
      </c>
    </row>
    <row r="78" spans="1:8">
      <c r="A78" s="9">
        <f t="shared" si="20"/>
        <v>72</v>
      </c>
      <c r="B78" s="9">
        <f t="shared" si="21"/>
        <v>53</v>
      </c>
      <c r="C78" s="14" t="s">
        <v>126</v>
      </c>
      <c r="D78" s="2" t="s">
        <v>116</v>
      </c>
      <c r="E78" s="11">
        <v>4.26</v>
      </c>
      <c r="G78" s="11">
        <f t="shared" si="22"/>
        <v>4.3199999999999994</v>
      </c>
      <c r="H78" s="11">
        <f>+'Exh. JAP-5 Sch 50-59(Light)'!U94</f>
        <v>0.06</v>
      </c>
    </row>
    <row r="79" spans="1:8">
      <c r="A79" s="9">
        <f t="shared" si="20"/>
        <v>73</v>
      </c>
      <c r="B79" s="9">
        <f t="shared" si="21"/>
        <v>53</v>
      </c>
      <c r="C79" s="14" t="s">
        <v>126</v>
      </c>
      <c r="D79" s="2" t="s">
        <v>96</v>
      </c>
      <c r="E79" s="11">
        <v>5.19</v>
      </c>
      <c r="G79" s="11">
        <f t="shared" si="22"/>
        <v>5.2700000000000005</v>
      </c>
      <c r="H79" s="11">
        <f>+'Exh. JAP-5 Sch 50-59(Light)'!U95</f>
        <v>0.08</v>
      </c>
    </row>
    <row r="80" spans="1:8">
      <c r="A80" s="9">
        <f t="shared" si="20"/>
        <v>74</v>
      </c>
      <c r="B80" s="9">
        <f t="shared" si="21"/>
        <v>53</v>
      </c>
      <c r="C80" s="14" t="s">
        <v>126</v>
      </c>
      <c r="D80" s="2" t="s">
        <v>117</v>
      </c>
      <c r="E80" s="11">
        <v>6.73</v>
      </c>
      <c r="G80" s="11">
        <f t="shared" si="22"/>
        <v>6.83</v>
      </c>
      <c r="H80" s="11">
        <f>+'Exh. JAP-5 Sch 50-59(Light)'!U96</f>
        <v>0.1</v>
      </c>
    </row>
    <row r="81" spans="1:8">
      <c r="A81" s="9">
        <f t="shared" si="20"/>
        <v>75</v>
      </c>
      <c r="B81" s="9">
        <f t="shared" si="21"/>
        <v>53</v>
      </c>
      <c r="C81" s="14" t="s">
        <v>126</v>
      </c>
      <c r="D81" s="2" t="s">
        <v>118</v>
      </c>
      <c r="E81" s="11">
        <v>8.27</v>
      </c>
      <c r="G81" s="11">
        <f t="shared" si="22"/>
        <v>8.3899999999999988</v>
      </c>
      <c r="H81" s="11">
        <f>+'Exh. JAP-5 Sch 50-59(Light)'!U97</f>
        <v>0.12</v>
      </c>
    </row>
    <row r="82" spans="1:8">
      <c r="A82" s="9">
        <f t="shared" si="20"/>
        <v>76</v>
      </c>
      <c r="B82" s="9">
        <f t="shared" si="21"/>
        <v>53</v>
      </c>
      <c r="C82" s="14" t="s">
        <v>126</v>
      </c>
      <c r="D82" s="2" t="s">
        <v>119</v>
      </c>
      <c r="E82" s="11">
        <v>9.82</v>
      </c>
      <c r="G82" s="11">
        <f t="shared" si="22"/>
        <v>9.9600000000000009</v>
      </c>
      <c r="H82" s="11">
        <f>+'Exh. JAP-5 Sch 50-59(Light)'!U98</f>
        <v>0.14000000000000001</v>
      </c>
    </row>
    <row r="83" spans="1:8">
      <c r="A83" s="9">
        <f t="shared" si="20"/>
        <v>77</v>
      </c>
      <c r="B83" s="9">
        <f t="shared" si="21"/>
        <v>53</v>
      </c>
      <c r="C83" s="14" t="s">
        <v>126</v>
      </c>
      <c r="D83" s="2" t="s">
        <v>120</v>
      </c>
      <c r="E83" s="11">
        <v>11.67</v>
      </c>
      <c r="G83" s="11">
        <f t="shared" si="22"/>
        <v>11.84</v>
      </c>
      <c r="H83" s="11">
        <f>+'Exh. JAP-5 Sch 50-59(Light)'!U99</f>
        <v>0.17</v>
      </c>
    </row>
    <row r="84" spans="1:8">
      <c r="A84" s="9">
        <f t="shared" si="20"/>
        <v>78</v>
      </c>
      <c r="B84" s="9">
        <f t="shared" si="21"/>
        <v>53</v>
      </c>
      <c r="C84" s="14" t="s">
        <v>126</v>
      </c>
      <c r="D84" s="2" t="s">
        <v>98</v>
      </c>
      <c r="E84" s="11">
        <v>14.45</v>
      </c>
      <c r="G84" s="11">
        <f t="shared" si="22"/>
        <v>14.66</v>
      </c>
      <c r="H84" s="11">
        <f>+'Exh. JAP-5 Sch 50-59(Light)'!U100</f>
        <v>0.21</v>
      </c>
    </row>
    <row r="85" spans="1:8">
      <c r="A85" s="9">
        <f t="shared" si="20"/>
        <v>79</v>
      </c>
      <c r="B85" s="9">
        <f t="shared" si="21"/>
        <v>53</v>
      </c>
      <c r="C85" s="14" t="s">
        <v>126</v>
      </c>
      <c r="D85" s="2" t="s">
        <v>122</v>
      </c>
      <c r="E85" s="11">
        <v>32.97</v>
      </c>
      <c r="G85" s="11">
        <f t="shared" si="22"/>
        <v>33.46</v>
      </c>
      <c r="H85" s="11">
        <f>+'Exh. JAP-5 Sch 50-59(Light)'!U101</f>
        <v>0.49</v>
      </c>
    </row>
    <row r="86" spans="1:8">
      <c r="A86" s="9">
        <f t="shared" si="20"/>
        <v>80</v>
      </c>
      <c r="B86" s="9"/>
      <c r="E86" s="11"/>
      <c r="G86" s="11"/>
      <c r="H86" s="11"/>
    </row>
    <row r="87" spans="1:8">
      <c r="A87" s="9">
        <f t="shared" si="20"/>
        <v>81</v>
      </c>
      <c r="B87" s="9">
        <f t="shared" ref="B87:B92" si="23">+$B$51</f>
        <v>53</v>
      </c>
      <c r="C87" s="2" t="s">
        <v>127</v>
      </c>
      <c r="D87" s="14" t="s">
        <v>116</v>
      </c>
      <c r="E87" s="11">
        <v>6.36</v>
      </c>
      <c r="G87" s="11">
        <f t="shared" ref="G87:G92" si="24">+E87+H87</f>
        <v>6.5</v>
      </c>
      <c r="H87" s="11">
        <f>+'Exh. JAP-5 Sch 50-59(Light)'!U103</f>
        <v>0.14000000000000001</v>
      </c>
    </row>
    <row r="88" spans="1:8">
      <c r="A88" s="9">
        <f t="shared" si="20"/>
        <v>82</v>
      </c>
      <c r="B88" s="9">
        <f t="shared" si="23"/>
        <v>53</v>
      </c>
      <c r="C88" s="2" t="s">
        <v>127</v>
      </c>
      <c r="D88" s="14" t="s">
        <v>96</v>
      </c>
      <c r="E88" s="11">
        <v>7.28</v>
      </c>
      <c r="G88" s="11">
        <f t="shared" si="24"/>
        <v>7.44</v>
      </c>
      <c r="H88" s="11">
        <f>+'Exh. JAP-5 Sch 50-59(Light)'!U104</f>
        <v>0.16</v>
      </c>
    </row>
    <row r="89" spans="1:8">
      <c r="A89" s="9">
        <f t="shared" si="20"/>
        <v>83</v>
      </c>
      <c r="B89" s="9">
        <f t="shared" si="23"/>
        <v>53</v>
      </c>
      <c r="C89" s="2" t="s">
        <v>127</v>
      </c>
      <c r="D89" s="14" t="s">
        <v>117</v>
      </c>
      <c r="E89" s="11">
        <v>8.83</v>
      </c>
      <c r="G89" s="11">
        <f t="shared" si="24"/>
        <v>9.02</v>
      </c>
      <c r="H89" s="11">
        <f>+'Exh. JAP-5 Sch 50-59(Light)'!U105</f>
        <v>0.19</v>
      </c>
    </row>
    <row r="90" spans="1:8">
      <c r="A90" s="9">
        <f t="shared" si="20"/>
        <v>84</v>
      </c>
      <c r="B90" s="9">
        <f t="shared" si="23"/>
        <v>53</v>
      </c>
      <c r="C90" s="2" t="s">
        <v>127</v>
      </c>
      <c r="D90" s="2" t="s">
        <v>97</v>
      </c>
      <c r="E90" s="11">
        <v>9.6</v>
      </c>
      <c r="G90" s="11">
        <f t="shared" si="24"/>
        <v>9.81</v>
      </c>
      <c r="H90" s="11">
        <f>+'Exh. JAP-5 Sch 50-59(Light)'!U106</f>
        <v>0.21</v>
      </c>
    </row>
    <row r="91" spans="1:8">
      <c r="A91" s="9">
        <f t="shared" si="20"/>
        <v>85</v>
      </c>
      <c r="B91" s="9">
        <f t="shared" si="23"/>
        <v>53</v>
      </c>
      <c r="C91" s="2" t="s">
        <v>127</v>
      </c>
      <c r="D91" s="2" t="s">
        <v>119</v>
      </c>
      <c r="E91" s="11">
        <v>11.91</v>
      </c>
      <c r="G91" s="11">
        <f t="shared" si="24"/>
        <v>12.17</v>
      </c>
      <c r="H91" s="11">
        <f>+'Exh. JAP-5 Sch 50-59(Light)'!U107</f>
        <v>0.26</v>
      </c>
    </row>
    <row r="92" spans="1:8">
      <c r="A92" s="9">
        <f t="shared" si="20"/>
        <v>86</v>
      </c>
      <c r="B92" s="9">
        <f t="shared" si="23"/>
        <v>53</v>
      </c>
      <c r="C92" s="2" t="s">
        <v>127</v>
      </c>
      <c r="D92" s="2" t="s">
        <v>98</v>
      </c>
      <c r="E92" s="11">
        <v>16.55</v>
      </c>
      <c r="G92" s="11">
        <f t="shared" si="24"/>
        <v>16.91</v>
      </c>
      <c r="H92" s="11">
        <f>+'Exh. JAP-5 Sch 50-59(Light)'!U108</f>
        <v>0.36</v>
      </c>
    </row>
    <row r="93" spans="1:8">
      <c r="A93" s="9">
        <f t="shared" si="20"/>
        <v>87</v>
      </c>
      <c r="B93" s="9"/>
      <c r="E93" s="11"/>
      <c r="G93" s="11"/>
      <c r="H93" s="11"/>
    </row>
    <row r="94" spans="1:8">
      <c r="A94" s="9">
        <f t="shared" si="20"/>
        <v>88</v>
      </c>
      <c r="B94" s="9">
        <f t="shared" ref="B94:B102" si="25">+$B$51</f>
        <v>53</v>
      </c>
      <c r="C94" s="14" t="s">
        <v>128</v>
      </c>
      <c r="D94" s="14" t="s">
        <v>105</v>
      </c>
      <c r="E94" s="11">
        <v>1.81</v>
      </c>
      <c r="G94" s="11">
        <f t="shared" ref="G94:G102" si="26">+E94+H94</f>
        <v>1.83</v>
      </c>
      <c r="H94" s="11">
        <f>+'Exh. JAP-5 Sch 50-59(Light)'!U110</f>
        <v>0.02</v>
      </c>
    </row>
    <row r="95" spans="1:8">
      <c r="A95" s="9">
        <f t="shared" si="20"/>
        <v>89</v>
      </c>
      <c r="B95" s="9">
        <f t="shared" si="25"/>
        <v>53</v>
      </c>
      <c r="C95" s="14" t="s">
        <v>128</v>
      </c>
      <c r="D95" s="14" t="s">
        <v>106</v>
      </c>
      <c r="E95" s="11">
        <v>2.74</v>
      </c>
      <c r="G95" s="11">
        <f t="shared" si="26"/>
        <v>2.77</v>
      </c>
      <c r="H95" s="11">
        <f>+'Exh. JAP-5 Sch 50-59(Light)'!U111</f>
        <v>0.03</v>
      </c>
    </row>
    <row r="96" spans="1:8">
      <c r="A96" s="9">
        <f t="shared" si="20"/>
        <v>90</v>
      </c>
      <c r="B96" s="9">
        <f t="shared" si="25"/>
        <v>53</v>
      </c>
      <c r="C96" s="14" t="s">
        <v>128</v>
      </c>
      <c r="D96" s="14" t="s">
        <v>107</v>
      </c>
      <c r="E96" s="11">
        <v>3.66</v>
      </c>
      <c r="G96" s="11">
        <f t="shared" si="26"/>
        <v>3.7</v>
      </c>
      <c r="H96" s="11">
        <f>+'Exh. JAP-5 Sch 50-59(Light)'!U112</f>
        <v>0.04</v>
      </c>
    </row>
    <row r="97" spans="1:8">
      <c r="A97" s="9">
        <f t="shared" si="20"/>
        <v>91</v>
      </c>
      <c r="B97" s="9">
        <f t="shared" si="25"/>
        <v>53</v>
      </c>
      <c r="C97" s="14" t="s">
        <v>128</v>
      </c>
      <c r="D97" s="14" t="s">
        <v>108</v>
      </c>
      <c r="E97" s="11">
        <v>4.59</v>
      </c>
      <c r="G97" s="11">
        <f t="shared" si="26"/>
        <v>4.6399999999999997</v>
      </c>
      <c r="H97" s="11">
        <f>+'Exh. JAP-5 Sch 50-59(Light)'!U113</f>
        <v>0.05</v>
      </c>
    </row>
    <row r="98" spans="1:8">
      <c r="A98" s="9">
        <f t="shared" si="20"/>
        <v>92</v>
      </c>
      <c r="B98" s="9">
        <f t="shared" si="25"/>
        <v>53</v>
      </c>
      <c r="C98" s="14" t="s">
        <v>128</v>
      </c>
      <c r="D98" s="14" t="s">
        <v>109</v>
      </c>
      <c r="E98" s="11">
        <v>5.51</v>
      </c>
      <c r="G98" s="11">
        <f t="shared" si="26"/>
        <v>5.5699999999999994</v>
      </c>
      <c r="H98" s="11">
        <f>+'Exh. JAP-5 Sch 50-59(Light)'!U114</f>
        <v>0.06</v>
      </c>
    </row>
    <row r="99" spans="1:8">
      <c r="A99" s="9">
        <f t="shared" si="20"/>
        <v>93</v>
      </c>
      <c r="B99" s="9">
        <f t="shared" si="25"/>
        <v>53</v>
      </c>
      <c r="C99" s="14" t="s">
        <v>128</v>
      </c>
      <c r="D99" s="14" t="s">
        <v>110</v>
      </c>
      <c r="E99" s="11">
        <v>6.44</v>
      </c>
      <c r="G99" s="11">
        <f t="shared" si="26"/>
        <v>6.5100000000000007</v>
      </c>
      <c r="H99" s="11">
        <f>+'Exh. JAP-5 Sch 50-59(Light)'!U115</f>
        <v>7.0000000000000007E-2</v>
      </c>
    </row>
    <row r="100" spans="1:8">
      <c r="A100" s="9">
        <f t="shared" si="20"/>
        <v>94</v>
      </c>
      <c r="B100" s="9">
        <f t="shared" si="25"/>
        <v>53</v>
      </c>
      <c r="C100" s="14" t="s">
        <v>128</v>
      </c>
      <c r="D100" s="14" t="s">
        <v>111</v>
      </c>
      <c r="E100" s="11">
        <v>7.37</v>
      </c>
      <c r="G100" s="11">
        <f t="shared" si="26"/>
        <v>7.45</v>
      </c>
      <c r="H100" s="11">
        <f>+'Exh. JAP-5 Sch 50-59(Light)'!U116</f>
        <v>0.08</v>
      </c>
    </row>
    <row r="101" spans="1:8">
      <c r="A101" s="9">
        <f t="shared" si="20"/>
        <v>95</v>
      </c>
      <c r="B101" s="9">
        <f t="shared" si="25"/>
        <v>53</v>
      </c>
      <c r="C101" s="14" t="s">
        <v>128</v>
      </c>
      <c r="D101" s="14" t="s">
        <v>112</v>
      </c>
      <c r="E101" s="11">
        <v>8.2899999999999991</v>
      </c>
      <c r="G101" s="11">
        <f t="shared" si="26"/>
        <v>8.379999999999999</v>
      </c>
      <c r="H101" s="11">
        <f>+'Exh. JAP-5 Sch 50-59(Light)'!U117</f>
        <v>0.09</v>
      </c>
    </row>
    <row r="102" spans="1:8">
      <c r="A102" s="9">
        <f t="shared" si="20"/>
        <v>96</v>
      </c>
      <c r="B102" s="9">
        <f t="shared" si="25"/>
        <v>53</v>
      </c>
      <c r="C102" s="14" t="s">
        <v>128</v>
      </c>
      <c r="D102" s="14" t="s">
        <v>113</v>
      </c>
      <c r="E102" s="11">
        <v>9.2200000000000006</v>
      </c>
      <c r="G102" s="11">
        <f t="shared" si="26"/>
        <v>9.32</v>
      </c>
      <c r="H102" s="11">
        <f>+'Exh. JAP-5 Sch 50-59(Light)'!U118</f>
        <v>0.1</v>
      </c>
    </row>
    <row r="103" spans="1:8">
      <c r="A103" s="9">
        <f t="shared" si="20"/>
        <v>97</v>
      </c>
      <c r="B103" s="9"/>
      <c r="E103" s="11"/>
      <c r="G103" s="11"/>
      <c r="H103" s="11"/>
    </row>
    <row r="104" spans="1:8">
      <c r="A104" s="9">
        <f t="shared" si="20"/>
        <v>98</v>
      </c>
      <c r="B104" s="9">
        <v>54</v>
      </c>
      <c r="C104" s="2" t="s">
        <v>129</v>
      </c>
      <c r="D104" s="2" t="s">
        <v>115</v>
      </c>
      <c r="E104" s="11">
        <v>1.54</v>
      </c>
      <c r="G104" s="11">
        <f t="shared" ref="G104:G112" si="27">+E104+H104</f>
        <v>1.55</v>
      </c>
      <c r="H104" s="11">
        <f>+'Exh. JAP-5 Sch 50-59(Light)'!U121</f>
        <v>0.01</v>
      </c>
    </row>
    <row r="105" spans="1:8">
      <c r="A105" s="9">
        <f t="shared" si="20"/>
        <v>99</v>
      </c>
      <c r="B105" s="9">
        <f>+$B$104</f>
        <v>54</v>
      </c>
      <c r="C105" s="2" t="s">
        <v>129</v>
      </c>
      <c r="D105" s="2" t="s">
        <v>116</v>
      </c>
      <c r="E105" s="11">
        <v>2.16</v>
      </c>
      <c r="G105" s="11">
        <f t="shared" si="27"/>
        <v>2.1800000000000002</v>
      </c>
      <c r="H105" s="11">
        <f>+'Exh. JAP-5 Sch 50-59(Light)'!U122</f>
        <v>0.02</v>
      </c>
    </row>
    <row r="106" spans="1:8">
      <c r="A106" s="9">
        <f t="shared" si="20"/>
        <v>100</v>
      </c>
      <c r="B106" s="9">
        <f t="shared" ref="B106:B112" si="28">+$B$104</f>
        <v>54</v>
      </c>
      <c r="C106" s="2" t="s">
        <v>129</v>
      </c>
      <c r="D106" s="2" t="s">
        <v>96</v>
      </c>
      <c r="E106" s="11">
        <v>3.09</v>
      </c>
      <c r="G106" s="11">
        <f t="shared" si="27"/>
        <v>3.11</v>
      </c>
      <c r="H106" s="11">
        <f>+'Exh. JAP-5 Sch 50-59(Light)'!U123</f>
        <v>0.02</v>
      </c>
    </row>
    <row r="107" spans="1:8">
      <c r="A107" s="9">
        <f t="shared" si="20"/>
        <v>101</v>
      </c>
      <c r="B107" s="9">
        <f t="shared" si="28"/>
        <v>54</v>
      </c>
      <c r="C107" s="2" t="s">
        <v>129</v>
      </c>
      <c r="D107" s="2" t="s">
        <v>117</v>
      </c>
      <c r="E107" s="11">
        <v>4.63</v>
      </c>
      <c r="G107" s="11">
        <f t="shared" si="27"/>
        <v>4.66</v>
      </c>
      <c r="H107" s="11">
        <f>+'Exh. JAP-5 Sch 50-59(Light)'!U124</f>
        <v>0.03</v>
      </c>
    </row>
    <row r="108" spans="1:8">
      <c r="A108" s="9">
        <f t="shared" si="20"/>
        <v>102</v>
      </c>
      <c r="B108" s="9">
        <f t="shared" si="28"/>
        <v>54</v>
      </c>
      <c r="C108" s="2" t="s">
        <v>129</v>
      </c>
      <c r="D108" s="2" t="s">
        <v>118</v>
      </c>
      <c r="E108" s="11">
        <v>6.17</v>
      </c>
      <c r="G108" s="11">
        <f t="shared" si="27"/>
        <v>6.22</v>
      </c>
      <c r="H108" s="11">
        <f>+'Exh. JAP-5 Sch 50-59(Light)'!U125</f>
        <v>0.05</v>
      </c>
    </row>
    <row r="109" spans="1:8">
      <c r="A109" s="9">
        <f t="shared" si="20"/>
        <v>103</v>
      </c>
      <c r="B109" s="9">
        <f t="shared" si="28"/>
        <v>54</v>
      </c>
      <c r="C109" s="2" t="s">
        <v>129</v>
      </c>
      <c r="D109" s="2" t="s">
        <v>119</v>
      </c>
      <c r="E109" s="11">
        <v>7.72</v>
      </c>
      <c r="G109" s="11">
        <f t="shared" si="27"/>
        <v>7.7799999999999994</v>
      </c>
      <c r="H109" s="11">
        <f>+'Exh. JAP-5 Sch 50-59(Light)'!U126</f>
        <v>0.06</v>
      </c>
    </row>
    <row r="110" spans="1:8">
      <c r="A110" s="9">
        <f t="shared" si="20"/>
        <v>104</v>
      </c>
      <c r="B110" s="9">
        <f t="shared" si="28"/>
        <v>54</v>
      </c>
      <c r="C110" s="2" t="s">
        <v>129</v>
      </c>
      <c r="D110" s="2" t="s">
        <v>120</v>
      </c>
      <c r="E110" s="11">
        <v>9.57</v>
      </c>
      <c r="G110" s="11">
        <f t="shared" si="27"/>
        <v>9.64</v>
      </c>
      <c r="H110" s="11">
        <f>+'Exh. JAP-5 Sch 50-59(Light)'!U127</f>
        <v>7.0000000000000007E-2</v>
      </c>
    </row>
    <row r="111" spans="1:8">
      <c r="A111" s="9">
        <f t="shared" si="20"/>
        <v>105</v>
      </c>
      <c r="B111" s="9">
        <f t="shared" si="28"/>
        <v>54</v>
      </c>
      <c r="C111" s="2" t="s">
        <v>129</v>
      </c>
      <c r="D111" s="2" t="s">
        <v>98</v>
      </c>
      <c r="E111" s="11">
        <v>12.35</v>
      </c>
      <c r="G111" s="11">
        <f t="shared" si="27"/>
        <v>12.44</v>
      </c>
      <c r="H111" s="11">
        <f>+'Exh. JAP-5 Sch 50-59(Light)'!U128</f>
        <v>0.09</v>
      </c>
    </row>
    <row r="112" spans="1:8">
      <c r="A112" s="9">
        <f t="shared" si="20"/>
        <v>106</v>
      </c>
      <c r="B112" s="9">
        <f t="shared" si="28"/>
        <v>54</v>
      </c>
      <c r="C112" s="2" t="s">
        <v>129</v>
      </c>
      <c r="D112" s="2" t="s">
        <v>122</v>
      </c>
      <c r="E112" s="11">
        <v>30.87</v>
      </c>
      <c r="G112" s="11">
        <f t="shared" si="27"/>
        <v>31.1</v>
      </c>
      <c r="H112" s="11">
        <f>+'Exh. JAP-5 Sch 50-59(Light)'!U129</f>
        <v>0.23</v>
      </c>
    </row>
    <row r="113" spans="1:8">
      <c r="A113" s="9">
        <f t="shared" si="20"/>
        <v>107</v>
      </c>
      <c r="B113" s="9"/>
      <c r="E113" s="11"/>
      <c r="G113" s="11"/>
      <c r="H113" s="11"/>
    </row>
    <row r="114" spans="1:8">
      <c r="A114" s="9">
        <f t="shared" si="20"/>
        <v>108</v>
      </c>
      <c r="B114" s="9">
        <f t="shared" ref="B114:B122" si="29">+$B$104</f>
        <v>54</v>
      </c>
      <c r="C114" s="14" t="s">
        <v>130</v>
      </c>
      <c r="D114" s="14" t="s">
        <v>105</v>
      </c>
      <c r="E114" s="11">
        <v>1.39</v>
      </c>
      <c r="G114" s="11">
        <f t="shared" ref="G114:G122" si="30">+E114+H114</f>
        <v>1.4</v>
      </c>
      <c r="H114" s="11">
        <f>+'Exh. JAP-5 Sch 50-59(Light)'!U132</f>
        <v>0.01</v>
      </c>
    </row>
    <row r="115" spans="1:8">
      <c r="A115" s="9">
        <f t="shared" si="20"/>
        <v>109</v>
      </c>
      <c r="B115" s="9">
        <f t="shared" si="29"/>
        <v>54</v>
      </c>
      <c r="C115" s="14" t="s">
        <v>130</v>
      </c>
      <c r="D115" s="14" t="s">
        <v>106</v>
      </c>
      <c r="E115" s="11">
        <v>2.3199999999999998</v>
      </c>
      <c r="G115" s="11">
        <f t="shared" si="30"/>
        <v>2.34</v>
      </c>
      <c r="H115" s="11">
        <f>+'Exh. JAP-5 Sch 50-59(Light)'!U133</f>
        <v>0.02</v>
      </c>
    </row>
    <row r="116" spans="1:8">
      <c r="A116" s="9">
        <f t="shared" si="20"/>
        <v>110</v>
      </c>
      <c r="B116" s="9">
        <f t="shared" si="29"/>
        <v>54</v>
      </c>
      <c r="C116" s="14" t="s">
        <v>130</v>
      </c>
      <c r="D116" s="14" t="s">
        <v>107</v>
      </c>
      <c r="E116" s="11">
        <v>3.24</v>
      </c>
      <c r="G116" s="11">
        <f t="shared" si="30"/>
        <v>3.2600000000000002</v>
      </c>
      <c r="H116" s="11">
        <f>+'Exh. JAP-5 Sch 50-59(Light)'!U134</f>
        <v>0.02</v>
      </c>
    </row>
    <row r="117" spans="1:8">
      <c r="A117" s="9">
        <f t="shared" si="20"/>
        <v>111</v>
      </c>
      <c r="B117" s="9">
        <f t="shared" si="29"/>
        <v>54</v>
      </c>
      <c r="C117" s="14" t="s">
        <v>130</v>
      </c>
      <c r="D117" s="14" t="s">
        <v>108</v>
      </c>
      <c r="E117" s="11">
        <v>4.17</v>
      </c>
      <c r="G117" s="11">
        <f t="shared" si="30"/>
        <v>4.2</v>
      </c>
      <c r="H117" s="11">
        <f>+'Exh. JAP-5 Sch 50-59(Light)'!U135</f>
        <v>0.03</v>
      </c>
    </row>
    <row r="118" spans="1:8">
      <c r="A118" s="9">
        <f t="shared" si="20"/>
        <v>112</v>
      </c>
      <c r="B118" s="9">
        <f t="shared" si="29"/>
        <v>54</v>
      </c>
      <c r="C118" s="14" t="s">
        <v>130</v>
      </c>
      <c r="D118" s="14" t="s">
        <v>109</v>
      </c>
      <c r="E118" s="11">
        <v>5.09</v>
      </c>
      <c r="G118" s="11">
        <f t="shared" si="30"/>
        <v>5.13</v>
      </c>
      <c r="H118" s="11">
        <f>+'Exh. JAP-5 Sch 50-59(Light)'!U136</f>
        <v>0.04</v>
      </c>
    </row>
    <row r="119" spans="1:8">
      <c r="A119" s="9">
        <f t="shared" si="20"/>
        <v>113</v>
      </c>
      <c r="B119" s="9">
        <f t="shared" si="29"/>
        <v>54</v>
      </c>
      <c r="C119" s="14" t="s">
        <v>130</v>
      </c>
      <c r="D119" s="14" t="s">
        <v>110</v>
      </c>
      <c r="E119" s="11">
        <v>6.02</v>
      </c>
      <c r="G119" s="11">
        <f t="shared" si="30"/>
        <v>6.06</v>
      </c>
      <c r="H119" s="11">
        <f>+'Exh. JAP-5 Sch 50-59(Light)'!U137</f>
        <v>0.04</v>
      </c>
    </row>
    <row r="120" spans="1:8">
      <c r="A120" s="9">
        <f t="shared" si="20"/>
        <v>114</v>
      </c>
      <c r="B120" s="9">
        <f t="shared" si="29"/>
        <v>54</v>
      </c>
      <c r="C120" s="14" t="s">
        <v>130</v>
      </c>
      <c r="D120" s="14" t="s">
        <v>111</v>
      </c>
      <c r="E120" s="11">
        <v>6.95</v>
      </c>
      <c r="G120" s="11">
        <f t="shared" si="30"/>
        <v>7</v>
      </c>
      <c r="H120" s="11">
        <f>+'Exh. JAP-5 Sch 50-59(Light)'!U138</f>
        <v>0.05</v>
      </c>
    </row>
    <row r="121" spans="1:8">
      <c r="A121" s="9">
        <f t="shared" si="20"/>
        <v>115</v>
      </c>
      <c r="B121" s="9">
        <f t="shared" si="29"/>
        <v>54</v>
      </c>
      <c r="C121" s="14" t="s">
        <v>130</v>
      </c>
      <c r="D121" s="14" t="s">
        <v>112</v>
      </c>
      <c r="E121" s="11">
        <v>7.87</v>
      </c>
      <c r="G121" s="11">
        <f t="shared" si="30"/>
        <v>7.93</v>
      </c>
      <c r="H121" s="11">
        <f>+'Exh. JAP-5 Sch 50-59(Light)'!U139</f>
        <v>0.06</v>
      </c>
    </row>
    <row r="122" spans="1:8">
      <c r="A122" s="9">
        <f t="shared" si="20"/>
        <v>116</v>
      </c>
      <c r="B122" s="9">
        <f t="shared" si="29"/>
        <v>54</v>
      </c>
      <c r="C122" s="14" t="s">
        <v>130</v>
      </c>
      <c r="D122" s="14" t="s">
        <v>113</v>
      </c>
      <c r="E122" s="11">
        <v>8.8000000000000007</v>
      </c>
      <c r="G122" s="11">
        <f t="shared" si="30"/>
        <v>8.8600000000000012</v>
      </c>
      <c r="H122" s="11">
        <f>+'Exh. JAP-5 Sch 50-59(Light)'!U140</f>
        <v>0.06</v>
      </c>
    </row>
    <row r="123" spans="1:8">
      <c r="A123" s="9">
        <f t="shared" si="20"/>
        <v>117</v>
      </c>
      <c r="B123" s="9"/>
      <c r="C123" s="14"/>
      <c r="D123" s="31"/>
      <c r="E123" s="11"/>
      <c r="G123" s="11"/>
      <c r="H123" s="11"/>
    </row>
    <row r="124" spans="1:8">
      <c r="A124" s="9">
        <f t="shared" si="20"/>
        <v>118</v>
      </c>
      <c r="B124" s="9" t="s">
        <v>131</v>
      </c>
      <c r="C124" s="14" t="s">
        <v>132</v>
      </c>
      <c r="D124" s="2" t="s">
        <v>116</v>
      </c>
      <c r="E124" s="11">
        <v>11.53</v>
      </c>
      <c r="G124" s="11">
        <f t="shared" ref="G124:G130" si="31">+E124+H124</f>
        <v>11.889999999999999</v>
      </c>
      <c r="H124" s="11">
        <f>+'Exh. JAP-5 Sch 50-59(Light)'!U143</f>
        <v>0.36</v>
      </c>
    </row>
    <row r="125" spans="1:8">
      <c r="A125" s="9">
        <f t="shared" si="20"/>
        <v>119</v>
      </c>
      <c r="B125" s="9" t="str">
        <f>+$B$124</f>
        <v>55 (56)</v>
      </c>
      <c r="C125" s="14" t="s">
        <v>132</v>
      </c>
      <c r="D125" s="2" t="s">
        <v>96</v>
      </c>
      <c r="E125" s="11">
        <v>12.72</v>
      </c>
      <c r="G125" s="11">
        <f t="shared" si="31"/>
        <v>13.110000000000001</v>
      </c>
      <c r="H125" s="11">
        <f>+'Exh. JAP-5 Sch 50-59(Light)'!U144</f>
        <v>0.39</v>
      </c>
    </row>
    <row r="126" spans="1:8">
      <c r="A126" s="9">
        <f t="shared" si="20"/>
        <v>120</v>
      </c>
      <c r="B126" s="9" t="str">
        <f t="shared" ref="B126:B130" si="32">+$B$124</f>
        <v>55 (56)</v>
      </c>
      <c r="C126" s="14" t="s">
        <v>132</v>
      </c>
      <c r="D126" s="2" t="s">
        <v>117</v>
      </c>
      <c r="E126" s="11">
        <v>14.71</v>
      </c>
      <c r="G126" s="11">
        <f t="shared" si="31"/>
        <v>15.170000000000002</v>
      </c>
      <c r="H126" s="11">
        <f>+'Exh. JAP-5 Sch 50-59(Light)'!U145</f>
        <v>0.46</v>
      </c>
    </row>
    <row r="127" spans="1:8">
      <c r="A127" s="9">
        <f t="shared" si="20"/>
        <v>121</v>
      </c>
      <c r="B127" s="9" t="str">
        <f t="shared" si="32"/>
        <v>55 (56)</v>
      </c>
      <c r="C127" s="14" t="s">
        <v>132</v>
      </c>
      <c r="D127" s="2" t="s">
        <v>118</v>
      </c>
      <c r="E127" s="11">
        <v>16.690000000000001</v>
      </c>
      <c r="G127" s="11">
        <f t="shared" si="31"/>
        <v>17.21</v>
      </c>
      <c r="H127" s="11">
        <f>+'Exh. JAP-5 Sch 50-59(Light)'!U146</f>
        <v>0.52</v>
      </c>
    </row>
    <row r="128" spans="1:8">
      <c r="A128" s="9">
        <f t="shared" si="20"/>
        <v>122</v>
      </c>
      <c r="B128" s="9" t="str">
        <f t="shared" si="32"/>
        <v>55 (56)</v>
      </c>
      <c r="C128" s="14" t="s">
        <v>132</v>
      </c>
      <c r="D128" s="2" t="s">
        <v>119</v>
      </c>
      <c r="E128" s="11">
        <v>18.68</v>
      </c>
      <c r="G128" s="11">
        <f t="shared" si="31"/>
        <v>19.259999999999998</v>
      </c>
      <c r="H128" s="11">
        <f>+'Exh. JAP-5 Sch 50-59(Light)'!U147</f>
        <v>0.57999999999999996</v>
      </c>
    </row>
    <row r="129" spans="1:8">
      <c r="A129" s="9">
        <f t="shared" si="20"/>
        <v>123</v>
      </c>
      <c r="B129" s="9" t="str">
        <f t="shared" si="32"/>
        <v>55 (56)</v>
      </c>
      <c r="C129" s="14" t="s">
        <v>132</v>
      </c>
      <c r="D129" s="2" t="s">
        <v>98</v>
      </c>
      <c r="E129" s="11">
        <v>24.63</v>
      </c>
      <c r="G129" s="11">
        <f t="shared" si="31"/>
        <v>25.39</v>
      </c>
      <c r="H129" s="11">
        <f>+'Exh. JAP-5 Sch 50-59(Light)'!U148</f>
        <v>0.76</v>
      </c>
    </row>
    <row r="130" spans="1:8">
      <c r="A130" s="9">
        <f t="shared" si="20"/>
        <v>124</v>
      </c>
      <c r="B130" s="9" t="str">
        <f t="shared" si="32"/>
        <v>55 (56)</v>
      </c>
      <c r="C130" s="14" t="s">
        <v>133</v>
      </c>
      <c r="D130" s="14" t="s">
        <v>119</v>
      </c>
      <c r="E130" s="11">
        <v>21.8</v>
      </c>
      <c r="G130" s="11">
        <f t="shared" si="31"/>
        <v>22.43</v>
      </c>
      <c r="H130" s="11">
        <f>+'Exh. JAP-5 Sch 50-59(Light)'!U150</f>
        <v>0.63</v>
      </c>
    </row>
    <row r="131" spans="1:8">
      <c r="A131" s="9">
        <f t="shared" si="20"/>
        <v>125</v>
      </c>
      <c r="B131" s="9"/>
      <c r="C131" s="14"/>
      <c r="D131" s="14"/>
      <c r="E131" s="11"/>
      <c r="G131" s="11"/>
      <c r="H131" s="11"/>
    </row>
    <row r="132" spans="1:8">
      <c r="A132" s="9">
        <f t="shared" si="20"/>
        <v>126</v>
      </c>
      <c r="B132" s="9" t="str">
        <f t="shared" ref="B132:B140" si="33">+$B$124</f>
        <v>55 (56)</v>
      </c>
      <c r="C132" s="14" t="s">
        <v>134</v>
      </c>
      <c r="D132" s="14" t="s">
        <v>105</v>
      </c>
      <c r="E132" s="11">
        <v>12.31</v>
      </c>
      <c r="G132" s="11">
        <f t="shared" ref="G132:G140" si="34">+E132+H132</f>
        <v>12.75</v>
      </c>
      <c r="H132" s="11">
        <f>+'Exh. JAP-5 Sch 50-59(Light)'!U152</f>
        <v>0.44</v>
      </c>
    </row>
    <row r="133" spans="1:8">
      <c r="A133" s="9">
        <f t="shared" si="20"/>
        <v>127</v>
      </c>
      <c r="B133" s="9" t="str">
        <f t="shared" si="33"/>
        <v>55 (56)</v>
      </c>
      <c r="C133" s="14" t="s">
        <v>134</v>
      </c>
      <c r="D133" s="14" t="s">
        <v>106</v>
      </c>
      <c r="E133" s="11">
        <v>13.42</v>
      </c>
      <c r="G133" s="11">
        <f t="shared" si="34"/>
        <v>13.9</v>
      </c>
      <c r="H133" s="11">
        <f>+'Exh. JAP-5 Sch 50-59(Light)'!U153</f>
        <v>0.48</v>
      </c>
    </row>
    <row r="134" spans="1:8">
      <c r="A134" s="9">
        <f t="shared" si="20"/>
        <v>128</v>
      </c>
      <c r="B134" s="9" t="str">
        <f t="shared" si="33"/>
        <v>55 (56)</v>
      </c>
      <c r="C134" s="14" t="s">
        <v>134</v>
      </c>
      <c r="D134" s="14" t="s">
        <v>107</v>
      </c>
      <c r="E134" s="11">
        <v>14.54</v>
      </c>
      <c r="G134" s="11">
        <f t="shared" si="34"/>
        <v>15.059999999999999</v>
      </c>
      <c r="H134" s="11">
        <f>+'Exh. JAP-5 Sch 50-59(Light)'!U154</f>
        <v>0.52</v>
      </c>
    </row>
    <row r="135" spans="1:8">
      <c r="A135" s="9">
        <f t="shared" si="20"/>
        <v>129</v>
      </c>
      <c r="B135" s="9" t="str">
        <f t="shared" si="33"/>
        <v>55 (56)</v>
      </c>
      <c r="C135" s="14" t="s">
        <v>134</v>
      </c>
      <c r="D135" s="14" t="s">
        <v>108</v>
      </c>
      <c r="E135" s="11">
        <v>15.66</v>
      </c>
      <c r="G135" s="11">
        <f t="shared" si="34"/>
        <v>16.23</v>
      </c>
      <c r="H135" s="11">
        <f>+'Exh. JAP-5 Sch 50-59(Light)'!U155</f>
        <v>0.56999999999999995</v>
      </c>
    </row>
    <row r="136" spans="1:8">
      <c r="A136" s="9">
        <f t="shared" si="20"/>
        <v>130</v>
      </c>
      <c r="B136" s="9" t="str">
        <f t="shared" si="33"/>
        <v>55 (56)</v>
      </c>
      <c r="C136" s="14" t="s">
        <v>134</v>
      </c>
      <c r="D136" s="14" t="s">
        <v>109</v>
      </c>
      <c r="E136" s="11">
        <v>16.77</v>
      </c>
      <c r="G136" s="11">
        <f t="shared" si="34"/>
        <v>17.38</v>
      </c>
      <c r="H136" s="11">
        <f>+'Exh. JAP-5 Sch 50-59(Light)'!U156</f>
        <v>0.61</v>
      </c>
    </row>
    <row r="137" spans="1:8">
      <c r="A137" s="9">
        <f t="shared" ref="A137:A184" si="35">+A136+1</f>
        <v>131</v>
      </c>
      <c r="B137" s="9" t="str">
        <f t="shared" si="33"/>
        <v>55 (56)</v>
      </c>
      <c r="C137" s="14" t="s">
        <v>134</v>
      </c>
      <c r="D137" s="14" t="s">
        <v>110</v>
      </c>
      <c r="E137" s="11">
        <v>17.89</v>
      </c>
      <c r="G137" s="11">
        <f t="shared" si="34"/>
        <v>18.54</v>
      </c>
      <c r="H137" s="11">
        <f>+'Exh. JAP-5 Sch 50-59(Light)'!U157</f>
        <v>0.65</v>
      </c>
    </row>
    <row r="138" spans="1:8">
      <c r="A138" s="9">
        <f t="shared" si="35"/>
        <v>132</v>
      </c>
      <c r="B138" s="9" t="str">
        <f t="shared" si="33"/>
        <v>55 (56)</v>
      </c>
      <c r="C138" s="14" t="s">
        <v>134</v>
      </c>
      <c r="D138" s="14" t="s">
        <v>111</v>
      </c>
      <c r="E138" s="11">
        <v>19</v>
      </c>
      <c r="G138" s="11">
        <f t="shared" si="34"/>
        <v>19.690000000000001</v>
      </c>
      <c r="H138" s="11">
        <f>+'Exh. JAP-5 Sch 50-59(Light)'!U158</f>
        <v>0.69</v>
      </c>
    </row>
    <row r="139" spans="1:8">
      <c r="A139" s="9">
        <f t="shared" si="35"/>
        <v>133</v>
      </c>
      <c r="B139" s="9" t="str">
        <f t="shared" si="33"/>
        <v>55 (56)</v>
      </c>
      <c r="C139" s="14" t="s">
        <v>134</v>
      </c>
      <c r="D139" s="14" t="s">
        <v>112</v>
      </c>
      <c r="E139" s="11">
        <v>20.12</v>
      </c>
      <c r="G139" s="11">
        <f t="shared" si="34"/>
        <v>20.85</v>
      </c>
      <c r="H139" s="11">
        <f>+'Exh. JAP-5 Sch 50-59(Light)'!U159</f>
        <v>0.73</v>
      </c>
    </row>
    <row r="140" spans="1:8">
      <c r="A140" s="9">
        <f t="shared" si="35"/>
        <v>134</v>
      </c>
      <c r="B140" s="9" t="str">
        <f t="shared" si="33"/>
        <v>55 (56)</v>
      </c>
      <c r="C140" s="14" t="s">
        <v>134</v>
      </c>
      <c r="D140" s="14" t="s">
        <v>113</v>
      </c>
      <c r="E140" s="11">
        <v>21.24</v>
      </c>
      <c r="G140" s="11">
        <f t="shared" si="34"/>
        <v>22.009999999999998</v>
      </c>
      <c r="H140" s="11">
        <f>+'Exh. JAP-5 Sch 50-59(Light)'!U160</f>
        <v>0.77</v>
      </c>
    </row>
    <row r="141" spans="1:8">
      <c r="A141" s="9">
        <f t="shared" si="35"/>
        <v>135</v>
      </c>
      <c r="B141" s="9"/>
      <c r="C141" s="14"/>
      <c r="D141" s="14"/>
      <c r="E141" s="11"/>
      <c r="G141" s="11"/>
      <c r="H141" s="11"/>
    </row>
    <row r="142" spans="1:8">
      <c r="A142" s="9">
        <f t="shared" si="35"/>
        <v>136</v>
      </c>
      <c r="B142" s="9" t="str">
        <f t="shared" ref="B142:B143" si="36">+$B$124</f>
        <v>55 (56)</v>
      </c>
      <c r="C142" s="31" t="s">
        <v>135</v>
      </c>
      <c r="D142" s="2" t="s">
        <v>136</v>
      </c>
      <c r="E142" s="11">
        <v>5.93</v>
      </c>
      <c r="G142" s="11">
        <f t="shared" ref="G142:G143" si="37">+E142+H142</f>
        <v>6.17</v>
      </c>
      <c r="H142" s="11">
        <f>+'Exh. JAP-5 Sch 50-59(Light)'!U205</f>
        <v>0.24</v>
      </c>
    </row>
    <row r="143" spans="1:8">
      <c r="A143" s="9">
        <f t="shared" si="35"/>
        <v>137</v>
      </c>
      <c r="B143" s="9" t="str">
        <f t="shared" si="36"/>
        <v>55 (56)</v>
      </c>
      <c r="C143" s="31" t="s">
        <v>135</v>
      </c>
      <c r="D143" s="2" t="s">
        <v>137</v>
      </c>
      <c r="E143" s="11">
        <v>9.75</v>
      </c>
      <c r="G143" s="11">
        <f t="shared" si="37"/>
        <v>10.15</v>
      </c>
      <c r="H143" s="11">
        <f>+'Exh. JAP-5 Sch 50-59(Light)'!U206</f>
        <v>0.4</v>
      </c>
    </row>
    <row r="144" spans="1:8">
      <c r="A144" s="9">
        <f t="shared" si="35"/>
        <v>138</v>
      </c>
      <c r="B144" s="9"/>
    </row>
    <row r="145" spans="1:8">
      <c r="A145" s="9">
        <f t="shared" si="35"/>
        <v>139</v>
      </c>
      <c r="B145" s="9">
        <v>57</v>
      </c>
      <c r="C145" s="2" t="s">
        <v>138</v>
      </c>
      <c r="D145" s="14" t="s">
        <v>139</v>
      </c>
      <c r="E145" s="17">
        <v>3.9269999999999999E-2</v>
      </c>
      <c r="G145" s="17">
        <f>+E145+H145</f>
        <v>3.9309999999999998E-2</v>
      </c>
      <c r="H145" s="17">
        <f>+'Exh. JAP-5 Sch 50-59(Light)'!U202</f>
        <v>4.0000000000000003E-5</v>
      </c>
    </row>
    <row r="146" spans="1:8">
      <c r="A146" s="9">
        <f t="shared" si="35"/>
        <v>140</v>
      </c>
      <c r="B146" s="9"/>
    </row>
    <row r="147" spans="1:8">
      <c r="A147" s="9">
        <f t="shared" si="35"/>
        <v>141</v>
      </c>
      <c r="B147" s="9" t="s">
        <v>140</v>
      </c>
      <c r="C147" s="2" t="s">
        <v>141</v>
      </c>
      <c r="D147" s="2" t="s">
        <v>116</v>
      </c>
      <c r="E147" s="11">
        <v>11.53</v>
      </c>
      <c r="G147" s="11">
        <f t="shared" ref="G147:G152" si="38">+E147+H147</f>
        <v>11.83</v>
      </c>
      <c r="H147" s="11">
        <f>+'Exh. JAP-5 Sch 50-59(Light)'!U163</f>
        <v>0.3</v>
      </c>
    </row>
    <row r="148" spans="1:8">
      <c r="A148" s="9">
        <f t="shared" si="35"/>
        <v>142</v>
      </c>
      <c r="B148" s="9" t="str">
        <f>+$B$147</f>
        <v>58 (59)</v>
      </c>
      <c r="C148" s="2" t="s">
        <v>141</v>
      </c>
      <c r="D148" s="2" t="s">
        <v>96</v>
      </c>
      <c r="E148" s="11">
        <v>12.72</v>
      </c>
      <c r="G148" s="11">
        <f t="shared" si="38"/>
        <v>13.06</v>
      </c>
      <c r="H148" s="11">
        <f>+'Exh. JAP-5 Sch 50-59(Light)'!U164</f>
        <v>0.34</v>
      </c>
    </row>
    <row r="149" spans="1:8">
      <c r="A149" s="9">
        <f t="shared" si="35"/>
        <v>143</v>
      </c>
      <c r="B149" s="9" t="str">
        <f t="shared" ref="B149:B152" si="39">+$B$147</f>
        <v>58 (59)</v>
      </c>
      <c r="C149" s="2" t="s">
        <v>141</v>
      </c>
      <c r="D149" s="2" t="s">
        <v>117</v>
      </c>
      <c r="E149" s="11">
        <v>14.71</v>
      </c>
      <c r="G149" s="11">
        <f t="shared" si="38"/>
        <v>15.100000000000001</v>
      </c>
      <c r="H149" s="11">
        <f>+'Exh. JAP-5 Sch 50-59(Light)'!U165</f>
        <v>0.39</v>
      </c>
    </row>
    <row r="150" spans="1:8">
      <c r="A150" s="9">
        <f t="shared" si="35"/>
        <v>144</v>
      </c>
      <c r="B150" s="9" t="str">
        <f t="shared" si="39"/>
        <v>58 (59)</v>
      </c>
      <c r="C150" s="2" t="s">
        <v>141</v>
      </c>
      <c r="D150" s="2" t="s">
        <v>118</v>
      </c>
      <c r="E150" s="11">
        <v>16.690000000000001</v>
      </c>
      <c r="G150" s="11">
        <f t="shared" si="38"/>
        <v>17.130000000000003</v>
      </c>
      <c r="H150" s="11">
        <f>+'Exh. JAP-5 Sch 50-59(Light)'!U166</f>
        <v>0.44</v>
      </c>
    </row>
    <row r="151" spans="1:8">
      <c r="A151" s="9">
        <f t="shared" si="35"/>
        <v>145</v>
      </c>
      <c r="B151" s="9" t="str">
        <f t="shared" si="39"/>
        <v>58 (59)</v>
      </c>
      <c r="C151" s="2" t="s">
        <v>141</v>
      </c>
      <c r="D151" s="2" t="s">
        <v>119</v>
      </c>
      <c r="E151" s="11">
        <v>18.68</v>
      </c>
      <c r="G151" s="11">
        <f t="shared" si="38"/>
        <v>19.169999999999998</v>
      </c>
      <c r="H151" s="11">
        <f>+'Exh. JAP-5 Sch 50-59(Light)'!U167</f>
        <v>0.49</v>
      </c>
    </row>
    <row r="152" spans="1:8">
      <c r="A152" s="9">
        <f t="shared" si="35"/>
        <v>146</v>
      </c>
      <c r="B152" s="9" t="str">
        <f t="shared" si="39"/>
        <v>58 (59)</v>
      </c>
      <c r="C152" s="2" t="s">
        <v>141</v>
      </c>
      <c r="D152" s="2" t="s">
        <v>98</v>
      </c>
      <c r="E152" s="11">
        <v>24.63</v>
      </c>
      <c r="G152" s="11">
        <f t="shared" si="38"/>
        <v>25.279999999999998</v>
      </c>
      <c r="H152" s="11">
        <f>+'Exh. JAP-5 Sch 50-59(Light)'!U168</f>
        <v>0.65</v>
      </c>
    </row>
    <row r="153" spans="1:8">
      <c r="A153" s="9">
        <f t="shared" si="35"/>
        <v>147</v>
      </c>
      <c r="B153" s="9"/>
      <c r="E153" s="11"/>
      <c r="G153" s="11"/>
      <c r="H153" s="11"/>
    </row>
    <row r="154" spans="1:8">
      <c r="A154" s="9">
        <f t="shared" si="35"/>
        <v>148</v>
      </c>
      <c r="B154" s="9" t="str">
        <f t="shared" ref="B154:B157" si="40">+$B$147</f>
        <v>58 (59)</v>
      </c>
      <c r="C154" s="2" t="s">
        <v>142</v>
      </c>
      <c r="D154" s="2" t="s">
        <v>97</v>
      </c>
      <c r="E154" s="11">
        <v>18.64</v>
      </c>
      <c r="G154" s="11">
        <f t="shared" ref="G154:G157" si="41">+E154+H154</f>
        <v>19.060000000000002</v>
      </c>
      <c r="H154" s="11">
        <f>+'Exh. JAP-5 Sch 50-59(Light)'!U176</f>
        <v>0.42</v>
      </c>
    </row>
    <row r="155" spans="1:8">
      <c r="A155" s="9">
        <f t="shared" si="35"/>
        <v>149</v>
      </c>
      <c r="B155" s="9" t="str">
        <f t="shared" si="40"/>
        <v>58 (59)</v>
      </c>
      <c r="C155" s="2" t="s">
        <v>142</v>
      </c>
      <c r="D155" s="2" t="s">
        <v>119</v>
      </c>
      <c r="E155" s="11">
        <v>21.8</v>
      </c>
      <c r="G155" s="11">
        <f t="shared" si="41"/>
        <v>22.3</v>
      </c>
      <c r="H155" s="11">
        <f>+'Exh. JAP-5 Sch 50-59(Light)'!U177</f>
        <v>0.5</v>
      </c>
    </row>
    <row r="156" spans="1:8">
      <c r="A156" s="9">
        <f t="shared" si="35"/>
        <v>150</v>
      </c>
      <c r="B156" s="9" t="str">
        <f t="shared" si="40"/>
        <v>58 (59)</v>
      </c>
      <c r="C156" s="2" t="s">
        <v>142</v>
      </c>
      <c r="D156" s="2" t="s">
        <v>98</v>
      </c>
      <c r="E156" s="11">
        <v>28.12</v>
      </c>
      <c r="G156" s="11">
        <f t="shared" si="41"/>
        <v>28.76</v>
      </c>
      <c r="H156" s="11">
        <f>+'Exh. JAP-5 Sch 50-59(Light)'!U178</f>
        <v>0.64</v>
      </c>
    </row>
    <row r="157" spans="1:8">
      <c r="A157" s="9">
        <f t="shared" si="35"/>
        <v>151</v>
      </c>
      <c r="B157" s="9" t="str">
        <f t="shared" si="40"/>
        <v>58 (59)</v>
      </c>
      <c r="C157" s="2" t="s">
        <v>142</v>
      </c>
      <c r="D157" s="2" t="s">
        <v>122</v>
      </c>
      <c r="E157" s="11">
        <v>53.4</v>
      </c>
      <c r="G157" s="11">
        <f t="shared" si="41"/>
        <v>54.61</v>
      </c>
      <c r="H157" s="11">
        <f>+'Exh. JAP-5 Sch 50-59(Light)'!U179</f>
        <v>1.21</v>
      </c>
    </row>
    <row r="158" spans="1:8">
      <c r="A158" s="9">
        <f t="shared" si="35"/>
        <v>152</v>
      </c>
      <c r="B158" s="9"/>
      <c r="E158" s="11"/>
      <c r="G158" s="11"/>
      <c r="H158" s="11"/>
    </row>
    <row r="159" spans="1:8">
      <c r="A159" s="9">
        <f t="shared" si="35"/>
        <v>153</v>
      </c>
      <c r="B159" s="9" t="str">
        <f t="shared" ref="B159:B163" si="42">+$B$147</f>
        <v>58 (59)</v>
      </c>
      <c r="C159" s="2" t="s">
        <v>143</v>
      </c>
      <c r="D159" s="2" t="s">
        <v>96</v>
      </c>
      <c r="E159" s="11">
        <v>12.72</v>
      </c>
      <c r="G159" s="11">
        <f t="shared" ref="G159:G163" si="43">+E159+H159</f>
        <v>13.05</v>
      </c>
      <c r="H159" s="11">
        <f>+'Exh. JAP-5 Sch 50-59(Light)'!U170</f>
        <v>0.33</v>
      </c>
    </row>
    <row r="160" spans="1:8">
      <c r="A160" s="9">
        <f t="shared" si="35"/>
        <v>154</v>
      </c>
      <c r="B160" s="9" t="str">
        <f t="shared" si="42"/>
        <v>58 (59)</v>
      </c>
      <c r="C160" s="2" t="s">
        <v>143</v>
      </c>
      <c r="D160" s="2" t="s">
        <v>117</v>
      </c>
      <c r="E160" s="11">
        <v>14.71</v>
      </c>
      <c r="G160" s="11">
        <f t="shared" si="43"/>
        <v>15.090000000000002</v>
      </c>
      <c r="H160" s="11">
        <f>+'Exh. JAP-5 Sch 50-59(Light)'!U171</f>
        <v>0.38</v>
      </c>
    </row>
    <row r="161" spans="1:8">
      <c r="A161" s="9">
        <f t="shared" si="35"/>
        <v>155</v>
      </c>
      <c r="B161" s="9" t="str">
        <f t="shared" si="42"/>
        <v>58 (59)</v>
      </c>
      <c r="C161" s="2" t="s">
        <v>143</v>
      </c>
      <c r="D161" s="2" t="s">
        <v>118</v>
      </c>
      <c r="E161" s="11">
        <v>16.690000000000001</v>
      </c>
      <c r="G161" s="11">
        <f t="shared" si="43"/>
        <v>17.12</v>
      </c>
      <c r="H161" s="11">
        <f>+'Exh. JAP-5 Sch 50-59(Light)'!U172</f>
        <v>0.43</v>
      </c>
    </row>
    <row r="162" spans="1:8">
      <c r="A162" s="9">
        <f t="shared" si="35"/>
        <v>156</v>
      </c>
      <c r="B162" s="9" t="str">
        <f t="shared" si="42"/>
        <v>58 (59)</v>
      </c>
      <c r="C162" s="2" t="s">
        <v>143</v>
      </c>
      <c r="D162" s="2" t="s">
        <v>119</v>
      </c>
      <c r="E162" s="11">
        <v>18.68</v>
      </c>
      <c r="G162" s="11">
        <f t="shared" si="43"/>
        <v>19.169999999999998</v>
      </c>
      <c r="H162" s="11">
        <f>+'Exh. JAP-5 Sch 50-59(Light)'!U173</f>
        <v>0.49</v>
      </c>
    </row>
    <row r="163" spans="1:8">
      <c r="A163" s="9">
        <f t="shared" si="35"/>
        <v>157</v>
      </c>
      <c r="B163" s="9" t="str">
        <f t="shared" si="42"/>
        <v>58 (59)</v>
      </c>
      <c r="C163" s="2" t="s">
        <v>143</v>
      </c>
      <c r="D163" s="2" t="s">
        <v>98</v>
      </c>
      <c r="E163" s="11">
        <v>24.63</v>
      </c>
      <c r="G163" s="11">
        <f t="shared" si="43"/>
        <v>25.27</v>
      </c>
      <c r="H163" s="11">
        <f>+'Exh. JAP-5 Sch 50-59(Light)'!U174</f>
        <v>0.64</v>
      </c>
    </row>
    <row r="164" spans="1:8">
      <c r="A164" s="9">
        <f t="shared" si="35"/>
        <v>158</v>
      </c>
      <c r="B164" s="9"/>
      <c r="E164" s="11"/>
      <c r="G164" s="11"/>
      <c r="H164" s="11"/>
    </row>
    <row r="165" spans="1:8">
      <c r="A165" s="9">
        <f t="shared" si="35"/>
        <v>159</v>
      </c>
      <c r="B165" s="9" t="str">
        <f t="shared" ref="B165:B166" si="44">+$B$147</f>
        <v>58 (59)</v>
      </c>
      <c r="C165" s="2" t="s">
        <v>144</v>
      </c>
      <c r="D165" s="2" t="s">
        <v>119</v>
      </c>
      <c r="E165" s="11">
        <v>21.8</v>
      </c>
      <c r="G165" s="11">
        <f t="shared" ref="G165:G166" si="45">+E165+H165</f>
        <v>22.38</v>
      </c>
      <c r="H165" s="11">
        <f>+'Exh. JAP-5 Sch 50-59(Light)'!U181</f>
        <v>0.57999999999999996</v>
      </c>
    </row>
    <row r="166" spans="1:8">
      <c r="A166" s="9">
        <f t="shared" si="35"/>
        <v>160</v>
      </c>
      <c r="B166" s="9" t="str">
        <f t="shared" si="44"/>
        <v>58 (59)</v>
      </c>
      <c r="C166" s="2" t="s">
        <v>144</v>
      </c>
      <c r="D166" s="2" t="s">
        <v>98</v>
      </c>
      <c r="E166" s="11">
        <v>28.12</v>
      </c>
      <c r="G166" s="11">
        <f t="shared" si="45"/>
        <v>28.86</v>
      </c>
      <c r="H166" s="11">
        <f>+'Exh. JAP-5 Sch 50-59(Light)'!U182</f>
        <v>0.74</v>
      </c>
    </row>
    <row r="167" spans="1:8">
      <c r="A167" s="9">
        <f t="shared" si="35"/>
        <v>161</v>
      </c>
      <c r="B167" s="9"/>
      <c r="E167" s="11"/>
      <c r="G167" s="11"/>
      <c r="H167" s="11"/>
    </row>
    <row r="168" spans="1:8">
      <c r="A168" s="9">
        <f t="shared" si="35"/>
        <v>162</v>
      </c>
      <c r="B168" s="9" t="str">
        <f t="shared" ref="B168:B182" si="46">+$B$147</f>
        <v>58 (59)</v>
      </c>
      <c r="C168" s="14" t="s">
        <v>145</v>
      </c>
      <c r="D168" s="14" t="s">
        <v>105</v>
      </c>
      <c r="E168" s="11">
        <v>12.31</v>
      </c>
      <c r="G168" s="11">
        <f t="shared" ref="G168:G182" si="47">+E168+H168</f>
        <v>12.700000000000001</v>
      </c>
      <c r="H168" s="11">
        <f>+'Exh. JAP-5 Sch 50-59(Light)'!U185</f>
        <v>0.39</v>
      </c>
    </row>
    <row r="169" spans="1:8">
      <c r="A169" s="9">
        <f t="shared" si="35"/>
        <v>163</v>
      </c>
      <c r="B169" s="9" t="str">
        <f t="shared" si="46"/>
        <v>58 (59)</v>
      </c>
      <c r="C169" s="14" t="s">
        <v>145</v>
      </c>
      <c r="D169" s="14" t="s">
        <v>106</v>
      </c>
      <c r="E169" s="11">
        <v>13.42</v>
      </c>
      <c r="G169" s="11">
        <f t="shared" si="47"/>
        <v>13.85</v>
      </c>
      <c r="H169" s="11">
        <f>+'Exh. JAP-5 Sch 50-59(Light)'!U186</f>
        <v>0.43</v>
      </c>
    </row>
    <row r="170" spans="1:8">
      <c r="A170" s="9">
        <f t="shared" si="35"/>
        <v>164</v>
      </c>
      <c r="B170" s="9" t="str">
        <f t="shared" si="46"/>
        <v>58 (59)</v>
      </c>
      <c r="C170" s="14" t="s">
        <v>145</v>
      </c>
      <c r="D170" s="14" t="s">
        <v>107</v>
      </c>
      <c r="E170" s="11">
        <v>14.54</v>
      </c>
      <c r="G170" s="11">
        <f t="shared" si="47"/>
        <v>15</v>
      </c>
      <c r="H170" s="11">
        <f>+'Exh. JAP-5 Sch 50-59(Light)'!U187</f>
        <v>0.46</v>
      </c>
    </row>
    <row r="171" spans="1:8">
      <c r="A171" s="9">
        <f t="shared" si="35"/>
        <v>165</v>
      </c>
      <c r="B171" s="9" t="str">
        <f t="shared" si="46"/>
        <v>58 (59)</v>
      </c>
      <c r="C171" s="14" t="s">
        <v>145</v>
      </c>
      <c r="D171" s="14" t="s">
        <v>108</v>
      </c>
      <c r="E171" s="11">
        <v>15.66</v>
      </c>
      <c r="G171" s="11">
        <f t="shared" si="47"/>
        <v>16.16</v>
      </c>
      <c r="H171" s="11">
        <f>+'Exh. JAP-5 Sch 50-59(Light)'!U188</f>
        <v>0.5</v>
      </c>
    </row>
    <row r="172" spans="1:8">
      <c r="A172" s="9">
        <f t="shared" si="35"/>
        <v>166</v>
      </c>
      <c r="B172" s="9" t="str">
        <f t="shared" si="46"/>
        <v>58 (59)</v>
      </c>
      <c r="C172" s="14" t="s">
        <v>145</v>
      </c>
      <c r="D172" s="14" t="s">
        <v>109</v>
      </c>
      <c r="E172" s="11">
        <v>16.77</v>
      </c>
      <c r="G172" s="11">
        <f t="shared" si="47"/>
        <v>17.3</v>
      </c>
      <c r="H172" s="11">
        <f>+'Exh. JAP-5 Sch 50-59(Light)'!U189</f>
        <v>0.53</v>
      </c>
    </row>
    <row r="173" spans="1:8">
      <c r="A173" s="9">
        <f t="shared" si="35"/>
        <v>167</v>
      </c>
      <c r="B173" s="9" t="str">
        <f t="shared" si="46"/>
        <v>58 (59)</v>
      </c>
      <c r="C173" s="14" t="s">
        <v>145</v>
      </c>
      <c r="D173" s="14" t="s">
        <v>110</v>
      </c>
      <c r="E173" s="11">
        <v>17.89</v>
      </c>
      <c r="G173" s="11">
        <f t="shared" si="47"/>
        <v>18.46</v>
      </c>
      <c r="H173" s="11">
        <f>+'Exh. JAP-5 Sch 50-59(Light)'!U190</f>
        <v>0.56999999999999995</v>
      </c>
    </row>
    <row r="174" spans="1:8">
      <c r="A174" s="9">
        <f t="shared" si="35"/>
        <v>168</v>
      </c>
      <c r="B174" s="9" t="str">
        <f t="shared" si="46"/>
        <v>58 (59)</v>
      </c>
      <c r="C174" s="14" t="s">
        <v>145</v>
      </c>
      <c r="D174" s="14" t="s">
        <v>111</v>
      </c>
      <c r="E174" s="11">
        <v>19</v>
      </c>
      <c r="G174" s="11">
        <f t="shared" si="47"/>
        <v>19.600000000000001</v>
      </c>
      <c r="H174" s="11">
        <f>+'Exh. JAP-5 Sch 50-59(Light)'!U191</f>
        <v>0.6</v>
      </c>
    </row>
    <row r="175" spans="1:8">
      <c r="A175" s="9">
        <f t="shared" si="35"/>
        <v>169</v>
      </c>
      <c r="B175" s="9" t="str">
        <f t="shared" si="46"/>
        <v>58 (59)</v>
      </c>
      <c r="C175" s="14" t="s">
        <v>145</v>
      </c>
      <c r="D175" s="14" t="s">
        <v>112</v>
      </c>
      <c r="E175" s="11">
        <v>20.12</v>
      </c>
      <c r="G175" s="11">
        <f t="shared" si="47"/>
        <v>20.76</v>
      </c>
      <c r="H175" s="11">
        <f>+'Exh. JAP-5 Sch 50-59(Light)'!U192</f>
        <v>0.64</v>
      </c>
    </row>
    <row r="176" spans="1:8">
      <c r="A176" s="9">
        <f t="shared" si="35"/>
        <v>170</v>
      </c>
      <c r="B176" s="9" t="str">
        <f t="shared" si="46"/>
        <v>58 (59)</v>
      </c>
      <c r="C176" s="14" t="s">
        <v>145</v>
      </c>
      <c r="D176" s="14" t="s">
        <v>113</v>
      </c>
      <c r="E176" s="11">
        <v>21.24</v>
      </c>
      <c r="G176" s="11">
        <f t="shared" si="47"/>
        <v>21.91</v>
      </c>
      <c r="H176" s="11">
        <f>+'Exh. JAP-5 Sch 50-59(Light)'!U193</f>
        <v>0.67</v>
      </c>
    </row>
    <row r="177" spans="1:8">
      <c r="A177" s="9">
        <f t="shared" si="35"/>
        <v>171</v>
      </c>
      <c r="B177" s="9" t="str">
        <f t="shared" si="46"/>
        <v>58 (59)</v>
      </c>
      <c r="C177" s="14" t="s">
        <v>145</v>
      </c>
      <c r="D177" s="14" t="s">
        <v>146</v>
      </c>
      <c r="E177" s="11">
        <v>23.66</v>
      </c>
      <c r="G177" s="11">
        <f t="shared" si="47"/>
        <v>24.41</v>
      </c>
      <c r="H177" s="11">
        <f>+'Exh. JAP-5 Sch 50-59(Light)'!U194</f>
        <v>0.75</v>
      </c>
    </row>
    <row r="178" spans="1:8">
      <c r="A178" s="9">
        <f t="shared" si="35"/>
        <v>172</v>
      </c>
      <c r="B178" s="9" t="str">
        <f t="shared" si="46"/>
        <v>58 (59)</v>
      </c>
      <c r="C178" s="14" t="s">
        <v>145</v>
      </c>
      <c r="D178" s="2" t="s">
        <v>147</v>
      </c>
      <c r="E178" s="11">
        <v>27.38</v>
      </c>
      <c r="G178" s="11">
        <f t="shared" si="47"/>
        <v>28.25</v>
      </c>
      <c r="H178" s="11">
        <f>+'Exh. JAP-5 Sch 50-59(Light)'!U195</f>
        <v>0.87</v>
      </c>
    </row>
    <row r="179" spans="1:8">
      <c r="A179" s="9">
        <f t="shared" si="35"/>
        <v>173</v>
      </c>
      <c r="B179" s="9" t="str">
        <f t="shared" si="46"/>
        <v>58 (59)</v>
      </c>
      <c r="C179" s="14" t="s">
        <v>145</v>
      </c>
      <c r="D179" s="31" t="s">
        <v>148</v>
      </c>
      <c r="E179" s="11">
        <v>31.1</v>
      </c>
      <c r="G179" s="11">
        <f t="shared" si="47"/>
        <v>32.090000000000003</v>
      </c>
      <c r="H179" s="11">
        <f>+'Exh. JAP-5 Sch 50-59(Light)'!U196</f>
        <v>0.99</v>
      </c>
    </row>
    <row r="180" spans="1:8">
      <c r="A180" s="9">
        <f t="shared" si="35"/>
        <v>174</v>
      </c>
      <c r="B180" s="9" t="str">
        <f t="shared" si="46"/>
        <v>58 (59)</v>
      </c>
      <c r="C180" s="14" t="s">
        <v>145</v>
      </c>
      <c r="D180" s="14" t="s">
        <v>149</v>
      </c>
      <c r="E180" s="11">
        <v>34.82</v>
      </c>
      <c r="G180" s="11">
        <f t="shared" si="47"/>
        <v>35.92</v>
      </c>
      <c r="H180" s="11">
        <f>+'Exh. JAP-5 Sch 50-59(Light)'!U197</f>
        <v>1.1000000000000001</v>
      </c>
    </row>
    <row r="181" spans="1:8">
      <c r="A181" s="9">
        <f t="shared" si="35"/>
        <v>175</v>
      </c>
      <c r="B181" s="9" t="str">
        <f t="shared" si="46"/>
        <v>58 (59)</v>
      </c>
      <c r="C181" s="14" t="s">
        <v>145</v>
      </c>
      <c r="D181" s="31" t="s">
        <v>150</v>
      </c>
      <c r="E181" s="11">
        <v>38.54</v>
      </c>
      <c r="G181" s="11">
        <f t="shared" si="47"/>
        <v>39.76</v>
      </c>
      <c r="H181" s="11">
        <f>+'Exh. JAP-5 Sch 50-59(Light)'!U198</f>
        <v>1.22</v>
      </c>
    </row>
    <row r="182" spans="1:8">
      <c r="A182" s="9">
        <f t="shared" si="35"/>
        <v>176</v>
      </c>
      <c r="B182" s="9" t="str">
        <f t="shared" si="46"/>
        <v>58 (59)</v>
      </c>
      <c r="C182" s="14" t="s">
        <v>145</v>
      </c>
      <c r="D182" s="2" t="s">
        <v>151</v>
      </c>
      <c r="E182" s="11">
        <v>42.26</v>
      </c>
      <c r="G182" s="11">
        <f t="shared" si="47"/>
        <v>43.6</v>
      </c>
      <c r="H182" s="11">
        <f>+'Exh. JAP-5 Sch 50-59(Light)'!U199</f>
        <v>1.34</v>
      </c>
    </row>
    <row r="183" spans="1:8">
      <c r="A183" s="9">
        <f t="shared" si="35"/>
        <v>177</v>
      </c>
      <c r="B183" s="9"/>
      <c r="E183" s="11"/>
      <c r="G183" s="11"/>
      <c r="H183" s="11"/>
    </row>
    <row r="184" spans="1:8">
      <c r="A184" s="9">
        <f t="shared" si="35"/>
        <v>178</v>
      </c>
      <c r="B184" s="9" t="str">
        <f>+$B$147</f>
        <v>58 (59)</v>
      </c>
      <c r="C184" s="2" t="s">
        <v>152</v>
      </c>
      <c r="D184" s="2" t="s">
        <v>137</v>
      </c>
      <c r="E184" s="11">
        <v>9.75</v>
      </c>
      <c r="G184" s="11">
        <f>+E184+H184</f>
        <v>10.15</v>
      </c>
      <c r="H184" s="11">
        <f>+'Exh. JAP-5 Sch 50-59(Light)'!U208</f>
        <v>0.4</v>
      </c>
    </row>
    <row r="185" spans="1:8">
      <c r="A185" s="9"/>
      <c r="B185" s="9"/>
    </row>
    <row r="186" spans="1:8">
      <c r="A186" s="9"/>
      <c r="B186" s="9"/>
    </row>
    <row r="187" spans="1:8">
      <c r="A187" s="9"/>
      <c r="B187" s="9"/>
    </row>
    <row r="188" spans="1:8">
      <c r="A188" s="9"/>
      <c r="B188" s="9"/>
    </row>
    <row r="189" spans="1:8">
      <c r="A189" s="9"/>
      <c r="B189" s="9"/>
    </row>
  </sheetData>
  <printOptions horizontalCentered="1"/>
  <pageMargins left="0" right="0" top="0.5" bottom="1.07" header="0.5" footer="0.5"/>
  <pageSetup scale="68" fitToHeight="4" orientation="landscape" horizontalDpi="300" verticalDpi="300" r:id="rId1"/>
  <headerFooter alignWithMargins="0">
    <oddFooter>&amp;R&amp;A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/>
  <cols>
    <col min="1" max="1" width="4.5546875" style="37" bestFit="1" customWidth="1"/>
    <col min="2" max="2" width="32.109375" style="37" customWidth="1"/>
    <col min="3" max="3" width="8.5546875" style="37" bestFit="1" customWidth="1"/>
    <col min="4" max="4" width="14.6640625" style="37" bestFit="1" customWidth="1"/>
    <col min="5" max="5" width="15.88671875" style="37" bestFit="1" customWidth="1"/>
    <col min="6" max="6" width="12.88671875" style="37" bestFit="1" customWidth="1"/>
    <col min="7" max="7" width="13.33203125" style="37" bestFit="1" customWidth="1"/>
    <col min="8" max="8" width="9.109375" style="37" bestFit="1" customWidth="1"/>
    <col min="9" max="9" width="14.77734375" style="37" bestFit="1" customWidth="1"/>
    <col min="10" max="10" width="14.6640625" style="37" bestFit="1" customWidth="1"/>
    <col min="11" max="11" width="8.6640625" style="37" bestFit="1" customWidth="1"/>
    <col min="12" max="12" width="8.88671875" style="37"/>
    <col min="13" max="13" width="17.44140625" style="37" bestFit="1" customWidth="1"/>
    <col min="14" max="14" width="10" style="37" bestFit="1" customWidth="1"/>
    <col min="15" max="16384" width="8.88671875" style="37"/>
  </cols>
  <sheetData>
    <row r="1" spans="1:13">
      <c r="A1" s="358" t="s">
        <v>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3">
      <c r="A2" s="358" t="str">
        <f>+'Exh. JAP-5 Proforma Proposed'!B3</f>
        <v xml:space="preserve">Expedited Rate Filing "ERF" - Schedule 141 </v>
      </c>
      <c r="B2" s="358" t="s">
        <v>153</v>
      </c>
      <c r="C2" s="358"/>
      <c r="D2" s="358"/>
      <c r="E2" s="358"/>
      <c r="F2" s="358"/>
      <c r="G2" s="358"/>
      <c r="H2" s="358"/>
      <c r="I2" s="358"/>
      <c r="J2" s="358"/>
      <c r="K2" s="358"/>
    </row>
    <row r="3" spans="1:13">
      <c r="A3" s="358" t="s">
        <v>154</v>
      </c>
      <c r="B3" s="358" t="s">
        <v>154</v>
      </c>
      <c r="C3" s="358"/>
      <c r="D3" s="358"/>
      <c r="E3" s="358"/>
      <c r="F3" s="358"/>
      <c r="G3" s="358"/>
      <c r="H3" s="358"/>
      <c r="I3" s="358"/>
      <c r="J3" s="358"/>
      <c r="K3" s="358"/>
    </row>
    <row r="4" spans="1:13">
      <c r="B4" s="38"/>
      <c r="C4" s="38"/>
      <c r="D4" s="38"/>
      <c r="E4" s="38"/>
      <c r="F4" s="38"/>
      <c r="G4" s="39"/>
      <c r="H4" s="39"/>
      <c r="I4" s="39"/>
      <c r="J4" s="39"/>
      <c r="K4" s="39"/>
    </row>
    <row r="5" spans="1:13" s="42" customFormat="1" ht="39.6">
      <c r="A5" s="40" t="s">
        <v>5</v>
      </c>
      <c r="B5" s="40" t="s">
        <v>155</v>
      </c>
      <c r="C5" s="40" t="s">
        <v>90</v>
      </c>
      <c r="D5" s="41" t="str">
        <f>+'Exh. JAP-5 Proforma Proposed'!D6</f>
        <v>kWh Sales
YE 3-31-2018</v>
      </c>
      <c r="E5" s="41" t="str">
        <f>+'Exh. JAP-5 Proforma Proposed'!E6</f>
        <v>Proforma Revenue Base Rates</v>
      </c>
      <c r="F5" s="41" t="s">
        <v>156</v>
      </c>
      <c r="G5" s="40" t="s">
        <v>157</v>
      </c>
      <c r="H5" s="41" t="s">
        <v>158</v>
      </c>
      <c r="I5" s="41" t="s">
        <v>159</v>
      </c>
      <c r="J5" s="41" t="s">
        <v>160</v>
      </c>
      <c r="K5" s="40" t="s">
        <v>161</v>
      </c>
    </row>
    <row r="6" spans="1:13" s="75" customFormat="1">
      <c r="B6" s="43"/>
      <c r="C6" s="44"/>
      <c r="D6" s="44" t="s">
        <v>2</v>
      </c>
      <c r="E6" s="44" t="s">
        <v>3</v>
      </c>
      <c r="F6" s="75" t="s">
        <v>89</v>
      </c>
      <c r="G6" s="44" t="s">
        <v>162</v>
      </c>
      <c r="H6" s="44" t="s">
        <v>163</v>
      </c>
      <c r="I6" s="45" t="s">
        <v>164</v>
      </c>
      <c r="J6" s="75" t="s">
        <v>165</v>
      </c>
      <c r="K6" s="75" t="s">
        <v>166</v>
      </c>
    </row>
    <row r="7" spans="1:13" s="75" customFormat="1">
      <c r="B7" s="43"/>
      <c r="C7" s="44"/>
      <c r="D7" s="44"/>
      <c r="E7" s="44"/>
      <c r="G7" s="44"/>
      <c r="H7" s="44"/>
    </row>
    <row r="8" spans="1:13">
      <c r="A8" s="42">
        <v>1</v>
      </c>
      <c r="B8" s="46" t="s">
        <v>167</v>
      </c>
      <c r="C8" s="47">
        <v>7</v>
      </c>
      <c r="D8" s="48">
        <f>+'Exh. JAP-5 Proforma Proposed'!D9</f>
        <v>10692607327.004005</v>
      </c>
      <c r="E8" s="49">
        <f>+'Exh. JAP-5 Proforma Proposed'!E9</f>
        <v>1112342454</v>
      </c>
      <c r="G8" s="50">
        <v>421522098</v>
      </c>
      <c r="H8" s="51">
        <f>+G8/$G$33</f>
        <v>0.57392856969209327</v>
      </c>
      <c r="I8" s="50">
        <f>ROUND(+H8*$F$33,0)</f>
        <v>23753021</v>
      </c>
      <c r="J8" s="49">
        <f>+I8+E8</f>
        <v>1136095475</v>
      </c>
      <c r="K8" s="52">
        <f>+I8/E8</f>
        <v>2.135405415354218E-2</v>
      </c>
      <c r="M8" s="53"/>
    </row>
    <row r="9" spans="1:13">
      <c r="A9" s="42">
        <f>+A8+1</f>
        <v>2</v>
      </c>
      <c r="C9" s="47"/>
      <c r="D9" s="54"/>
      <c r="E9" s="50"/>
      <c r="G9" s="50"/>
      <c r="H9" s="55"/>
      <c r="I9" s="50"/>
      <c r="J9" s="50"/>
      <c r="K9" s="56"/>
      <c r="M9" s="53"/>
    </row>
    <row r="10" spans="1:13">
      <c r="A10" s="42">
        <f t="shared" ref="A10:A38" si="0">+A9+1</f>
        <v>3</v>
      </c>
      <c r="B10" s="37" t="s">
        <v>60</v>
      </c>
      <c r="C10" s="47"/>
      <c r="D10" s="54"/>
      <c r="E10" s="50"/>
      <c r="G10" s="50"/>
      <c r="H10" s="55"/>
      <c r="I10" s="50"/>
      <c r="J10" s="50"/>
      <c r="K10" s="56"/>
      <c r="M10" s="53"/>
    </row>
    <row r="11" spans="1:13">
      <c r="A11" s="42">
        <f t="shared" si="0"/>
        <v>4</v>
      </c>
      <c r="B11" s="57" t="s">
        <v>168</v>
      </c>
      <c r="C11" s="47">
        <v>24</v>
      </c>
      <c r="D11" s="58">
        <f>+'Exh. JAP-5 Proforma Proposed'!D13</f>
        <v>2798666182.9914489</v>
      </c>
      <c r="E11" s="50">
        <f>+'Exh. JAP-5 Proforma Proposed'!E13</f>
        <v>271746456</v>
      </c>
      <c r="G11" s="50">
        <v>105701880</v>
      </c>
      <c r="H11" s="51">
        <f t="shared" ref="H11:H13" si="1">+G11/$G$33</f>
        <v>0.14391968793570886</v>
      </c>
      <c r="I11" s="50">
        <f t="shared" ref="I11:I13" si="2">ROUND(+H11*$F$33,0)</f>
        <v>5956364</v>
      </c>
      <c r="J11" s="50">
        <f>+I11+E11</f>
        <v>277702820</v>
      </c>
      <c r="K11" s="56">
        <f>+I11/E11</f>
        <v>2.1918828630464272E-2</v>
      </c>
      <c r="M11" s="53"/>
    </row>
    <row r="12" spans="1:13">
      <c r="A12" s="42">
        <f t="shared" si="0"/>
        <v>5</v>
      </c>
      <c r="B12" s="57" t="s">
        <v>169</v>
      </c>
      <c r="C12" s="47" t="s">
        <v>170</v>
      </c>
      <c r="D12" s="58">
        <f>SUM('Exh. JAP-5 Proforma Proposed'!D14,'Exh. JAP-5 Proforma Proposed'!D16)</f>
        <v>2948280572.3413715</v>
      </c>
      <c r="E12" s="50">
        <f>SUM('Exh. JAP-5 Proforma Proposed'!E14,'Exh. JAP-5 Proforma Proposed'!E16)</f>
        <v>265603163</v>
      </c>
      <c r="G12" s="50">
        <v>92498165</v>
      </c>
      <c r="H12" s="51">
        <f t="shared" si="1"/>
        <v>0.12594200823510146</v>
      </c>
      <c r="I12" s="50">
        <f t="shared" si="2"/>
        <v>5212327</v>
      </c>
      <c r="J12" s="50">
        <f>+I12+E12</f>
        <v>270815490</v>
      </c>
      <c r="K12" s="56">
        <f>+I12/E12</f>
        <v>1.9624491444779971E-2</v>
      </c>
      <c r="M12" s="53"/>
    </row>
    <row r="13" spans="1:13">
      <c r="A13" s="42">
        <f t="shared" si="0"/>
        <v>6</v>
      </c>
      <c r="B13" s="57" t="s">
        <v>171</v>
      </c>
      <c r="C13" s="47" t="s">
        <v>172</v>
      </c>
      <c r="D13" s="58">
        <f>+'Exh. JAP-5 Proforma Proposed'!D15</f>
        <v>1859341510.5103018</v>
      </c>
      <c r="E13" s="50">
        <f>+'Exh. JAP-5 Proforma Proposed'!E15</f>
        <v>153806836.51163766</v>
      </c>
      <c r="G13" s="50">
        <v>46641513</v>
      </c>
      <c r="H13" s="51">
        <f t="shared" si="1"/>
        <v>6.3505322666061445E-2</v>
      </c>
      <c r="I13" s="50">
        <f t="shared" si="2"/>
        <v>2628277</v>
      </c>
      <c r="J13" s="50">
        <f>+I13+E13</f>
        <v>156435113.51163766</v>
      </c>
      <c r="K13" s="56">
        <f>+I13/E13</f>
        <v>1.7088167597811128E-2</v>
      </c>
      <c r="M13" s="53"/>
    </row>
    <row r="14" spans="1:13">
      <c r="A14" s="42">
        <f t="shared" si="0"/>
        <v>7</v>
      </c>
      <c r="B14" s="59" t="s">
        <v>173</v>
      </c>
      <c r="C14" s="47"/>
      <c r="D14" s="60">
        <f>SUM(D11:D13)</f>
        <v>7606288265.8431225</v>
      </c>
      <c r="E14" s="49">
        <f>SUM(E11:E13)</f>
        <v>691156455.51163769</v>
      </c>
      <c r="G14" s="61"/>
      <c r="H14" s="55"/>
      <c r="I14" s="50"/>
      <c r="J14" s="49">
        <f>SUM(J11:J13)</f>
        <v>704953423.51163769</v>
      </c>
      <c r="K14" s="52">
        <f>SUM(I11:I13)/E14</f>
        <v>1.9962148786972715E-2</v>
      </c>
      <c r="M14" s="53"/>
    </row>
    <row r="15" spans="1:13">
      <c r="A15" s="42">
        <f t="shared" si="0"/>
        <v>8</v>
      </c>
      <c r="C15" s="47"/>
      <c r="D15" s="62"/>
      <c r="E15" s="50"/>
      <c r="G15" s="50"/>
      <c r="H15" s="55"/>
      <c r="I15" s="50"/>
      <c r="J15" s="50"/>
      <c r="K15" s="56"/>
      <c r="M15" s="53"/>
    </row>
    <row r="16" spans="1:13">
      <c r="A16" s="42">
        <f t="shared" si="0"/>
        <v>9</v>
      </c>
      <c r="B16" s="37" t="s">
        <v>58</v>
      </c>
      <c r="C16" s="47"/>
      <c r="D16" s="62"/>
      <c r="E16" s="50"/>
      <c r="G16" s="50"/>
      <c r="H16" s="55"/>
      <c r="I16" s="50"/>
      <c r="J16" s="50"/>
      <c r="K16" s="56"/>
      <c r="M16" s="53"/>
    </row>
    <row r="17" spans="1:15">
      <c r="A17" s="42">
        <f t="shared" si="0"/>
        <v>10</v>
      </c>
      <c r="B17" s="57" t="s">
        <v>174</v>
      </c>
      <c r="C17" s="47" t="s">
        <v>175</v>
      </c>
      <c r="D17" s="58">
        <f>SUM('Exh. JAP-5 Proforma Proposed'!D20:D21)</f>
        <v>1314206406.5788648</v>
      </c>
      <c r="E17" s="50">
        <f>SUM('Exh. JAP-5 Proforma Proposed'!E20:E21)</f>
        <v>106477416.88154125</v>
      </c>
      <c r="G17" s="50">
        <v>32038292</v>
      </c>
      <c r="H17" s="51">
        <f t="shared" ref="H17:H18" si="3">+G17/$G$33</f>
        <v>4.3622128448738258E-2</v>
      </c>
      <c r="I17" s="50">
        <f t="shared" ref="I17:I18" si="4">ROUND(+H17*$F$33,0)</f>
        <v>1805377</v>
      </c>
      <c r="J17" s="50">
        <f>+I17+E17</f>
        <v>108282793.88154125</v>
      </c>
      <c r="K17" s="56">
        <f>+I17/E17</f>
        <v>1.69554920928306E-2</v>
      </c>
      <c r="M17" s="53"/>
    </row>
    <row r="18" spans="1:15">
      <c r="A18" s="42">
        <f t="shared" si="0"/>
        <v>11</v>
      </c>
      <c r="B18" s="63" t="s">
        <v>176</v>
      </c>
      <c r="C18" s="47">
        <v>43</v>
      </c>
      <c r="D18" s="58">
        <f>+'Exh. JAP-5 Proforma Proposed'!D22</f>
        <v>122391002.57368127</v>
      </c>
      <c r="E18" s="50">
        <f>+'Exh. JAP-5 Proforma Proposed'!E22</f>
        <v>10755628.150522547</v>
      </c>
      <c r="G18" s="50">
        <v>5166575</v>
      </c>
      <c r="H18" s="51">
        <f t="shared" si="3"/>
        <v>7.034613402301217E-3</v>
      </c>
      <c r="I18" s="50">
        <f t="shared" si="4"/>
        <v>291140</v>
      </c>
      <c r="J18" s="50">
        <f>+I18+E18</f>
        <v>11046768.150522547</v>
      </c>
      <c r="K18" s="56">
        <f>+I18/E18</f>
        <v>2.706861895238126E-2</v>
      </c>
      <c r="M18" s="53"/>
    </row>
    <row r="19" spans="1:15">
      <c r="A19" s="42">
        <f t="shared" si="0"/>
        <v>12</v>
      </c>
      <c r="B19" s="46" t="s">
        <v>177</v>
      </c>
      <c r="C19" s="47"/>
      <c r="D19" s="60">
        <f>SUM(D17:D18)</f>
        <v>1436597409.1525462</v>
      </c>
      <c r="E19" s="49">
        <f>SUM(E17:E18)</f>
        <v>117233045.0320638</v>
      </c>
      <c r="G19" s="61"/>
      <c r="H19" s="55"/>
      <c r="I19" s="50"/>
      <c r="J19" s="49">
        <f>SUM(J17:J18)</f>
        <v>119329562.0320638</v>
      </c>
      <c r="K19" s="52">
        <f>SUM(I17:I18)/E19</f>
        <v>1.7883328027746722E-2</v>
      </c>
      <c r="M19" s="53"/>
      <c r="O19" s="64"/>
    </row>
    <row r="20" spans="1:15">
      <c r="A20" s="42">
        <f t="shared" si="0"/>
        <v>13</v>
      </c>
      <c r="C20" s="47"/>
      <c r="D20" s="65"/>
      <c r="E20" s="53"/>
      <c r="G20" s="50"/>
      <c r="H20" s="66"/>
      <c r="I20" s="53"/>
      <c r="J20" s="53"/>
      <c r="K20" s="67"/>
      <c r="M20" s="53"/>
    </row>
    <row r="21" spans="1:15">
      <c r="A21" s="42">
        <f t="shared" si="0"/>
        <v>14</v>
      </c>
      <c r="B21" s="46" t="s">
        <v>178</v>
      </c>
      <c r="C21" s="47">
        <v>40</v>
      </c>
      <c r="D21" s="68">
        <f>+'Exh. JAP-5 Proforma Proposed'!D25</f>
        <v>555944176.75643647</v>
      </c>
      <c r="E21" s="49">
        <f>+'Exh. JAP-5 Proforma Proposed'!E25</f>
        <v>40368652</v>
      </c>
      <c r="G21" s="50">
        <v>10194306</v>
      </c>
      <c r="H21" s="51">
        <f>+G21/$G$33</f>
        <v>1.3880182057699678E-2</v>
      </c>
      <c r="I21" s="50">
        <f>ROUND(+H21*$F$33,0)</f>
        <v>574455</v>
      </c>
      <c r="J21" s="49">
        <f>+I21+E21</f>
        <v>40943107</v>
      </c>
      <c r="K21" s="52">
        <f>+I21/E21</f>
        <v>1.4230224977539502E-2</v>
      </c>
      <c r="M21" s="53"/>
    </row>
    <row r="22" spans="1:15">
      <c r="A22" s="42">
        <f t="shared" si="0"/>
        <v>15</v>
      </c>
      <c r="C22" s="47"/>
      <c r="D22" s="65"/>
      <c r="E22" s="53"/>
      <c r="G22" s="50"/>
      <c r="H22" s="66"/>
      <c r="I22" s="53"/>
      <c r="J22" s="53"/>
      <c r="K22" s="67"/>
      <c r="M22" s="53"/>
    </row>
    <row r="23" spans="1:15">
      <c r="A23" s="42">
        <f t="shared" si="0"/>
        <v>16</v>
      </c>
      <c r="B23" s="59" t="s">
        <v>179</v>
      </c>
      <c r="C23" s="47" t="s">
        <v>180</v>
      </c>
      <c r="D23" s="68">
        <f>+'Exh. JAP-5 Proforma Proposed'!D30</f>
        <v>623768987</v>
      </c>
      <c r="E23" s="49">
        <f>+'Exh. JAP-5 Proforma Proposed'!E30</f>
        <v>40961771.371312</v>
      </c>
      <c r="G23" s="50">
        <v>8345909</v>
      </c>
      <c r="H23" s="51">
        <f>+G23/$G$33</f>
        <v>1.1363474507925724E-2</v>
      </c>
      <c r="I23" s="50">
        <f>ROUND(+H23*$F$33,0)</f>
        <v>470297</v>
      </c>
      <c r="J23" s="49">
        <f>+I23+E23</f>
        <v>41432068.371312</v>
      </c>
      <c r="K23" s="52">
        <f>+I23/E23</f>
        <v>1.1481363824255349E-2</v>
      </c>
      <c r="M23" s="53"/>
    </row>
    <row r="24" spans="1:15">
      <c r="A24" s="42">
        <f t="shared" si="0"/>
        <v>17</v>
      </c>
      <c r="C24" s="47"/>
      <c r="D24" s="65"/>
      <c r="E24" s="53"/>
      <c r="G24" s="50"/>
      <c r="H24" s="66"/>
      <c r="I24" s="53"/>
      <c r="J24" s="53"/>
      <c r="K24" s="67"/>
      <c r="M24" s="53"/>
    </row>
    <row r="25" spans="1:15">
      <c r="A25" s="42">
        <f t="shared" si="0"/>
        <v>18</v>
      </c>
      <c r="B25" s="46" t="s">
        <v>181</v>
      </c>
      <c r="C25" s="69" t="s">
        <v>182</v>
      </c>
      <c r="D25" s="68">
        <f>+'Exh. JAP-5 Sch 449 (Transp)'!C16</f>
        <v>2022127516.7089999</v>
      </c>
      <c r="E25" s="49">
        <f>+'Exh. JAP-5 Sch 449 (Transp)'!F18</f>
        <v>8466126</v>
      </c>
      <c r="G25" s="50">
        <v>452261</v>
      </c>
      <c r="H25" s="51">
        <f>+G25/$G$33</f>
        <v>6.1578149778879633E-4</v>
      </c>
      <c r="I25" s="50">
        <f>F35*'Exh. JAP-5 Sch 449 (Transp)'!$F$10</f>
        <v>10386.110132109832</v>
      </c>
      <c r="J25" s="49">
        <f>+I25+E25</f>
        <v>8476512.1101321094</v>
      </c>
      <c r="K25" s="52">
        <f>+I25/E25</f>
        <v>1.2267842614331315E-3</v>
      </c>
      <c r="M25" s="53"/>
    </row>
    <row r="26" spans="1:15">
      <c r="A26" s="42">
        <f t="shared" si="0"/>
        <v>19</v>
      </c>
      <c r="C26" s="47"/>
      <c r="D26" s="65"/>
      <c r="E26" s="53"/>
      <c r="G26" s="50"/>
      <c r="H26" s="66"/>
      <c r="I26" s="53"/>
      <c r="J26" s="53"/>
      <c r="K26" s="67"/>
      <c r="M26" s="53"/>
    </row>
    <row r="27" spans="1:15">
      <c r="A27" s="42">
        <f t="shared" si="0"/>
        <v>20</v>
      </c>
      <c r="B27" s="37" t="s">
        <v>183</v>
      </c>
      <c r="C27" s="47" t="s">
        <v>184</v>
      </c>
      <c r="D27" s="68">
        <f>+'Exh. JAP-5 Sch 50-59(Light)'!$O$24</f>
        <v>71068177.505999997</v>
      </c>
      <c r="E27" s="49">
        <f>+'Exh. JAP-5 Sch 50-59(Light)'!$P$22</f>
        <v>16613876.272960003</v>
      </c>
      <c r="G27" s="50">
        <v>11889454</v>
      </c>
      <c r="H27" s="51">
        <f>+G27/$G$33</f>
        <v>1.6188231556581258E-2</v>
      </c>
      <c r="I27" s="50">
        <f>ROUND(IF(+H27*$F$33&gt;0.03,0.029*E27,H27*$F$33),0)</f>
        <v>481802</v>
      </c>
      <c r="J27" s="49">
        <f>+I27+E27</f>
        <v>17095678.272960003</v>
      </c>
      <c r="K27" s="52">
        <f>+I27/E27</f>
        <v>2.8999975206518133E-2</v>
      </c>
      <c r="M27" s="53"/>
    </row>
    <row r="28" spans="1:15">
      <c r="A28" s="42">
        <f t="shared" si="0"/>
        <v>21</v>
      </c>
      <c r="C28" s="47"/>
      <c r="D28" s="70"/>
      <c r="E28" s="53"/>
      <c r="G28" s="50"/>
      <c r="H28" s="53"/>
      <c r="I28" s="53"/>
      <c r="J28" s="53"/>
      <c r="K28" s="67"/>
      <c r="M28" s="53"/>
    </row>
    <row r="29" spans="1:15" ht="13.8" thickBot="1">
      <c r="A29" s="42">
        <f t="shared" si="0"/>
        <v>22</v>
      </c>
      <c r="B29" s="59" t="s">
        <v>185</v>
      </c>
      <c r="C29" s="47"/>
      <c r="D29" s="71">
        <f>SUM(D27,D25,D21,D23,D19,D14,D8)</f>
        <v>23008401859.971111</v>
      </c>
      <c r="E29" s="72">
        <f>SUM(E27,E25,E21,E23,E19,E14,E8)</f>
        <v>2027142380.1879735</v>
      </c>
      <c r="G29" s="61"/>
      <c r="I29" s="53"/>
      <c r="J29" s="72">
        <f>SUM(J27,J25,J21,J23,J19,J14,J8)</f>
        <v>2068325826.2981057</v>
      </c>
      <c r="K29" s="73">
        <f>SUM(I8:I27)/E29</f>
        <v>2.0316010613084436E-2</v>
      </c>
      <c r="M29" s="53"/>
    </row>
    <row r="30" spans="1:15" ht="13.8" thickTop="1">
      <c r="A30" s="42">
        <f t="shared" si="0"/>
        <v>23</v>
      </c>
      <c r="C30" s="47"/>
      <c r="D30" s="65"/>
      <c r="E30" s="53"/>
      <c r="G30" s="50"/>
      <c r="H30" s="66"/>
      <c r="I30" s="53"/>
      <c r="J30" s="53"/>
      <c r="K30" s="67"/>
      <c r="M30" s="53"/>
    </row>
    <row r="31" spans="1:15">
      <c r="A31" s="42">
        <f t="shared" si="0"/>
        <v>24</v>
      </c>
      <c r="B31" s="59" t="s">
        <v>186</v>
      </c>
      <c r="C31" s="69"/>
      <c r="D31" s="68">
        <f>+'Exh. JAP-5 Proforma Proposed'!D38</f>
        <v>7272626.4900545804</v>
      </c>
      <c r="E31" s="49">
        <f>+'Exh. JAP-5 Proforma Proposed'!E38</f>
        <v>331127.03954631794</v>
      </c>
      <c r="G31" s="50">
        <v>0</v>
      </c>
      <c r="H31" s="51">
        <f>+G31/$G$33</f>
        <v>0</v>
      </c>
      <c r="I31" s="50">
        <f>+H31*$F$33</f>
        <v>0</v>
      </c>
      <c r="J31" s="49">
        <f>+I31+E31</f>
        <v>331127.03954631794</v>
      </c>
      <c r="K31" s="52">
        <f>+I31/E31</f>
        <v>0</v>
      </c>
    </row>
    <row r="32" spans="1:15">
      <c r="A32" s="42">
        <f t="shared" si="0"/>
        <v>25</v>
      </c>
      <c r="C32" s="47"/>
      <c r="D32" s="70"/>
      <c r="E32" s="53"/>
      <c r="G32" s="53"/>
      <c r="H32" s="53"/>
      <c r="I32" s="53"/>
      <c r="J32" s="53"/>
      <c r="K32" s="67"/>
      <c r="M32" s="53"/>
    </row>
    <row r="33" spans="1:13" ht="13.8" thickBot="1">
      <c r="A33" s="42">
        <f t="shared" si="0"/>
        <v>26</v>
      </c>
      <c r="B33" s="37" t="s">
        <v>187</v>
      </c>
      <c r="C33" s="47"/>
      <c r="D33" s="71">
        <f>SUM(D31,D29)</f>
        <v>23015674486.461166</v>
      </c>
      <c r="E33" s="72">
        <f>SUM(E31,E29)</f>
        <v>2027473507.2275198</v>
      </c>
      <c r="F33" s="72">
        <v>41386720</v>
      </c>
      <c r="G33" s="72">
        <f>SUM(G8:G31)</f>
        <v>734450453</v>
      </c>
      <c r="H33" s="73">
        <f>SUM(H8:H31)</f>
        <v>1.0000000000000002</v>
      </c>
      <c r="I33" s="72">
        <f>SUM(I8:I31)</f>
        <v>41183446.110132113</v>
      </c>
      <c r="J33" s="72">
        <f>SUM(J31,J29)</f>
        <v>2068656953.337652</v>
      </c>
      <c r="K33" s="73">
        <f>+I33/E33</f>
        <v>2.0312692601566297E-2</v>
      </c>
      <c r="M33" s="53"/>
    </row>
    <row r="34" spans="1:13" ht="13.8" thickTop="1">
      <c r="A34" s="42">
        <f t="shared" si="0"/>
        <v>27</v>
      </c>
    </row>
    <row r="35" spans="1:13">
      <c r="A35" s="42">
        <f t="shared" si="0"/>
        <v>28</v>
      </c>
      <c r="B35" s="37" t="s">
        <v>188</v>
      </c>
      <c r="F35" s="67">
        <f>+F33/$E$33</f>
        <v>2.0412952303674986E-2</v>
      </c>
    </row>
    <row r="36" spans="1:13">
      <c r="A36" s="42">
        <f t="shared" si="0"/>
        <v>29</v>
      </c>
      <c r="B36" s="37" t="s">
        <v>189</v>
      </c>
      <c r="F36" s="67"/>
      <c r="I36" s="74">
        <f>+F33-I33</f>
        <v>203273.8898678869</v>
      </c>
    </row>
    <row r="37" spans="1:13">
      <c r="A37" s="42">
        <f t="shared" si="0"/>
        <v>30</v>
      </c>
    </row>
    <row r="38" spans="1:13">
      <c r="A38" s="359">
        <f t="shared" si="0"/>
        <v>31</v>
      </c>
      <c r="B38" s="360" t="s">
        <v>190</v>
      </c>
      <c r="C38" s="360"/>
      <c r="D38" s="360"/>
      <c r="E38" s="360"/>
      <c r="F38" s="360"/>
      <c r="G38" s="360"/>
      <c r="H38" s="360"/>
      <c r="I38" s="360"/>
      <c r="J38" s="360"/>
      <c r="K38" s="360"/>
    </row>
    <row r="39" spans="1:13">
      <c r="A39" s="359"/>
      <c r="B39" s="360"/>
      <c r="C39" s="360"/>
      <c r="D39" s="360"/>
      <c r="E39" s="360"/>
      <c r="F39" s="360"/>
      <c r="G39" s="360"/>
      <c r="H39" s="360"/>
      <c r="I39" s="360"/>
      <c r="J39" s="360"/>
      <c r="K39" s="360"/>
    </row>
  </sheetData>
  <mergeCells count="5">
    <mergeCell ref="A1:K1"/>
    <mergeCell ref="A2:K2"/>
    <mergeCell ref="A3:K3"/>
    <mergeCell ref="A38:A39"/>
    <mergeCell ref="B38:K39"/>
  </mergeCells>
  <printOptions horizontalCentered="1"/>
  <pageMargins left="0" right="0" top="0.5" bottom="1.19" header="0.5" footer="0.5"/>
  <pageSetup scale="70" orientation="landscape" horizontalDpi="300" verticalDpi="300" r:id="rId1"/>
  <headerFooter alignWithMargins="0">
    <oddFooter>&amp;R&amp;A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3" ySplit="6" topLeftCell="D1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4.33203125" style="76" bestFit="1" customWidth="1"/>
    <col min="2" max="2" width="34.109375" style="76" bestFit="1" customWidth="1"/>
    <col min="3" max="3" width="11" style="76" bestFit="1" customWidth="1"/>
    <col min="4" max="4" width="14.77734375" style="76" bestFit="1" customWidth="1"/>
    <col min="5" max="5" width="15.109375" style="76" bestFit="1" customWidth="1"/>
    <col min="6" max="6" width="14.77734375" style="76" bestFit="1" customWidth="1"/>
    <col min="7" max="7" width="13.33203125" style="76" customWidth="1"/>
    <col min="8" max="8" width="12.5546875" style="76" bestFit="1" customWidth="1"/>
    <col min="9" max="9" width="10.6640625" style="76" bestFit="1" customWidth="1"/>
    <col min="10" max="10" width="8.109375" style="76" bestFit="1" customWidth="1"/>
    <col min="11" max="11" width="3" style="76" customWidth="1"/>
    <col min="12" max="12" width="9.109375" style="76"/>
    <col min="13" max="13" width="11" style="76" bestFit="1" customWidth="1"/>
    <col min="14" max="16384" width="9.109375" style="76"/>
  </cols>
  <sheetData>
    <row r="1" spans="1:14">
      <c r="B1" s="77" t="s">
        <v>0</v>
      </c>
      <c r="C1" s="77"/>
      <c r="D1" s="77"/>
      <c r="E1" s="77"/>
      <c r="F1" s="77"/>
      <c r="G1" s="77"/>
      <c r="H1" s="77"/>
      <c r="I1" s="77"/>
      <c r="J1" s="77"/>
    </row>
    <row r="2" spans="1:14">
      <c r="B2" s="77" t="s">
        <v>191</v>
      </c>
      <c r="C2" s="77"/>
      <c r="D2" s="77"/>
      <c r="E2" s="77"/>
      <c r="F2" s="77"/>
      <c r="G2" s="77"/>
      <c r="H2" s="77"/>
      <c r="I2" s="77"/>
      <c r="J2" s="77"/>
    </row>
    <row r="3" spans="1:14">
      <c r="B3" s="77" t="s">
        <v>192</v>
      </c>
      <c r="C3" s="77"/>
      <c r="D3" s="77"/>
      <c r="E3" s="77"/>
      <c r="F3" s="77"/>
      <c r="G3" s="77"/>
      <c r="H3" s="77"/>
      <c r="I3" s="77"/>
      <c r="J3" s="77"/>
    </row>
    <row r="4" spans="1:14">
      <c r="B4" s="77"/>
      <c r="C4" s="77"/>
      <c r="D4" s="77"/>
      <c r="E4" s="77"/>
      <c r="F4" s="77"/>
      <c r="G4" s="77"/>
      <c r="H4" s="77"/>
      <c r="I4" s="77"/>
      <c r="J4" s="77"/>
    </row>
    <row r="5" spans="1:14">
      <c r="B5" s="77"/>
      <c r="C5" s="77"/>
      <c r="D5" s="77"/>
      <c r="E5" s="77"/>
      <c r="F5" s="77"/>
      <c r="G5" s="77"/>
      <c r="H5" s="77"/>
      <c r="I5" s="77"/>
      <c r="J5" s="77"/>
    </row>
    <row r="6" spans="1:14" s="80" customFormat="1" ht="52.8">
      <c r="A6" s="78" t="s">
        <v>5</v>
      </c>
      <c r="B6" s="78" t="s">
        <v>155</v>
      </c>
      <c r="C6" s="78" t="s">
        <v>90</v>
      </c>
      <c r="D6" s="79" t="s">
        <v>193</v>
      </c>
      <c r="E6" s="79" t="s">
        <v>194</v>
      </c>
      <c r="F6" s="79" t="s">
        <v>195</v>
      </c>
      <c r="G6" s="79" t="s">
        <v>196</v>
      </c>
      <c r="H6" s="79" t="s">
        <v>197</v>
      </c>
      <c r="I6" s="78" t="s">
        <v>198</v>
      </c>
      <c r="J6" s="79" t="s">
        <v>199</v>
      </c>
    </row>
    <row r="7" spans="1:14" s="80" customFormat="1">
      <c r="A7" s="81"/>
      <c r="B7" s="81" t="s">
        <v>200</v>
      </c>
      <c r="C7" s="82" t="s">
        <v>201</v>
      </c>
      <c r="D7" s="82" t="s">
        <v>202</v>
      </c>
      <c r="E7" s="82" t="s">
        <v>203</v>
      </c>
      <c r="F7" s="82" t="s">
        <v>204</v>
      </c>
      <c r="G7" s="82" t="s">
        <v>205</v>
      </c>
      <c r="H7" s="82" t="s">
        <v>206</v>
      </c>
      <c r="I7" s="82" t="s">
        <v>207</v>
      </c>
      <c r="J7" s="82" t="s">
        <v>208</v>
      </c>
    </row>
    <row r="8" spans="1:14" s="80" customFormat="1">
      <c r="A8" s="80">
        <v>1</v>
      </c>
      <c r="B8" s="83" t="s">
        <v>167</v>
      </c>
      <c r="C8" s="81"/>
      <c r="D8" s="81"/>
      <c r="E8" s="82"/>
      <c r="F8" s="84"/>
      <c r="G8" s="82"/>
      <c r="H8" s="82"/>
      <c r="I8" s="82"/>
      <c r="J8" s="82"/>
    </row>
    <row r="9" spans="1:14">
      <c r="A9" s="80">
        <f>+A8+1</f>
        <v>2</v>
      </c>
      <c r="B9" s="85" t="str">
        <f>+'Exh. JAP-5 Sch 7 (Res)'!A4</f>
        <v>Residential</v>
      </c>
      <c r="C9" s="103">
        <v>7</v>
      </c>
      <c r="D9" s="86">
        <f>+'Exh. JAP-5 Sch 7 (Res)'!C23</f>
        <v>10692607327.004005</v>
      </c>
      <c r="E9" s="87">
        <f>+'Exh. JAP-5 Sch 7 (Res)'!F23</f>
        <v>1112342454</v>
      </c>
      <c r="F9" s="87">
        <f>+'Exh. JAP-5 Sch 7 (Res)'!M23</f>
        <v>1136093536</v>
      </c>
      <c r="G9" s="87">
        <f>+F9-E9</f>
        <v>23751082</v>
      </c>
      <c r="H9" s="87"/>
      <c r="I9" s="87"/>
      <c r="J9" s="88"/>
      <c r="M9" s="76">
        <v>2933110181</v>
      </c>
    </row>
    <row r="10" spans="1:14">
      <c r="A10" s="80">
        <f t="shared" ref="A10:A40" si="0">+A9+1</f>
        <v>3</v>
      </c>
      <c r="B10" s="89" t="s">
        <v>209</v>
      </c>
      <c r="D10" s="48">
        <f>SUM(D9:D9)</f>
        <v>10692607327.004005</v>
      </c>
      <c r="E10" s="49">
        <f>SUM(E9:E9)</f>
        <v>1112342454</v>
      </c>
      <c r="F10" s="49">
        <f>SUM(F9:F9)</f>
        <v>1136093536</v>
      </c>
      <c r="G10" s="49">
        <f>SUM(G9:G9)</f>
        <v>23751082</v>
      </c>
      <c r="H10" s="49">
        <f>+'Exh. JAP-5 Rate Spread'!I8</f>
        <v>23753021</v>
      </c>
      <c r="I10" s="49">
        <f>+H10-G10</f>
        <v>1939</v>
      </c>
      <c r="J10" s="90">
        <f>+G10/E10</f>
        <v>2.1352310985336177E-2</v>
      </c>
      <c r="M10" s="76">
        <v>15170392</v>
      </c>
      <c r="N10" s="64"/>
    </row>
    <row r="11" spans="1:14">
      <c r="A11" s="80">
        <f t="shared" si="0"/>
        <v>4</v>
      </c>
      <c r="D11" s="54"/>
      <c r="E11" s="50"/>
      <c r="F11" s="50"/>
      <c r="G11" s="50"/>
      <c r="H11" s="50"/>
      <c r="I11" s="50"/>
      <c r="J11" s="88"/>
    </row>
    <row r="12" spans="1:14">
      <c r="A12" s="80">
        <f t="shared" si="0"/>
        <v>5</v>
      </c>
      <c r="B12" s="76" t="s">
        <v>60</v>
      </c>
      <c r="D12" s="54"/>
      <c r="E12" s="50"/>
      <c r="F12" s="50"/>
      <c r="G12" s="50"/>
      <c r="H12" s="50"/>
      <c r="I12" s="50"/>
      <c r="J12" s="88"/>
    </row>
    <row r="13" spans="1:14">
      <c r="A13" s="80">
        <f t="shared" si="0"/>
        <v>6</v>
      </c>
      <c r="B13" s="91" t="s">
        <v>168</v>
      </c>
      <c r="C13" s="135" t="s">
        <v>210</v>
      </c>
      <c r="D13" s="54">
        <f>+'Exh. JAP-5 Sch 24 (Sec Vol)'!C21</f>
        <v>2798666182.9914489</v>
      </c>
      <c r="E13" s="50">
        <f>+'Exh. JAP-5 Sch 24 (Sec Vol)'!F23</f>
        <v>271746456</v>
      </c>
      <c r="F13" s="50">
        <f>+'Exh. JAP-5 Sch 24 (Sec Vol)'!M23</f>
        <v>277701827</v>
      </c>
      <c r="G13" s="87">
        <f>+F13-E13</f>
        <v>5955371</v>
      </c>
      <c r="H13" s="87"/>
      <c r="I13" s="87"/>
      <c r="J13" s="88">
        <f t="shared" ref="J13:J17" si="1">+G13/E13</f>
        <v>2.1915174488972913E-2</v>
      </c>
      <c r="M13" s="92"/>
      <c r="N13" s="64"/>
    </row>
    <row r="14" spans="1:14">
      <c r="A14" s="80">
        <f t="shared" si="0"/>
        <v>7</v>
      </c>
      <c r="B14" s="91" t="s">
        <v>169</v>
      </c>
      <c r="C14" s="135" t="s">
        <v>211</v>
      </c>
      <c r="D14" s="54">
        <f>+'Exh. JAP-5 Sch 25 (Sec Vol)'!C20</f>
        <v>2933110180.7134576</v>
      </c>
      <c r="E14" s="50">
        <f>+'Exh. JAP-5 Sch 25 (Sec Vol)'!F29</f>
        <v>264360577</v>
      </c>
      <c r="F14" s="50">
        <f>+'Exh. JAP-5 Sch 25 (Sec Vol)'!N29</f>
        <v>269543413.01413119</v>
      </c>
      <c r="G14" s="87">
        <f>+F14-E14</f>
        <v>5182836.0141311884</v>
      </c>
      <c r="H14" s="87"/>
      <c r="I14" s="87"/>
      <c r="J14" s="88">
        <f t="shared" si="1"/>
        <v>1.9605177416945903E-2</v>
      </c>
      <c r="M14" s="92"/>
      <c r="N14" s="64"/>
    </row>
    <row r="15" spans="1:14">
      <c r="A15" s="80">
        <f t="shared" si="0"/>
        <v>8</v>
      </c>
      <c r="B15" s="91" t="s">
        <v>171</v>
      </c>
      <c r="C15" s="135" t="s">
        <v>212</v>
      </c>
      <c r="D15" s="54">
        <f>+'Exh. JAP-5 Sch 26 (Sec Vol)'!C18</f>
        <v>1859341510.5103018</v>
      </c>
      <c r="E15" s="50">
        <f>+'Exh. JAP-5 Sch 26 (Sec Vol)'!F27</f>
        <v>153806836.51163766</v>
      </c>
      <c r="F15" s="50">
        <f>+'Exh. JAP-5 Sch 26 (Sec Vol)'!N27</f>
        <v>156435758.02073815</v>
      </c>
      <c r="G15" s="87">
        <f>+F15-E15</f>
        <v>2628921.5091004968</v>
      </c>
      <c r="H15" s="87"/>
      <c r="I15" s="87"/>
      <c r="J15" s="88">
        <f t="shared" si="1"/>
        <v>1.709235797786909E-2</v>
      </c>
      <c r="M15" s="92"/>
      <c r="N15" s="64"/>
    </row>
    <row r="16" spans="1:14">
      <c r="A16" s="80">
        <f t="shared" si="0"/>
        <v>9</v>
      </c>
      <c r="B16" s="85" t="s">
        <v>213</v>
      </c>
      <c r="C16" s="103">
        <v>29</v>
      </c>
      <c r="D16" s="54">
        <f>+'Exh. JAP-5 Sch 29 (Sec Vol)'!C24</f>
        <v>15170391.627913812</v>
      </c>
      <c r="E16" s="50">
        <f>+'Exh. JAP-5 Sch 29 (Sec Vol)'!F33</f>
        <v>1242586</v>
      </c>
      <c r="F16" s="50">
        <f>+'Exh. JAP-5 Sch 29 (Sec Vol)'!N33</f>
        <v>1271978.4337943422</v>
      </c>
      <c r="G16" s="87">
        <f>+F16-E16</f>
        <v>29392.433794342214</v>
      </c>
      <c r="H16" s="87"/>
      <c r="I16" s="87"/>
      <c r="J16" s="88">
        <f t="shared" si="1"/>
        <v>2.3654245093975158E-2</v>
      </c>
      <c r="N16" s="64"/>
    </row>
    <row r="17" spans="1:14">
      <c r="A17" s="80">
        <f t="shared" si="0"/>
        <v>10</v>
      </c>
      <c r="B17" s="122" t="s">
        <v>173</v>
      </c>
      <c r="D17" s="48">
        <f>SUM(D13:D16)</f>
        <v>7606288265.8431215</v>
      </c>
      <c r="E17" s="49">
        <f>SUM(E13:E16)</f>
        <v>691156455.51163769</v>
      </c>
      <c r="F17" s="49">
        <f>SUM(F13:F16)</f>
        <v>704952976.46866369</v>
      </c>
      <c r="G17" s="49">
        <f>SUM(G13:G16)</f>
        <v>13796520.957026027</v>
      </c>
      <c r="H17" s="49">
        <f>SUM('Exh. JAP-5 Rate Spread'!I11:I13)</f>
        <v>13796968</v>
      </c>
      <c r="I17" s="49">
        <f>+H17-G17</f>
        <v>447.042973972857</v>
      </c>
      <c r="J17" s="90">
        <f t="shared" si="1"/>
        <v>1.9961501982663204E-2</v>
      </c>
      <c r="N17" s="64"/>
    </row>
    <row r="18" spans="1:14">
      <c r="A18" s="80">
        <f t="shared" si="0"/>
        <v>11</v>
      </c>
      <c r="D18" s="54"/>
      <c r="E18" s="50"/>
      <c r="F18" s="50"/>
      <c r="G18" s="50"/>
      <c r="H18" s="50"/>
      <c r="I18" s="50"/>
      <c r="J18" s="88"/>
      <c r="N18" s="64"/>
    </row>
    <row r="19" spans="1:14">
      <c r="A19" s="80">
        <f t="shared" si="0"/>
        <v>12</v>
      </c>
      <c r="B19" s="76" t="s">
        <v>58</v>
      </c>
      <c r="D19" s="54"/>
      <c r="E19" s="50"/>
      <c r="F19" s="50"/>
      <c r="G19" s="50"/>
      <c r="H19" s="50"/>
      <c r="I19" s="50"/>
      <c r="J19" s="88"/>
      <c r="N19" s="64"/>
    </row>
    <row r="20" spans="1:14">
      <c r="A20" s="80">
        <f t="shared" si="0"/>
        <v>13</v>
      </c>
      <c r="B20" s="91" t="s">
        <v>214</v>
      </c>
      <c r="C20" s="135" t="s">
        <v>215</v>
      </c>
      <c r="D20" s="54">
        <f>+'Exh. JAP-5 Sch 31 (Pri Vol)'!C17</f>
        <v>1310405406.5788648</v>
      </c>
      <c r="E20" s="50">
        <f>+'Exh. JAP-5 Sch 31 (Pri Vol)'!F26</f>
        <v>106259647.65926126</v>
      </c>
      <c r="F20" s="50">
        <f>+'Exh. JAP-5 Sch 31 (Pri Vol)'!N26</f>
        <v>108061821.02100898</v>
      </c>
      <c r="G20" s="87">
        <f>+F20-E20</f>
        <v>1802173.3617477268</v>
      </c>
      <c r="H20" s="87"/>
      <c r="I20" s="87"/>
      <c r="J20" s="88">
        <f t="shared" ref="J20:J22" si="2">+G20/E20</f>
        <v>1.696009163823587E-2</v>
      </c>
      <c r="N20" s="64"/>
    </row>
    <row r="21" spans="1:14">
      <c r="A21" s="80">
        <f t="shared" si="0"/>
        <v>14</v>
      </c>
      <c r="B21" s="85" t="s">
        <v>213</v>
      </c>
      <c r="C21" s="103">
        <v>35</v>
      </c>
      <c r="D21" s="54">
        <f>+'Exh. JAP-5 Sch 35 (Pri Vol)'!C16</f>
        <v>3801000</v>
      </c>
      <c r="E21" s="50">
        <f>+'Exh. JAP-5 Sch 35 (Pri Vol)'!F25</f>
        <v>217769.22228000002</v>
      </c>
      <c r="F21" s="50">
        <f>+'Exh. JAP-5 Sch 35 (Pri Vol)'!N25</f>
        <v>220493.52387999999</v>
      </c>
      <c r="G21" s="87">
        <f>+F21-E21</f>
        <v>2724.301599999977</v>
      </c>
      <c r="H21" s="87"/>
      <c r="I21" s="87"/>
      <c r="J21" s="88">
        <f t="shared" si="2"/>
        <v>1.2510039625788651E-2</v>
      </c>
      <c r="N21" s="64"/>
    </row>
    <row r="22" spans="1:14">
      <c r="A22" s="80">
        <f t="shared" si="0"/>
        <v>15</v>
      </c>
      <c r="B22" s="85" t="s">
        <v>176</v>
      </c>
      <c r="C22" s="103">
        <v>43</v>
      </c>
      <c r="D22" s="54">
        <f>+'Exh. JAP-5 Sch 43 (Pri Vol)'!C17</f>
        <v>122391002.57368127</v>
      </c>
      <c r="E22" s="50">
        <f>+'Exh. JAP-5 Sch 43 (Pri Vol)'!F23</f>
        <v>10755628.150522547</v>
      </c>
      <c r="F22" s="50">
        <f>+'Exh. JAP-5 Sch 43 (Pri Vol)'!N23</f>
        <v>11046780</v>
      </c>
      <c r="G22" s="87">
        <f>+F22-E22</f>
        <v>291151.84947745316</v>
      </c>
      <c r="H22" s="87"/>
      <c r="I22" s="87"/>
      <c r="J22" s="88">
        <f t="shared" si="2"/>
        <v>2.7069720652559744E-2</v>
      </c>
      <c r="N22" s="64"/>
    </row>
    <row r="23" spans="1:14">
      <c r="A23" s="80">
        <f t="shared" si="0"/>
        <v>16</v>
      </c>
      <c r="B23" s="89" t="s">
        <v>177</v>
      </c>
      <c r="D23" s="48">
        <f>SUM(D20:D22)</f>
        <v>1436597409.1525462</v>
      </c>
      <c r="E23" s="49">
        <f>SUM(E20:E22)</f>
        <v>117233045.0320638</v>
      </c>
      <c r="F23" s="49">
        <f>SUM(F20:F22)</f>
        <v>119329094.54488899</v>
      </c>
      <c r="G23" s="49">
        <f>SUM(G20:G22)</f>
        <v>2096049.5128251798</v>
      </c>
      <c r="H23" s="49">
        <f>SUM('Exh. JAP-5 Rate Spread'!I17:I18)</f>
        <v>2096517</v>
      </c>
      <c r="I23" s="49">
        <f>+H23-G23</f>
        <v>467.48717482015491</v>
      </c>
      <c r="J23" s="90">
        <f>+G23/E23</f>
        <v>1.7879340353668203E-2</v>
      </c>
      <c r="N23" s="64"/>
    </row>
    <row r="24" spans="1:14">
      <c r="A24" s="80">
        <f t="shared" si="0"/>
        <v>17</v>
      </c>
      <c r="J24" s="88"/>
      <c r="N24" s="64"/>
    </row>
    <row r="25" spans="1:14">
      <c r="A25" s="80">
        <f t="shared" si="0"/>
        <v>18</v>
      </c>
      <c r="B25" s="76" t="s">
        <v>178</v>
      </c>
      <c r="C25" s="103">
        <v>40</v>
      </c>
      <c r="D25" s="48">
        <f>+'Exh. JAP-5 Sch 40 (Campus2)'!F27</f>
        <v>555944176.75643647</v>
      </c>
      <c r="E25" s="49">
        <f>+'Exh. JAP-5 Sch 40 (Campus2)'!H48</f>
        <v>40368652</v>
      </c>
      <c r="F25" s="49">
        <f>+'Exh. JAP-5 Sch 40 (Campus2)'!I48</f>
        <v>40943222</v>
      </c>
      <c r="G25" s="49">
        <f>+F25-E25</f>
        <v>574570</v>
      </c>
      <c r="H25" s="93">
        <f>+'Exh. JAP-5 Rate Spread'!I21</f>
        <v>574455</v>
      </c>
      <c r="I25" s="93">
        <f>+H25-G25</f>
        <v>-115</v>
      </c>
      <c r="J25" s="90">
        <f>+G25/E25</f>
        <v>1.423307372264994E-2</v>
      </c>
      <c r="N25" s="64"/>
    </row>
    <row r="26" spans="1:14">
      <c r="A26" s="80">
        <f t="shared" si="0"/>
        <v>19</v>
      </c>
      <c r="J26" s="88"/>
      <c r="N26" s="64"/>
    </row>
    <row r="27" spans="1:14">
      <c r="A27" s="80">
        <f t="shared" si="0"/>
        <v>20</v>
      </c>
      <c r="B27" s="76" t="s">
        <v>59</v>
      </c>
      <c r="D27" s="54"/>
      <c r="E27" s="50"/>
      <c r="F27" s="50"/>
      <c r="G27" s="50"/>
      <c r="H27" s="50"/>
      <c r="I27" s="50"/>
      <c r="J27" s="88"/>
      <c r="N27" s="64"/>
    </row>
    <row r="28" spans="1:14">
      <c r="A28" s="80">
        <f t="shared" si="0"/>
        <v>21</v>
      </c>
      <c r="B28" s="91" t="s">
        <v>216</v>
      </c>
      <c r="C28" s="103">
        <v>46</v>
      </c>
      <c r="D28" s="54">
        <f>+'Exh. JAP-5 Sch 46 (Hi Volt)'!C14</f>
        <v>74863303</v>
      </c>
      <c r="E28" s="50">
        <f>+'Exh. JAP-5 Sch 46 (Hi Volt)'!F18</f>
        <v>5012698.3524369998</v>
      </c>
      <c r="F28" s="50">
        <f>+'Exh. JAP-5 Sch 46 (Hi Volt)'!N18</f>
        <v>5068186.0219999999</v>
      </c>
      <c r="G28" s="87">
        <f>+F28-E28</f>
        <v>55487.66956300009</v>
      </c>
      <c r="H28" s="87"/>
      <c r="I28" s="87"/>
      <c r="J28" s="88">
        <f>+G28/E28</f>
        <v>1.1069421230189109E-2</v>
      </c>
      <c r="N28" s="64"/>
    </row>
    <row r="29" spans="1:14">
      <c r="A29" s="80">
        <f t="shared" si="0"/>
        <v>22</v>
      </c>
      <c r="B29" s="91" t="s">
        <v>214</v>
      </c>
      <c r="C29" s="103">
        <v>49</v>
      </c>
      <c r="D29" s="54">
        <f>+'Exh. JAP-5 Sch 49 (Hi Volt)'!C14</f>
        <v>548905684</v>
      </c>
      <c r="E29" s="50">
        <f>+'Exh. JAP-5 Sch 49 (Hi Volt)'!F18</f>
        <v>35949073.018875003</v>
      </c>
      <c r="F29" s="50">
        <f>+'Exh. JAP-5 Sch 49 (Hi Volt)'!N18</f>
        <v>36364099.520000003</v>
      </c>
      <c r="G29" s="87">
        <f>+F29-E29</f>
        <v>415026.50112500042</v>
      </c>
      <c r="H29" s="87"/>
      <c r="I29" s="87"/>
      <c r="J29" s="88">
        <f t="shared" ref="J29" si="3">+G29/E29</f>
        <v>1.1544845701781836E-2</v>
      </c>
      <c r="N29" s="64"/>
    </row>
    <row r="30" spans="1:14">
      <c r="A30" s="80">
        <f t="shared" si="0"/>
        <v>23</v>
      </c>
      <c r="B30" s="122" t="s">
        <v>179</v>
      </c>
      <c r="D30" s="48">
        <f>SUM(D28:D29)</f>
        <v>623768987</v>
      </c>
      <c r="E30" s="49">
        <f>SUM(E28:E29)</f>
        <v>40961771.371312</v>
      </c>
      <c r="F30" s="49">
        <f>SUM(F28:F29)</f>
        <v>41432285.542000003</v>
      </c>
      <c r="G30" s="49">
        <f>SUM(G28:G29)</f>
        <v>470514.17068800051</v>
      </c>
      <c r="H30" s="49">
        <f>+'Exh. JAP-5 Rate Spread'!I23</f>
        <v>470297</v>
      </c>
      <c r="I30" s="49">
        <f>+H30-G30</f>
        <v>-217.17068800050765</v>
      </c>
      <c r="J30" s="90">
        <f>+G30/E30</f>
        <v>1.1486665613722212E-2</v>
      </c>
      <c r="N30" s="64"/>
    </row>
    <row r="31" spans="1:14">
      <c r="A31" s="80">
        <f t="shared" si="0"/>
        <v>24</v>
      </c>
      <c r="J31" s="88"/>
      <c r="N31" s="64"/>
    </row>
    <row r="32" spans="1:14">
      <c r="A32" s="80">
        <f t="shared" si="0"/>
        <v>25</v>
      </c>
      <c r="B32" s="76" t="s">
        <v>183</v>
      </c>
      <c r="C32" s="103" t="s">
        <v>184</v>
      </c>
      <c r="D32" s="48">
        <f>+'Exh. JAP-5 Sch 50-59(Light)'!O24</f>
        <v>71068177.505999997</v>
      </c>
      <c r="E32" s="49">
        <f>+'Exh. JAP-5 Sch 50-59(Light)'!P22</f>
        <v>16613876.272960003</v>
      </c>
      <c r="F32" s="49">
        <f>+'Exh. JAP-5 Sch 50-59(Light)'!V22+'Exh. JAP-5 Sch 50-59(Light)'!P22</f>
        <v>17096207.113456864</v>
      </c>
      <c r="G32" s="49">
        <f>+F32-E32</f>
        <v>482330.84049686044</v>
      </c>
      <c r="H32" s="93">
        <f>+'Exh. JAP-5 Rate Spread'!I27</f>
        <v>481802</v>
      </c>
      <c r="I32" s="93">
        <f>+H32-G32</f>
        <v>-528.84049686044455</v>
      </c>
      <c r="J32" s="90">
        <f>+G32/E32</f>
        <v>2.9031806459392046E-2</v>
      </c>
      <c r="N32" s="64"/>
    </row>
    <row r="33" spans="1:14">
      <c r="A33" s="80">
        <f t="shared" si="0"/>
        <v>26</v>
      </c>
      <c r="C33" s="103"/>
      <c r="J33" s="88"/>
      <c r="N33" s="64"/>
    </row>
    <row r="34" spans="1:14">
      <c r="A34" s="80">
        <f t="shared" si="0"/>
        <v>27</v>
      </c>
      <c r="B34" s="89" t="s">
        <v>217</v>
      </c>
      <c r="C34" s="135" t="s">
        <v>86</v>
      </c>
      <c r="D34" s="48">
        <f>+'Exh. JAP-5 Sch 449 (Transp)'!C16</f>
        <v>2022127516.7089999</v>
      </c>
      <c r="E34" s="49">
        <f>+'Exh. JAP-5 Sch 449 (Transp)'!F18</f>
        <v>8466126</v>
      </c>
      <c r="F34" s="49">
        <f>+'Exh. JAP-5 Sch 449 (Transp)'!N18</f>
        <v>8476446.2931054141</v>
      </c>
      <c r="G34" s="49">
        <f>+F34-E34</f>
        <v>10320.293105414137</v>
      </c>
      <c r="H34" s="49">
        <f>+'Exh. JAP-5 Rate Spread'!I25</f>
        <v>10386.110132109832</v>
      </c>
      <c r="I34" s="49">
        <f>+H34-G34</f>
        <v>65.817026695694949</v>
      </c>
      <c r="J34" s="90">
        <f>+G34/E34</f>
        <v>1.2190101004183186E-3</v>
      </c>
      <c r="N34" s="64"/>
    </row>
    <row r="35" spans="1:14">
      <c r="A35" s="80">
        <f t="shared" si="0"/>
        <v>28</v>
      </c>
      <c r="E35" s="92"/>
      <c r="J35" s="88"/>
      <c r="N35" s="64"/>
    </row>
    <row r="36" spans="1:14" ht="13.8" thickBot="1">
      <c r="A36" s="80">
        <f t="shared" si="0"/>
        <v>29</v>
      </c>
      <c r="B36" s="122" t="s">
        <v>185</v>
      </c>
      <c r="D36" s="94">
        <f t="shared" ref="D36:I36" si="4">SUM(D10,D17,D23,D25,D30,D32,D34)</f>
        <v>23008401859.971107</v>
      </c>
      <c r="E36" s="72">
        <f t="shared" si="4"/>
        <v>2027142380.1879733</v>
      </c>
      <c r="F36" s="72">
        <f t="shared" si="4"/>
        <v>2068323767.962115</v>
      </c>
      <c r="G36" s="72">
        <f t="shared" si="4"/>
        <v>41181387.77414149</v>
      </c>
      <c r="H36" s="72">
        <f t="shared" si="4"/>
        <v>41183446.110132113</v>
      </c>
      <c r="I36" s="72">
        <f t="shared" si="4"/>
        <v>2058.3359906277547</v>
      </c>
      <c r="J36" s="95">
        <f>+G36/E36</f>
        <v>2.0314995225112317E-2</v>
      </c>
      <c r="N36" s="64"/>
    </row>
    <row r="37" spans="1:14" ht="13.8" thickTop="1">
      <c r="A37" s="80">
        <f t="shared" si="0"/>
        <v>30</v>
      </c>
      <c r="D37" s="96"/>
      <c r="E37" s="97"/>
      <c r="F37" s="97"/>
      <c r="G37" s="97"/>
      <c r="H37" s="97"/>
      <c r="I37" s="97"/>
      <c r="J37" s="98"/>
      <c r="N37" s="64"/>
    </row>
    <row r="38" spans="1:14">
      <c r="A38" s="80">
        <f t="shared" si="0"/>
        <v>31</v>
      </c>
      <c r="B38" s="122" t="s">
        <v>218</v>
      </c>
      <c r="D38" s="48">
        <f>+'Exh. JAP-5 (Firm Resale)'!C17</f>
        <v>7272626.4900545804</v>
      </c>
      <c r="E38" s="48">
        <f>+'Exh. JAP-5 (Firm Resale)'!E24</f>
        <v>331127.03954631794</v>
      </c>
      <c r="F38" s="48">
        <f>+'Exh. JAP-5 (Firm Resale)'!G24</f>
        <v>331127.03516614792</v>
      </c>
      <c r="G38" s="49">
        <f>+F38-E38</f>
        <v>-4.3801700230687857E-3</v>
      </c>
      <c r="H38" s="49">
        <f>+'Exh. JAP-5 Rate Spread'!I31</f>
        <v>0</v>
      </c>
      <c r="I38" s="49">
        <f>+H38-G38</f>
        <v>4.3801700230687857E-3</v>
      </c>
      <c r="J38" s="99">
        <f>+G38/E38</f>
        <v>-1.3228065062491186E-8</v>
      </c>
      <c r="N38" s="64"/>
    </row>
    <row r="39" spans="1:14">
      <c r="A39" s="80">
        <f t="shared" si="0"/>
        <v>32</v>
      </c>
      <c r="J39" s="100"/>
      <c r="N39" s="64"/>
    </row>
    <row r="40" spans="1:14" ht="13.8" thickBot="1">
      <c r="A40" s="80">
        <f t="shared" si="0"/>
        <v>33</v>
      </c>
      <c r="B40" s="122" t="s">
        <v>219</v>
      </c>
      <c r="D40" s="71">
        <f t="shared" ref="D40:I40" si="5">SUM(D36,D38)</f>
        <v>23015674486.461163</v>
      </c>
      <c r="E40" s="72">
        <f t="shared" si="5"/>
        <v>2027473507.2275195</v>
      </c>
      <c r="F40" s="72">
        <f t="shared" si="5"/>
        <v>2068654894.9972813</v>
      </c>
      <c r="G40" s="72">
        <f t="shared" si="5"/>
        <v>41181387.769761324</v>
      </c>
      <c r="H40" s="72">
        <f t="shared" si="5"/>
        <v>41183446.110132113</v>
      </c>
      <c r="I40" s="72">
        <f t="shared" si="5"/>
        <v>2058.3403707977777</v>
      </c>
      <c r="J40" s="101">
        <f>+G40/E40</f>
        <v>2.0311677377266968E-2</v>
      </c>
      <c r="N40" s="64"/>
    </row>
    <row r="41" spans="1:14" ht="13.8" thickTop="1">
      <c r="A41" s="80"/>
      <c r="D41" s="102"/>
      <c r="E41" s="53"/>
      <c r="F41" s="92"/>
      <c r="G41" s="92"/>
      <c r="H41" s="92"/>
      <c r="I41" s="92"/>
      <c r="N41" s="64"/>
    </row>
  </sheetData>
  <printOptions horizontalCentered="1"/>
  <pageMargins left="0" right="0" top="0.5" bottom="1.4" header="0.5" footer="0.5"/>
  <pageSetup scale="87" orientation="landscape" horizontalDpi="300" verticalDpi="300" r:id="rId1"/>
  <headerFooter alignWithMargins="0">
    <oddFooter>&amp;R&amp;A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90" zoomScaleNormal="9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20.88671875" defaultRowHeight="13.2"/>
  <cols>
    <col min="1" max="1" width="4.33203125" style="76" bestFit="1" customWidth="1"/>
    <col min="2" max="2" width="19.88671875" style="76" bestFit="1" customWidth="1"/>
    <col min="3" max="3" width="14.77734375" style="76" bestFit="1" customWidth="1"/>
    <col min="4" max="4" width="10.77734375" style="76" bestFit="1" customWidth="1"/>
    <col min="5" max="5" width="13.33203125" style="76" customWidth="1"/>
    <col min="6" max="6" width="14.77734375" style="76" bestFit="1" customWidth="1"/>
    <col min="7" max="7" width="13.33203125" style="76" bestFit="1" customWidth="1"/>
    <col min="8" max="8" width="8.33203125" style="76" bestFit="1" customWidth="1"/>
    <col min="9" max="12" width="14.77734375" style="76" customWidth="1"/>
    <col min="13" max="13" width="15.44140625" style="76" bestFit="1" customWidth="1"/>
    <col min="14" max="14" width="32" style="76" bestFit="1" customWidth="1"/>
    <col min="15" max="16384" width="20.88671875" style="76"/>
  </cols>
  <sheetData>
    <row r="1" spans="1:14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4">
      <c r="A2" s="362" t="s">
        <v>191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4">
      <c r="A3" s="362" t="str">
        <f>+'Exh. JAP-5 Proforma Proposed'!B3</f>
        <v xml:space="preserve">Expedited Rate Filing "ERF" - Schedule 141 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</row>
    <row r="4" spans="1:14">
      <c r="A4" s="362" t="s">
        <v>167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</row>
    <row r="5" spans="1:14">
      <c r="A5" s="362" t="s">
        <v>220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</row>
    <row r="7" spans="1:14">
      <c r="G7" s="53"/>
      <c r="H7" s="53"/>
      <c r="I7" s="53"/>
      <c r="J7" s="53"/>
      <c r="K7" s="53"/>
      <c r="L7" s="53"/>
      <c r="M7" s="53"/>
    </row>
    <row r="8" spans="1:14" ht="52.8">
      <c r="A8" s="104" t="s">
        <v>5</v>
      </c>
      <c r="B8" s="105" t="s">
        <v>221</v>
      </c>
      <c r="C8" s="106" t="s">
        <v>222</v>
      </c>
      <c r="D8" s="104" t="s">
        <v>223</v>
      </c>
      <c r="E8" s="104" t="s">
        <v>224</v>
      </c>
      <c r="F8" s="106" t="s">
        <v>225</v>
      </c>
      <c r="G8" s="104" t="s">
        <v>226</v>
      </c>
      <c r="H8" s="106" t="s">
        <v>227</v>
      </c>
      <c r="I8" s="106" t="s">
        <v>228</v>
      </c>
      <c r="J8" s="106" t="s">
        <v>229</v>
      </c>
      <c r="K8" s="106" t="s">
        <v>230</v>
      </c>
      <c r="L8" s="104" t="s">
        <v>231</v>
      </c>
      <c r="M8" s="106" t="s">
        <v>232</v>
      </c>
      <c r="N8" s="107" t="s">
        <v>233</v>
      </c>
    </row>
    <row r="9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s="80" customFormat="1" ht="39.6">
      <c r="A10" s="108" t="s">
        <v>234</v>
      </c>
      <c r="B10" s="109" t="s">
        <v>235</v>
      </c>
      <c r="C10" s="109" t="s">
        <v>236</v>
      </c>
      <c r="D10" s="109" t="s">
        <v>237</v>
      </c>
      <c r="E10" s="109" t="s">
        <v>238</v>
      </c>
      <c r="F10" s="109" t="s">
        <v>239</v>
      </c>
      <c r="G10" s="109" t="s">
        <v>240</v>
      </c>
      <c r="H10" s="109" t="s">
        <v>241</v>
      </c>
      <c r="I10" s="109" t="s">
        <v>242</v>
      </c>
      <c r="J10" s="109" t="s">
        <v>243</v>
      </c>
      <c r="K10" s="109" t="s">
        <v>244</v>
      </c>
      <c r="L10" s="109" t="s">
        <v>245</v>
      </c>
      <c r="M10" s="109" t="s">
        <v>246</v>
      </c>
      <c r="N10" s="109" t="s">
        <v>247</v>
      </c>
    </row>
    <row r="11" spans="1:14" s="80" customFormat="1">
      <c r="A11" s="81"/>
      <c r="B11" s="81"/>
      <c r="C11" s="82"/>
      <c r="D11" s="82"/>
      <c r="E11" s="82"/>
      <c r="F11" s="82"/>
      <c r="G11" s="53"/>
      <c r="H11" s="53"/>
      <c r="I11" s="53"/>
      <c r="J11" s="53"/>
      <c r="K11" s="53"/>
      <c r="L11" s="53"/>
      <c r="M11" s="53"/>
    </row>
    <row r="12" spans="1:14">
      <c r="A12" s="80">
        <v>1</v>
      </c>
      <c r="B12" s="122" t="s">
        <v>248</v>
      </c>
      <c r="C12" s="86">
        <v>12234606</v>
      </c>
      <c r="D12" s="110">
        <f>+'Exh. JAP-5 Tariff Summary'!D8</f>
        <v>7.49</v>
      </c>
      <c r="E12" s="111">
        <f>ROUND(SUM(F12,L12)/C12,2)</f>
        <v>7.92</v>
      </c>
      <c r="F12" s="53">
        <f>ROUND(+D12*C12,0)</f>
        <v>91637199</v>
      </c>
      <c r="G12" s="53"/>
      <c r="H12" s="112">
        <v>0</v>
      </c>
      <c r="I12" s="53">
        <f>ROUND(F12*H12,0)</f>
        <v>0</v>
      </c>
      <c r="J12" s="53">
        <f>ROUND($G$23/$I$23*I12,0)</f>
        <v>0</v>
      </c>
      <c r="K12" s="53">
        <f>+F12-J12</f>
        <v>91637199</v>
      </c>
      <c r="L12" s="53">
        <f>ROUND(K12*$M$30,0)</f>
        <v>5230217</v>
      </c>
      <c r="M12" s="53">
        <f>ROUND(E12*C12,0)</f>
        <v>96898080</v>
      </c>
      <c r="N12" s="113" t="s">
        <v>249</v>
      </c>
    </row>
    <row r="13" spans="1:14">
      <c r="A13" s="80">
        <f>+A12+1</f>
        <v>2</v>
      </c>
      <c r="B13" s="76" t="s">
        <v>250</v>
      </c>
      <c r="C13" s="86">
        <v>4738</v>
      </c>
      <c r="D13" s="110">
        <f>+'Exh. JAP-5 Tariff Summary'!D9</f>
        <v>17.989999999999998</v>
      </c>
      <c r="E13" s="111">
        <f>ROUND(SUM(F13,L13)/C13,2)</f>
        <v>19.02</v>
      </c>
      <c r="F13" s="53">
        <f>ROUND(+D13*C13,0)</f>
        <v>85237</v>
      </c>
      <c r="G13" s="53"/>
      <c r="H13" s="112">
        <v>0</v>
      </c>
      <c r="I13" s="53">
        <f>ROUND(F13*H13,0)</f>
        <v>0</v>
      </c>
      <c r="J13" s="53">
        <f>ROUND($G$23/$I$23*I13,0)</f>
        <v>0</v>
      </c>
      <c r="K13" s="53">
        <f>+F13-J13</f>
        <v>85237</v>
      </c>
      <c r="L13" s="53">
        <f>ROUND(K13*$M$30,0)</f>
        <v>4865</v>
      </c>
      <c r="M13" s="53">
        <f>ROUND(E13*C13,0)</f>
        <v>90117</v>
      </c>
      <c r="N13" s="113" t="s">
        <v>249</v>
      </c>
    </row>
    <row r="14" spans="1:14">
      <c r="A14" s="80">
        <f t="shared" ref="A14:A32" si="0">+A13+1</f>
        <v>3</v>
      </c>
      <c r="B14" s="76" t="s">
        <v>251</v>
      </c>
      <c r="C14" s="48">
        <f>SUM(C12:C13)</f>
        <v>12239344</v>
      </c>
      <c r="F14" s="49">
        <f>SUM(F12:F13)</f>
        <v>91722436</v>
      </c>
      <c r="G14" s="50"/>
      <c r="H14" s="50"/>
      <c r="I14" s="49">
        <f>SUM(I12:I13)</f>
        <v>0</v>
      </c>
      <c r="J14" s="49">
        <f>SUM(J12:J13)</f>
        <v>0</v>
      </c>
      <c r="K14" s="49">
        <f>SUM(K12:K13)</f>
        <v>91722436</v>
      </c>
      <c r="L14" s="49">
        <f>SUM(L12:L13)</f>
        <v>5235082</v>
      </c>
      <c r="M14" s="49">
        <f>SUM(M12:M13)</f>
        <v>96988197</v>
      </c>
      <c r="N14" s="114"/>
    </row>
    <row r="15" spans="1:14">
      <c r="A15" s="80">
        <f t="shared" si="0"/>
        <v>4</v>
      </c>
      <c r="F15" s="53"/>
      <c r="G15" s="53"/>
      <c r="H15" s="53"/>
      <c r="I15" s="53"/>
      <c r="J15" s="53"/>
      <c r="K15" s="53"/>
      <c r="L15" s="53"/>
      <c r="M15" s="53"/>
      <c r="N15" s="115"/>
    </row>
    <row r="16" spans="1:14">
      <c r="A16" s="80">
        <f t="shared" si="0"/>
        <v>5</v>
      </c>
      <c r="B16" s="76" t="s">
        <v>252</v>
      </c>
      <c r="C16" s="86">
        <v>6115500277</v>
      </c>
      <c r="D16" s="116">
        <f>+'Exh. JAP-5 Tariff Summary'!D11</f>
        <v>8.7335999999999997E-2</v>
      </c>
      <c r="E16" s="116">
        <f>ROUND(SUM(F16,L16)/C16,6)-0.000006</f>
        <v>8.8914999999999994E-2</v>
      </c>
      <c r="F16" s="53">
        <f t="shared" ref="F16:F18" si="1">ROUND(+D16*C16,0)</f>
        <v>534103332</v>
      </c>
      <c r="G16" s="53"/>
      <c r="H16" s="112">
        <v>1</v>
      </c>
      <c r="I16" s="53">
        <f t="shared" ref="I16:I18" si="2">ROUND(F16*H16,0)</f>
        <v>534103332</v>
      </c>
      <c r="J16" s="53">
        <f t="shared" ref="J16:J18" si="3">ROUND($G$23/$I$23*I16,0)</f>
        <v>364315748</v>
      </c>
      <c r="K16" s="53">
        <f>+F16-J16</f>
        <v>169787584</v>
      </c>
      <c r="L16" s="53">
        <f t="shared" ref="L16:L18" si="4">ROUND(K16*$M$30,0)</f>
        <v>9690671</v>
      </c>
      <c r="M16" s="53">
        <f t="shared" ref="M16:M18" si="5">ROUND(E16*C16,0)</f>
        <v>543759707</v>
      </c>
      <c r="N16" s="113" t="s">
        <v>253</v>
      </c>
    </row>
    <row r="17" spans="1:14">
      <c r="A17" s="80">
        <f t="shared" si="0"/>
        <v>6</v>
      </c>
      <c r="B17" s="122" t="s">
        <v>254</v>
      </c>
      <c r="C17" s="86">
        <v>4593680219</v>
      </c>
      <c r="D17" s="116">
        <f>+'Exh. JAP-5 Tariff Summary'!D12</f>
        <v>0.106297</v>
      </c>
      <c r="E17" s="116">
        <f>ROUND(SUM(F17,L17)/C17,6)</f>
        <v>0.108226</v>
      </c>
      <c r="F17" s="53">
        <f t="shared" si="1"/>
        <v>488294426</v>
      </c>
      <c r="G17" s="53"/>
      <c r="H17" s="112">
        <v>1</v>
      </c>
      <c r="I17" s="53">
        <f t="shared" si="2"/>
        <v>488294426</v>
      </c>
      <c r="J17" s="53">
        <f t="shared" si="3"/>
        <v>333069162</v>
      </c>
      <c r="K17" s="53">
        <f>+F17-J17</f>
        <v>155225264</v>
      </c>
      <c r="L17" s="53">
        <f t="shared" si="4"/>
        <v>8859523</v>
      </c>
      <c r="M17" s="53">
        <f t="shared" si="5"/>
        <v>497155635</v>
      </c>
      <c r="N17" s="113" t="s">
        <v>249</v>
      </c>
    </row>
    <row r="18" spans="1:14">
      <c r="A18" s="80">
        <f t="shared" si="0"/>
        <v>7</v>
      </c>
      <c r="B18" s="122" t="s">
        <v>255</v>
      </c>
      <c r="C18" s="86">
        <v>-21313983.051235802</v>
      </c>
      <c r="D18" s="116">
        <f>+D17</f>
        <v>0.106297</v>
      </c>
      <c r="E18" s="116">
        <f>ROUND(SUM(F18,L18)/C18,6)</f>
        <v>0.108226</v>
      </c>
      <c r="F18" s="53">
        <f t="shared" si="1"/>
        <v>-2265612</v>
      </c>
      <c r="G18" s="53"/>
      <c r="H18" s="112">
        <v>1</v>
      </c>
      <c r="I18" s="53">
        <f t="shared" si="2"/>
        <v>-2265612</v>
      </c>
      <c r="J18" s="53">
        <f t="shared" si="3"/>
        <v>-1545390</v>
      </c>
      <c r="K18" s="53">
        <f>+F18-J18</f>
        <v>-720222</v>
      </c>
      <c r="L18" s="53">
        <f t="shared" si="4"/>
        <v>-41107</v>
      </c>
      <c r="M18" s="53">
        <f t="shared" si="5"/>
        <v>-2306727</v>
      </c>
      <c r="N18" s="113" t="s">
        <v>249</v>
      </c>
    </row>
    <row r="19" spans="1:14">
      <c r="A19" s="80">
        <f t="shared" si="0"/>
        <v>8</v>
      </c>
      <c r="B19" s="76" t="s">
        <v>256</v>
      </c>
      <c r="C19" s="48">
        <f>SUM(C16:C18)</f>
        <v>10687866512.948765</v>
      </c>
      <c r="F19" s="49">
        <f>SUM(F16:F18)</f>
        <v>1020132146</v>
      </c>
      <c r="G19" s="50"/>
      <c r="H19" s="117"/>
      <c r="I19" s="49">
        <f>SUM(I16:I18)</f>
        <v>1020132146</v>
      </c>
      <c r="J19" s="49">
        <f>SUM(J16:J18)</f>
        <v>695839520</v>
      </c>
      <c r="K19" s="49">
        <f>SUM(K16:K18)</f>
        <v>324292626</v>
      </c>
      <c r="L19" s="49">
        <f>SUM(L16:L18)</f>
        <v>18509087</v>
      </c>
      <c r="M19" s="49">
        <f>SUM(M16:M18)</f>
        <v>1038608615</v>
      </c>
      <c r="N19" s="118"/>
    </row>
    <row r="20" spans="1:14">
      <c r="A20" s="80">
        <f t="shared" si="0"/>
        <v>9</v>
      </c>
      <c r="C20" s="54"/>
      <c r="F20" s="50"/>
      <c r="G20" s="50"/>
      <c r="H20" s="117"/>
      <c r="I20" s="50"/>
      <c r="J20" s="50"/>
      <c r="K20" s="50"/>
      <c r="L20" s="50"/>
      <c r="M20" s="50"/>
      <c r="N20" s="119"/>
    </row>
    <row r="21" spans="1:14">
      <c r="A21" s="80">
        <f t="shared" si="0"/>
        <v>10</v>
      </c>
      <c r="B21" s="89" t="s">
        <v>257</v>
      </c>
      <c r="C21" s="48">
        <v>4740814.0552397966</v>
      </c>
      <c r="D21" s="116">
        <f>ROUND(+F21/C21,6)</f>
        <v>0.102909</v>
      </c>
      <c r="E21" s="116">
        <f>ROUND(SUM(F21,L21)/C21,6)</f>
        <v>0.10477599999999999</v>
      </c>
      <c r="F21" s="49">
        <v>487872</v>
      </c>
      <c r="G21" s="50"/>
      <c r="H21" s="112">
        <v>1</v>
      </c>
      <c r="I21" s="49">
        <f>ROUND(F21*H21,0)</f>
        <v>487872</v>
      </c>
      <c r="J21" s="49">
        <f>ROUND($G$23/$I$23*I21,0)</f>
        <v>332781</v>
      </c>
      <c r="K21" s="49">
        <f>+F21-J21</f>
        <v>155091</v>
      </c>
      <c r="L21" s="49">
        <f t="shared" ref="L21" si="6">ROUND(K21*$M$30,0)</f>
        <v>8852</v>
      </c>
      <c r="M21" s="49">
        <f t="shared" ref="M21" si="7">ROUND(E21*C21,0)</f>
        <v>496724</v>
      </c>
      <c r="N21" s="113" t="s">
        <v>249</v>
      </c>
    </row>
    <row r="22" spans="1:14">
      <c r="A22" s="80">
        <f t="shared" si="0"/>
        <v>11</v>
      </c>
      <c r="H22" s="112"/>
      <c r="N22" s="120"/>
    </row>
    <row r="23" spans="1:14" ht="13.8" thickBot="1">
      <c r="A23" s="80">
        <f t="shared" si="0"/>
        <v>12</v>
      </c>
      <c r="B23" s="122" t="s">
        <v>187</v>
      </c>
      <c r="C23" s="71">
        <f>+C21+C19</f>
        <v>10692607327.004005</v>
      </c>
      <c r="F23" s="121">
        <f>SUM(F14,F19,F21)</f>
        <v>1112342454</v>
      </c>
      <c r="G23" s="121">
        <v>696172301</v>
      </c>
      <c r="H23" s="53"/>
      <c r="I23" s="121">
        <f>SUM(I14,I19,I21)</f>
        <v>1020620018</v>
      </c>
      <c r="J23" s="121">
        <f>SUM(J14,J19,J21)</f>
        <v>696172301</v>
      </c>
      <c r="K23" s="121">
        <f>SUM(K14,K19,K21)</f>
        <v>416170153</v>
      </c>
      <c r="L23" s="121">
        <f>SUM(L14,L19,L21)</f>
        <v>23753021</v>
      </c>
      <c r="M23" s="121">
        <f>SUM(M14,M19,M21)</f>
        <v>1136093536</v>
      </c>
      <c r="N23" s="120"/>
    </row>
    <row r="24" spans="1:14" ht="13.8" thickTop="1">
      <c r="A24" s="80">
        <f t="shared" si="0"/>
        <v>13</v>
      </c>
      <c r="M24" s="92"/>
      <c r="N24" s="113"/>
    </row>
    <row r="25" spans="1:14">
      <c r="A25" s="80">
        <f t="shared" si="0"/>
        <v>14</v>
      </c>
      <c r="B25" s="361" t="s">
        <v>258</v>
      </c>
      <c r="C25" s="361"/>
      <c r="D25" s="361"/>
      <c r="F25" s="53"/>
      <c r="G25" s="53"/>
      <c r="H25" s="53"/>
      <c r="I25" s="53"/>
      <c r="J25" s="53"/>
      <c r="K25" s="53"/>
      <c r="M25" s="53">
        <f>+'Exh. JAP-5 Rate Spread'!I8</f>
        <v>23753021</v>
      </c>
      <c r="N25" s="123" t="s">
        <v>259</v>
      </c>
    </row>
    <row r="26" spans="1:14">
      <c r="A26" s="80">
        <f t="shared" si="0"/>
        <v>15</v>
      </c>
      <c r="B26" s="361" t="s">
        <v>260</v>
      </c>
      <c r="C26" s="361"/>
      <c r="D26" s="361"/>
      <c r="F26" s="92"/>
      <c r="G26" s="92"/>
      <c r="H26" s="92"/>
      <c r="I26" s="92"/>
      <c r="J26" s="92"/>
      <c r="K26" s="92"/>
      <c r="M26" s="92">
        <f>SUM(M25,F23)</f>
        <v>1136095475</v>
      </c>
      <c r="N26" s="123" t="s">
        <v>261</v>
      </c>
    </row>
    <row r="27" spans="1:14">
      <c r="A27" s="80">
        <f t="shared" si="0"/>
        <v>16</v>
      </c>
      <c r="B27" s="361" t="s">
        <v>262</v>
      </c>
      <c r="C27" s="361"/>
      <c r="D27" s="361"/>
      <c r="M27" s="67">
        <f>M26/F23-1</f>
        <v>2.135405415354219E-2</v>
      </c>
      <c r="N27" s="120" t="s">
        <v>263</v>
      </c>
    </row>
    <row r="28" spans="1:14">
      <c r="A28" s="80">
        <f t="shared" si="0"/>
        <v>17</v>
      </c>
      <c r="B28" s="361"/>
      <c r="C28" s="361"/>
    </row>
    <row r="29" spans="1:14">
      <c r="A29" s="80">
        <f t="shared" si="0"/>
        <v>18</v>
      </c>
      <c r="B29" s="361" t="s">
        <v>264</v>
      </c>
      <c r="C29" s="361"/>
      <c r="D29" s="361"/>
      <c r="M29" s="92">
        <f>+K23</f>
        <v>416170153</v>
      </c>
    </row>
    <row r="30" spans="1:14" ht="13.8" thickBot="1">
      <c r="A30" s="80">
        <f t="shared" si="0"/>
        <v>19</v>
      </c>
      <c r="B30" s="361" t="s">
        <v>265</v>
      </c>
      <c r="C30" s="361"/>
      <c r="D30" s="361"/>
      <c r="M30" s="67">
        <f>+M25/M29</f>
        <v>5.7075263155644901E-2</v>
      </c>
      <c r="N30" s="113" t="s">
        <v>249</v>
      </c>
    </row>
    <row r="31" spans="1:14" ht="13.8" thickBot="1">
      <c r="A31" s="80">
        <f t="shared" si="0"/>
        <v>20</v>
      </c>
      <c r="B31" s="361" t="s">
        <v>266</v>
      </c>
      <c r="C31" s="361"/>
      <c r="D31" s="361"/>
      <c r="M31" s="124">
        <f>+M23-M26</f>
        <v>-1939</v>
      </c>
      <c r="N31" s="113" t="s">
        <v>267</v>
      </c>
    </row>
    <row r="32" spans="1:14">
      <c r="A32" s="80">
        <f t="shared" si="0"/>
        <v>21</v>
      </c>
      <c r="B32" s="361" t="s">
        <v>268</v>
      </c>
      <c r="C32" s="361"/>
      <c r="D32" s="361"/>
      <c r="M32" s="116">
        <f>ROUND(+M31/C16,6)</f>
        <v>0</v>
      </c>
      <c r="N32" s="113" t="s">
        <v>267</v>
      </c>
    </row>
    <row r="33" spans="2:4">
      <c r="B33" s="361"/>
      <c r="C33" s="361"/>
      <c r="D33" s="361"/>
    </row>
  </sheetData>
  <mergeCells count="14">
    <mergeCell ref="B25:D25"/>
    <mergeCell ref="A1:M1"/>
    <mergeCell ref="A2:M2"/>
    <mergeCell ref="A3:M3"/>
    <mergeCell ref="A4:M4"/>
    <mergeCell ref="A5:M5"/>
    <mergeCell ref="B32:D32"/>
    <mergeCell ref="B33:D33"/>
    <mergeCell ref="B26:D26"/>
    <mergeCell ref="B27:D27"/>
    <mergeCell ref="B28:C28"/>
    <mergeCell ref="B29:D29"/>
    <mergeCell ref="B30:D30"/>
    <mergeCell ref="B31:D31"/>
  </mergeCells>
  <printOptions horizontalCentered="1"/>
  <pageMargins left="0" right="0" top="0.5" bottom="1.4" header="0.5" footer="0.5"/>
  <pageSetup scale="66" orientation="landscape" horizontalDpi="300" verticalDpi="300" r:id="rId1"/>
  <headerFooter alignWithMargins="0">
    <oddFooter>&amp;R&amp;A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E14" sqref="E14"/>
    </sheetView>
  </sheetViews>
  <sheetFormatPr defaultColWidth="9.109375" defaultRowHeight="13.2"/>
  <cols>
    <col min="1" max="1" width="4.44140625" style="76" bestFit="1" customWidth="1"/>
    <col min="2" max="2" width="28.109375" style="76" customWidth="1"/>
    <col min="3" max="3" width="14" style="76" bestFit="1" customWidth="1"/>
    <col min="4" max="4" width="13.6640625" style="76" bestFit="1" customWidth="1"/>
    <col min="5" max="5" width="13.5546875" style="76" bestFit="1" customWidth="1"/>
    <col min="6" max="6" width="14.88671875" style="76" bestFit="1" customWidth="1"/>
    <col min="7" max="7" width="13.33203125" style="76" customWidth="1"/>
    <col min="8" max="8" width="7" style="76" bestFit="1" customWidth="1"/>
    <col min="9" max="9" width="13.5546875" style="76" customWidth="1"/>
    <col min="10" max="10" width="13.6640625" style="76" customWidth="1"/>
    <col min="11" max="11" width="13.33203125" style="76" bestFit="1" customWidth="1"/>
    <col min="12" max="12" width="12.5546875" style="76" customWidth="1"/>
    <col min="13" max="13" width="14.6640625" style="76" bestFit="1" customWidth="1"/>
    <col min="14" max="14" width="53" style="76" customWidth="1"/>
    <col min="15" max="15" width="12.109375" style="76" bestFit="1" customWidth="1"/>
    <col min="16" max="16384" width="9.109375" style="76"/>
  </cols>
  <sheetData>
    <row r="1" spans="1:19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9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1:19">
      <c r="A3" s="362" t="s">
        <v>270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9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9" s="103" customFormat="1" ht="66">
      <c r="A5" s="104" t="str">
        <f>+'Exh. JAP-5 Sch 7 (Res)'!A8</f>
        <v>Line No.</v>
      </c>
      <c r="B5" s="105" t="str">
        <f>+'Exh. JAP-5 Sch 7 (Res)'!B8</f>
        <v>Description</v>
      </c>
      <c r="C5" s="104" t="str">
        <f>+'Exh. JAP-5 Sch 7 (Res)'!C8</f>
        <v>Bill Determinants
Year End
March 31, 2018</v>
      </c>
      <c r="D5" s="104" t="str">
        <f>+'Exh. JAP-5 Sch 7 (Res)'!D8</f>
        <v>Base Rates 
Effective June 1, 2018</v>
      </c>
      <c r="E5" s="104" t="str">
        <f>+'Exh. JAP-5 Sch 7 (Res)'!E8</f>
        <v>Proposed
Rates, Including Sch 141
Effective 2018</v>
      </c>
      <c r="F5" s="104" t="str">
        <f>+'Exh. JAP-5 Sch 7 (Res)'!F8</f>
        <v>Proforma Base
Revenue Effective June 2018</v>
      </c>
      <c r="G5" s="104" t="str">
        <f>+'Exh. JAP-5 Sch 7 (Res)'!G8</f>
        <v>PCA Related Cost Allocation from Cost of Service</v>
      </c>
      <c r="H5" s="104" t="str">
        <f>+'Exh. JAP-5 Sch 7 (Res)'!H8</f>
        <v>% Energy Related</v>
      </c>
      <c r="I5" s="104" t="str">
        <f>+'Exh. JAP-5 Sch 7 (Res)'!I8</f>
        <v>PCA Eligible Revenue Requirement</v>
      </c>
      <c r="J5" s="104" t="str">
        <f>+'Exh. JAP-5 Sch 7 (Res)'!J8</f>
        <v>PCA Related Revenue Requirement</v>
      </c>
      <c r="K5" s="104" t="str">
        <f>+'Exh. JAP-5 Sch 7 (Res)'!K8</f>
        <v>Current ERF Related Revenue Requirement</v>
      </c>
      <c r="L5" s="104" t="str">
        <f>+'Exh. JAP-5 Sch 7 (Res)'!L8</f>
        <v>Proposed ERF Related Revenue Change</v>
      </c>
      <c r="M5" s="104" t="str">
        <f>+'Exh. JAP-5 Sch 7 (Res)'!M8</f>
        <v>Proposed
Revenue, Including Sch 141
Effective 2018</v>
      </c>
      <c r="N5" s="104" t="str">
        <f>+'Exh. JAP-5 Sch 7 (Res)'!N8</f>
        <v>Notes</v>
      </c>
    </row>
    <row r="6" spans="1:19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238</v>
      </c>
      <c r="F6" s="109" t="s">
        <v>239</v>
      </c>
      <c r="G6" s="109" t="s">
        <v>240</v>
      </c>
      <c r="H6" s="109" t="s">
        <v>241</v>
      </c>
      <c r="I6" s="109" t="s">
        <v>242</v>
      </c>
      <c r="J6" s="109" t="s">
        <v>243</v>
      </c>
      <c r="K6" s="109" t="s">
        <v>244</v>
      </c>
      <c r="L6" s="109" t="s">
        <v>245</v>
      </c>
      <c r="M6" s="109" t="s">
        <v>246</v>
      </c>
      <c r="N6" s="109" t="s">
        <v>247</v>
      </c>
      <c r="O6" s="82"/>
      <c r="P6" s="82"/>
      <c r="Q6" s="82"/>
      <c r="R6" s="82"/>
      <c r="S6" s="82"/>
    </row>
    <row r="7" spans="1:19">
      <c r="A7" s="103">
        <v>1</v>
      </c>
    </row>
    <row r="8" spans="1:19">
      <c r="A8" s="103">
        <f t="shared" ref="A8:A32" si="0">+A7+1</f>
        <v>2</v>
      </c>
      <c r="B8" s="76" t="s">
        <v>271</v>
      </c>
    </row>
    <row r="9" spans="1:19">
      <c r="A9" s="103">
        <f t="shared" si="0"/>
        <v>3</v>
      </c>
      <c r="B9" s="85" t="s">
        <v>272</v>
      </c>
      <c r="C9" s="70">
        <v>1086487</v>
      </c>
      <c r="D9" s="125">
        <f>+'Exh. JAP-5 Tariff Summary'!D15</f>
        <v>9.8000000000000007</v>
      </c>
      <c r="E9" s="126">
        <f>ROUND(SUM(F9,L9)/C9,2)</f>
        <v>10.36</v>
      </c>
      <c r="F9" s="53">
        <f>ROUND(+D9*C9,0)</f>
        <v>10647573</v>
      </c>
      <c r="H9" s="127">
        <v>0</v>
      </c>
      <c r="I9" s="53">
        <f>ROUND(F9*H9,0)</f>
        <v>0</v>
      </c>
      <c r="J9" s="53">
        <f t="shared" ref="J9:J10" si="1">ROUND(+$G$23*$H9*I9/$I$23,0)</f>
        <v>0</v>
      </c>
      <c r="K9" s="53">
        <f>+F9-J9</f>
        <v>10647573</v>
      </c>
      <c r="L9" s="53">
        <f>+K9*$M$30</f>
        <v>607459.13098657026</v>
      </c>
      <c r="M9" s="53">
        <f>ROUND(+E9*C9,0)</f>
        <v>11256005</v>
      </c>
      <c r="N9" s="113" t="s">
        <v>249</v>
      </c>
      <c r="O9" s="92">
        <f>+L9+F9-M9</f>
        <v>-972.86901343055069</v>
      </c>
    </row>
    <row r="10" spans="1:19">
      <c r="A10" s="103">
        <f t="shared" si="0"/>
        <v>4</v>
      </c>
      <c r="B10" s="85" t="s">
        <v>273</v>
      </c>
      <c r="C10" s="70">
        <v>464751</v>
      </c>
      <c r="D10" s="125">
        <f>+'Exh. JAP-5 Tariff Summary'!D16</f>
        <v>24.9</v>
      </c>
      <c r="E10" s="126">
        <f>ROUND(SUM(F10,L10)/C10,2)</f>
        <v>26.32</v>
      </c>
      <c r="F10" s="53">
        <f>ROUND(+D10*C10,0)</f>
        <v>11572300</v>
      </c>
      <c r="H10" s="127">
        <v>0</v>
      </c>
      <c r="I10" s="53">
        <f>ROUND(F10*H10,0)</f>
        <v>0</v>
      </c>
      <c r="J10" s="53">
        <f t="shared" si="1"/>
        <v>0</v>
      </c>
      <c r="K10" s="53">
        <f>+F10-J10</f>
        <v>11572300</v>
      </c>
      <c r="L10" s="53">
        <f>+K10*$M$30</f>
        <v>660216.11699829495</v>
      </c>
      <c r="M10" s="53">
        <f>ROUND(+E10*C10,0)</f>
        <v>12232246</v>
      </c>
      <c r="N10" s="113" t="s">
        <v>249</v>
      </c>
      <c r="O10" s="92">
        <f>+L10+F10-M10</f>
        <v>270.11699829436839</v>
      </c>
    </row>
    <row r="11" spans="1:19">
      <c r="A11" s="103">
        <f t="shared" si="0"/>
        <v>5</v>
      </c>
      <c r="B11" s="76" t="s">
        <v>251</v>
      </c>
      <c r="C11" s="128">
        <f>SUM(C9:C10)</f>
        <v>1551238</v>
      </c>
      <c r="F11" s="129">
        <f>SUM(F9:F10)</f>
        <v>22219873</v>
      </c>
      <c r="I11" s="129">
        <f>SUM(I9:I10)</f>
        <v>0</v>
      </c>
      <c r="J11" s="129">
        <f>SUM(J9:J10)</f>
        <v>0</v>
      </c>
      <c r="K11" s="129">
        <f>SUM(K9:K10)</f>
        <v>22219873</v>
      </c>
      <c r="L11" s="129">
        <f>SUM(L9:L10)</f>
        <v>1267675.2479848652</v>
      </c>
      <c r="M11" s="129">
        <f>SUM(M9:M10)</f>
        <v>23488251</v>
      </c>
      <c r="N11" s="114"/>
    </row>
    <row r="12" spans="1:19">
      <c r="A12" s="103">
        <f t="shared" si="0"/>
        <v>6</v>
      </c>
      <c r="D12" s="125"/>
      <c r="N12" s="115"/>
      <c r="R12" s="125"/>
    </row>
    <row r="13" spans="1:19">
      <c r="A13" s="103">
        <f t="shared" si="0"/>
        <v>7</v>
      </c>
      <c r="B13" s="76" t="s">
        <v>274</v>
      </c>
      <c r="D13" s="125"/>
    </row>
    <row r="14" spans="1:19">
      <c r="A14" s="103">
        <f t="shared" si="0"/>
        <v>8</v>
      </c>
      <c r="B14" s="85" t="s">
        <v>275</v>
      </c>
      <c r="C14" s="70">
        <v>1418719967</v>
      </c>
      <c r="D14" s="130">
        <f>+'Exh. JAP-5 Tariff Summary'!D18</f>
        <v>9.071499999999999E-2</v>
      </c>
      <c r="E14" s="131">
        <f>ROUND(SUM(F14,L14)/C14,6)-0.000002</f>
        <v>9.2418E-2</v>
      </c>
      <c r="F14" s="53">
        <f t="shared" ref="F14:F17" si="2">ROUND(+D14*C14,0)</f>
        <v>128699182</v>
      </c>
      <c r="H14" s="127">
        <v>1</v>
      </c>
      <c r="I14" s="53">
        <f t="shared" ref="I14:I17" si="3">ROUND(F14*H14,0)</f>
        <v>128699182</v>
      </c>
      <c r="J14" s="53">
        <f>ROUND(+$G$23*$H14*I14/$I$23,0)</f>
        <v>86311084</v>
      </c>
      <c r="K14" s="53">
        <f t="shared" ref="K14:K17" si="4">+F14-J14</f>
        <v>42388098</v>
      </c>
      <c r="L14" s="53">
        <f>+K14*$M$30</f>
        <v>2418301.0696666343</v>
      </c>
      <c r="M14" s="53">
        <f>ROUND(+E14*C14,0)</f>
        <v>131115262</v>
      </c>
      <c r="N14" s="113" t="s">
        <v>253</v>
      </c>
      <c r="O14" s="92">
        <f>+L14+F14-M14</f>
        <v>2221.0696666389704</v>
      </c>
    </row>
    <row r="15" spans="1:19">
      <c r="A15" s="103">
        <f t="shared" si="0"/>
        <v>9</v>
      </c>
      <c r="B15" s="85" t="s">
        <v>276</v>
      </c>
      <c r="C15" s="70">
        <v>1389712071</v>
      </c>
      <c r="D15" s="130">
        <f>+'Exh. JAP-5 Tariff Summary'!D19</f>
        <v>8.7578000000000003E-2</v>
      </c>
      <c r="E15" s="131">
        <f>ROUND(SUM(F15,L15)/C15,6)</f>
        <v>8.9223999999999998E-2</v>
      </c>
      <c r="F15" s="53">
        <f t="shared" si="2"/>
        <v>121708204</v>
      </c>
      <c r="H15" s="127">
        <v>1</v>
      </c>
      <c r="I15" s="53">
        <f t="shared" si="3"/>
        <v>121708204</v>
      </c>
      <c r="J15" s="53">
        <f t="shared" ref="J15:J17" si="5">ROUND(+$G$23*$H15*I15/$I$23,0)</f>
        <v>81622640</v>
      </c>
      <c r="K15" s="53">
        <f t="shared" si="4"/>
        <v>40085564</v>
      </c>
      <c r="L15" s="53">
        <f>+K15*$M$30</f>
        <v>2286938.2414702903</v>
      </c>
      <c r="M15" s="53">
        <f>ROUND(+E15*C15,0)</f>
        <v>123995670</v>
      </c>
      <c r="N15" s="113" t="s">
        <v>249</v>
      </c>
      <c r="O15" s="92">
        <f>+L15+F15-M15</f>
        <v>-527.75852970778942</v>
      </c>
    </row>
    <row r="16" spans="1:19">
      <c r="A16" s="103">
        <f t="shared" si="0"/>
        <v>10</v>
      </c>
      <c r="B16" s="85" t="s">
        <v>277</v>
      </c>
      <c r="C16" s="70">
        <v>2093419.0972253638</v>
      </c>
      <c r="D16" s="130">
        <f>+D14</f>
        <v>9.071499999999999E-2</v>
      </c>
      <c r="E16" s="131">
        <f t="shared" ref="E16:E17" si="6">ROUND(SUM(F16,L16)/C16,6)</f>
        <v>9.2420000000000002E-2</v>
      </c>
      <c r="F16" s="53">
        <f t="shared" si="2"/>
        <v>189905</v>
      </c>
      <c r="H16" s="127">
        <v>1</v>
      </c>
      <c r="I16" s="53">
        <f t="shared" si="3"/>
        <v>189905</v>
      </c>
      <c r="J16" s="53">
        <f t="shared" si="5"/>
        <v>127358</v>
      </c>
      <c r="K16" s="53">
        <f t="shared" si="4"/>
        <v>62547</v>
      </c>
      <c r="L16" s="53">
        <f t="shared" ref="L16:L17" si="7">+K16*$M$30</f>
        <v>3568.3950009844502</v>
      </c>
      <c r="M16" s="53">
        <f>ROUND(+E16*C16,0)</f>
        <v>193474</v>
      </c>
      <c r="N16" s="113" t="s">
        <v>249</v>
      </c>
      <c r="O16" s="92"/>
    </row>
    <row r="17" spans="1:15">
      <c r="A17" s="103">
        <f t="shared" si="0"/>
        <v>11</v>
      </c>
      <c r="B17" s="85" t="s">
        <v>278</v>
      </c>
      <c r="C17" s="70">
        <v>-8934572.5854558554</v>
      </c>
      <c r="D17" s="130">
        <f>+D15</f>
        <v>8.7578000000000003E-2</v>
      </c>
      <c r="E17" s="131">
        <f t="shared" si="6"/>
        <v>8.9223999999999998E-2</v>
      </c>
      <c r="F17" s="53">
        <f t="shared" si="2"/>
        <v>-782472</v>
      </c>
      <c r="H17" s="127">
        <v>1</v>
      </c>
      <c r="I17" s="53">
        <f t="shared" si="3"/>
        <v>-782472</v>
      </c>
      <c r="J17" s="53">
        <f t="shared" si="5"/>
        <v>-524759</v>
      </c>
      <c r="K17" s="53">
        <f t="shared" si="4"/>
        <v>-257713</v>
      </c>
      <c r="L17" s="53">
        <f t="shared" si="7"/>
        <v>-14702.891919495829</v>
      </c>
      <c r="M17" s="53">
        <f>ROUND(+E17*C17,0)</f>
        <v>-797178</v>
      </c>
      <c r="N17" s="113" t="s">
        <v>249</v>
      </c>
      <c r="O17" s="92"/>
    </row>
    <row r="18" spans="1:15">
      <c r="A18" s="103">
        <f t="shared" si="0"/>
        <v>12</v>
      </c>
      <c r="B18" s="122" t="s">
        <v>279</v>
      </c>
      <c r="C18" s="128">
        <f>SUM(C14:C17)</f>
        <v>2801590884.5117693</v>
      </c>
      <c r="E18" s="132"/>
      <c r="F18" s="128">
        <f>SUM(F14:F17)</f>
        <v>249814819</v>
      </c>
      <c r="I18" s="128">
        <f t="shared" ref="I18:M18" si="8">SUM(I14:I17)</f>
        <v>249814819</v>
      </c>
      <c r="J18" s="128">
        <f t="shared" si="8"/>
        <v>167536323</v>
      </c>
      <c r="K18" s="128">
        <f t="shared" si="8"/>
        <v>82278496</v>
      </c>
      <c r="L18" s="128">
        <f t="shared" si="8"/>
        <v>4694104.814218414</v>
      </c>
      <c r="M18" s="128">
        <f t="shared" si="8"/>
        <v>254507228</v>
      </c>
      <c r="N18" s="118"/>
      <c r="O18" s="92"/>
    </row>
    <row r="19" spans="1:15">
      <c r="A19" s="103">
        <f t="shared" si="0"/>
        <v>13</v>
      </c>
      <c r="N19" s="133"/>
    </row>
    <row r="20" spans="1:15">
      <c r="A20" s="103">
        <f t="shared" si="0"/>
        <v>14</v>
      </c>
      <c r="B20" s="89" t="s">
        <v>280</v>
      </c>
      <c r="C20" s="54">
        <v>-2924701.5203204378</v>
      </c>
      <c r="D20" s="116">
        <f>ROUND(F20/C20,6)</f>
        <v>9.8552000000000001E-2</v>
      </c>
      <c r="E20" s="131">
        <f t="shared" ref="E20" si="9">ROUND(SUM(F20,L20)/C20,6)</f>
        <v>0.10040399999999999</v>
      </c>
      <c r="F20" s="49">
        <v>-288236</v>
      </c>
      <c r="H20" s="127">
        <v>1</v>
      </c>
      <c r="I20" s="53">
        <f>ROUND(F20*H20,0)</f>
        <v>-288236</v>
      </c>
      <c r="J20" s="53">
        <f>ROUND(+$G$23*$H20*I20/$I$23,0)</f>
        <v>-193303</v>
      </c>
      <c r="K20" s="53">
        <f>+F20-J20</f>
        <v>-94933</v>
      </c>
      <c r="L20" s="53">
        <f t="shared" ref="L20" si="10">+K20*$M$30</f>
        <v>-5416.062203278444</v>
      </c>
      <c r="M20" s="53">
        <f>ROUND(+E20*C20,0)</f>
        <v>-293652</v>
      </c>
      <c r="N20" s="113" t="s">
        <v>249</v>
      </c>
    </row>
    <row r="21" spans="1:15" ht="13.8" thickBot="1">
      <c r="A21" s="103">
        <f t="shared" si="0"/>
        <v>15</v>
      </c>
      <c r="B21" s="76" t="s">
        <v>256</v>
      </c>
      <c r="C21" s="94">
        <f>SUM(C20,C18)</f>
        <v>2798666182.9914489</v>
      </c>
      <c r="N21" s="118"/>
    </row>
    <row r="22" spans="1:15" ht="13.8" thickTop="1">
      <c r="A22" s="103">
        <f t="shared" si="0"/>
        <v>16</v>
      </c>
    </row>
    <row r="23" spans="1:15" ht="13.8" thickBot="1">
      <c r="A23" s="103">
        <f t="shared" si="0"/>
        <v>17</v>
      </c>
      <c r="B23" s="76" t="s">
        <v>281</v>
      </c>
      <c r="D23" s="92"/>
      <c r="E23" s="92"/>
      <c r="F23" s="121">
        <f>SUM(F20,F18,F11)</f>
        <v>271746456</v>
      </c>
      <c r="G23" s="121">
        <v>167343021</v>
      </c>
      <c r="I23" s="121">
        <f>SUM(I20,I18,I11)</f>
        <v>249526583</v>
      </c>
      <c r="J23" s="121">
        <f>SUM(J20,J18,J11)</f>
        <v>167343020</v>
      </c>
      <c r="K23" s="121">
        <f>SUM(K20,K18,K11)</f>
        <v>104403436</v>
      </c>
      <c r="L23" s="121">
        <f>SUM(L20,L18,L11)</f>
        <v>5956364</v>
      </c>
      <c r="M23" s="121">
        <f>SUM(M20,M18,M11)</f>
        <v>277701827</v>
      </c>
      <c r="N23" s="133"/>
    </row>
    <row r="24" spans="1:15" ht="13.8" thickTop="1">
      <c r="A24" s="103">
        <f t="shared" si="0"/>
        <v>18</v>
      </c>
      <c r="D24" s="53"/>
      <c r="E24" s="53"/>
      <c r="F24" s="92"/>
      <c r="N24" s="133"/>
    </row>
    <row r="25" spans="1:15">
      <c r="A25" s="103">
        <f t="shared" si="0"/>
        <v>19</v>
      </c>
      <c r="B25" s="134" t="str">
        <f>+'Exh. JAP-5 Sch 7 (Res)'!B25:C25</f>
        <v>Target Proposed Rate Change from Rate Spread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53">
        <f>+'Exh. JAP-5 Rate Spread'!I11</f>
        <v>5956364</v>
      </c>
      <c r="N25" s="123" t="s">
        <v>259</v>
      </c>
    </row>
    <row r="26" spans="1:15">
      <c r="A26" s="103">
        <f t="shared" si="0"/>
        <v>20</v>
      </c>
      <c r="B26" s="134" t="str">
        <f>+'Exh. JAP-5 Sch 7 (Res)'!B26:C26</f>
        <v>Target Proposed Revenue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92">
        <f>SUM(F23,M25)</f>
        <v>277702820</v>
      </c>
      <c r="N26" s="123" t="s">
        <v>261</v>
      </c>
    </row>
    <row r="27" spans="1:15">
      <c r="A27" s="103">
        <f t="shared" si="0"/>
        <v>21</v>
      </c>
      <c r="B27" s="134" t="str">
        <f>+'Exh. JAP-5 Sch 7 (Res)'!B27:C27</f>
        <v>Target Proposed Revenue % Change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67">
        <f>+M25/F23</f>
        <v>2.1918828630464272E-2</v>
      </c>
      <c r="N27" s="120" t="s">
        <v>263</v>
      </c>
    </row>
    <row r="28" spans="1:15">
      <c r="A28" s="103">
        <f t="shared" si="0"/>
        <v>22</v>
      </c>
      <c r="B28" s="134"/>
      <c r="C28" s="134"/>
      <c r="D28" s="134"/>
      <c r="E28" s="134"/>
      <c r="F28" s="134"/>
      <c r="G28" s="92"/>
      <c r="H28" s="92"/>
      <c r="I28" s="92"/>
      <c r="J28" s="92"/>
      <c r="K28" s="92"/>
      <c r="L28" s="92"/>
      <c r="M28" s="67"/>
    </row>
    <row r="29" spans="1:15">
      <c r="A29" s="103">
        <f t="shared" si="0"/>
        <v>23</v>
      </c>
      <c r="B29" s="134" t="str">
        <f>+'Exh. JAP-5 Sch 7 (Res)'!B29:C29</f>
        <v>ERF Related Revenue Requirement</v>
      </c>
      <c r="C29" s="134"/>
      <c r="F29" s="92"/>
      <c r="G29" s="92"/>
      <c r="H29" s="92"/>
      <c r="I29" s="92"/>
      <c r="J29" s="92"/>
      <c r="K29" s="92"/>
      <c r="L29" s="92"/>
      <c r="M29" s="92">
        <f>+K23</f>
        <v>104403436</v>
      </c>
    </row>
    <row r="30" spans="1:15" ht="13.8" thickBot="1">
      <c r="A30" s="103">
        <f t="shared" si="0"/>
        <v>24</v>
      </c>
      <c r="B30" s="134" t="str">
        <f>+'Exh. JAP-5 Sch 7 (Res)'!B30:C30</f>
        <v>ERF Rate Change</v>
      </c>
      <c r="C30" s="134"/>
      <c r="F30" s="92"/>
      <c r="G30" s="92"/>
      <c r="H30" s="92"/>
      <c r="I30" s="92"/>
      <c r="J30" s="92"/>
      <c r="K30" s="92"/>
      <c r="L30" s="92"/>
      <c r="M30" s="67">
        <f>+M25/M29</f>
        <v>5.7051417349904078E-2</v>
      </c>
      <c r="N30" s="113" t="s">
        <v>249</v>
      </c>
    </row>
    <row r="31" spans="1:15" ht="13.8" thickBot="1">
      <c r="A31" s="103">
        <f t="shared" si="0"/>
        <v>25</v>
      </c>
      <c r="B31" s="134" t="str">
        <f>+'Exh. JAP-5 Sch 7 (Res)'!B31:C31</f>
        <v>Over (Under) Recover Target Rate Spread</v>
      </c>
      <c r="C31" s="134"/>
      <c r="D31" s="116"/>
      <c r="F31" s="92"/>
      <c r="G31" s="92"/>
      <c r="H31" s="92"/>
      <c r="I31" s="92"/>
      <c r="J31" s="92"/>
      <c r="K31" s="92"/>
      <c r="L31" s="92"/>
      <c r="M31" s="124">
        <f>+M23-M26</f>
        <v>-993</v>
      </c>
      <c r="N31" s="113" t="s">
        <v>267</v>
      </c>
    </row>
    <row r="32" spans="1:15">
      <c r="A32" s="103">
        <f t="shared" si="0"/>
        <v>26</v>
      </c>
      <c r="B32" s="134" t="str">
        <f>+'Exh. JAP-5 Sch 7 (Res)'!B32:C32</f>
        <v>Rounding Adjustment</v>
      </c>
      <c r="C32" s="134"/>
      <c r="G32" s="92"/>
      <c r="H32" s="92"/>
      <c r="I32" s="92"/>
      <c r="J32" s="92"/>
      <c r="K32" s="92"/>
      <c r="L32" s="92"/>
      <c r="M32" s="116">
        <f>ROUND(+M31/C21,6)</f>
        <v>0</v>
      </c>
      <c r="N32" s="113" t="s">
        <v>267</v>
      </c>
    </row>
    <row r="33" spans="7:12">
      <c r="G33" s="92"/>
      <c r="H33" s="92"/>
      <c r="I33" s="92"/>
      <c r="J33" s="92"/>
      <c r="K33" s="92"/>
      <c r="L33" s="92"/>
    </row>
  </sheetData>
  <mergeCells count="3">
    <mergeCell ref="A1:N1"/>
    <mergeCell ref="A2:N2"/>
    <mergeCell ref="A3:N3"/>
  </mergeCells>
  <printOptions horizontalCentered="1"/>
  <pageMargins left="0" right="0" top="0.5" bottom="1.4" header="0.5" footer="0.5"/>
  <pageSetup scale="59" orientation="landscape" horizontalDpi="300" verticalDpi="300" r:id="rId1"/>
  <headerFooter alignWithMargins="0">
    <oddFooter>&amp;R&amp;A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zoomScale="80" zoomScaleNormal="80" workbookViewId="0">
      <pane xSplit="2" ySplit="6" topLeftCell="C10" activePane="bottomRight" state="frozen"/>
      <selection sqref="A1:XFD1048576"/>
      <selection pane="topRight" sqref="A1:XFD1048576"/>
      <selection pane="bottomLeft" sqref="A1:XFD1048576"/>
      <selection pane="bottomRight" activeCell="E12" sqref="E12"/>
    </sheetView>
  </sheetViews>
  <sheetFormatPr defaultColWidth="9.109375" defaultRowHeight="13.2"/>
  <cols>
    <col min="1" max="1" width="5" style="76" bestFit="1" customWidth="1"/>
    <col min="2" max="2" width="37" style="76" bestFit="1" customWidth="1"/>
    <col min="3" max="3" width="15.109375" style="76" bestFit="1" customWidth="1"/>
    <col min="4" max="4" width="13" style="76" customWidth="1"/>
    <col min="5" max="5" width="13.44140625" style="76" customWidth="1"/>
    <col min="6" max="6" width="19.21875" style="76" bestFit="1" customWidth="1"/>
    <col min="7" max="7" width="16.33203125" style="76" bestFit="1" customWidth="1"/>
    <col min="8" max="8" width="14.5546875" style="76" bestFit="1" customWidth="1"/>
    <col min="9" max="9" width="16.33203125" style="76" bestFit="1" customWidth="1"/>
    <col min="10" max="11" width="14.5546875" style="76" bestFit="1" customWidth="1"/>
    <col min="12" max="12" width="15" style="76" bestFit="1" customWidth="1"/>
    <col min="13" max="13" width="12.109375" style="76" customWidth="1"/>
    <col min="14" max="14" width="16.109375" style="76" customWidth="1"/>
    <col min="15" max="15" width="36.6640625" style="76" bestFit="1" customWidth="1"/>
    <col min="16" max="16" width="5" style="76" customWidth="1"/>
    <col min="17" max="17" width="16.33203125" style="76" bestFit="1" customWidth="1"/>
    <col min="18" max="18" width="13.33203125" style="76" bestFit="1" customWidth="1"/>
    <col min="19" max="16384" width="9.109375" style="76"/>
  </cols>
  <sheetData>
    <row r="1" spans="1:21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1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1">
      <c r="A3" s="363" t="s">
        <v>282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1" s="103" customFormat="1" ht="52.8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tr">
        <f>+'Exh. JAP-5 Sch 24 (Sec Vol)'!I5</f>
        <v>PCA Eligible Revenue Requirement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1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82" t="s">
        <v>207</v>
      </c>
      <c r="I6" s="82" t="s">
        <v>208</v>
      </c>
      <c r="J6" s="82" t="s">
        <v>284</v>
      </c>
      <c r="K6" s="81" t="s">
        <v>285</v>
      </c>
      <c r="L6" s="81" t="s">
        <v>286</v>
      </c>
      <c r="M6" s="82" t="s">
        <v>287</v>
      </c>
      <c r="N6" s="82" t="s">
        <v>288</v>
      </c>
      <c r="O6" s="81" t="s">
        <v>247</v>
      </c>
      <c r="P6" s="82"/>
      <c r="Q6" s="82"/>
      <c r="R6" s="82"/>
      <c r="S6" s="82"/>
      <c r="T6" s="82"/>
    </row>
    <row r="7" spans="1:21" s="103" customFormat="1">
      <c r="A7" s="103">
        <v>1</v>
      </c>
      <c r="B7" s="136"/>
      <c r="C7" s="137"/>
      <c r="D7" s="138"/>
      <c r="E7" s="138"/>
      <c r="F7" s="138"/>
      <c r="G7" s="76"/>
      <c r="H7" s="76"/>
      <c r="I7" s="76"/>
      <c r="J7" s="53"/>
      <c r="K7" s="53"/>
      <c r="L7" s="53"/>
      <c r="M7" s="53"/>
      <c r="N7" s="137"/>
      <c r="O7" s="139"/>
      <c r="Q7" s="82"/>
      <c r="R7" s="140"/>
    </row>
    <row r="8" spans="1:21" ht="13.8" thickBot="1">
      <c r="A8" s="103">
        <f t="shared" ref="A8:A45" si="0">+A7+1</f>
        <v>2</v>
      </c>
      <c r="B8" s="76" t="s">
        <v>271</v>
      </c>
      <c r="C8" s="71">
        <v>89237</v>
      </c>
      <c r="D8" s="125">
        <f>+'Exh. JAP-5 Tariff Summary'!D22</f>
        <v>52.3</v>
      </c>
      <c r="E8" s="141">
        <f>ROUND(SUM(F8,M8)/C8,2)</f>
        <v>55.27</v>
      </c>
      <c r="F8" s="72">
        <f>ROUND(+C8*D8,0)</f>
        <v>4667095</v>
      </c>
      <c r="H8" s="142"/>
      <c r="J8" s="72">
        <v>0</v>
      </c>
      <c r="K8" s="72">
        <v>0</v>
      </c>
      <c r="L8" s="72">
        <f>+F8-K8</f>
        <v>4667095</v>
      </c>
      <c r="M8" s="72">
        <f>+L8*$N$43</f>
        <v>265167.02521868085</v>
      </c>
      <c r="N8" s="72">
        <f>+C8*E8</f>
        <v>4932128.99</v>
      </c>
      <c r="O8" s="113" t="s">
        <v>249</v>
      </c>
      <c r="P8" s="140"/>
      <c r="Q8" s="84"/>
      <c r="S8" s="103"/>
      <c r="T8" s="110"/>
      <c r="U8" s="125"/>
    </row>
    <row r="9" spans="1:21" ht="13.8" thickTop="1">
      <c r="A9" s="103">
        <f t="shared" si="0"/>
        <v>3</v>
      </c>
      <c r="D9" s="125"/>
      <c r="E9" s="132"/>
      <c r="O9" s="143"/>
      <c r="Q9" s="84"/>
      <c r="S9" s="103"/>
    </row>
    <row r="10" spans="1:21">
      <c r="A10" s="103">
        <f t="shared" si="0"/>
        <v>4</v>
      </c>
      <c r="B10" s="76" t="s">
        <v>274</v>
      </c>
      <c r="D10" s="125"/>
      <c r="E10" s="132"/>
      <c r="O10" s="143"/>
      <c r="Q10" s="84"/>
      <c r="S10" s="103"/>
    </row>
    <row r="11" spans="1:21">
      <c r="A11" s="103">
        <f t="shared" si="0"/>
        <v>5</v>
      </c>
      <c r="B11" s="85" t="s">
        <v>289</v>
      </c>
      <c r="D11" s="125"/>
      <c r="E11" s="132"/>
      <c r="O11" s="143"/>
      <c r="Q11" s="84"/>
      <c r="S11" s="103"/>
    </row>
    <row r="12" spans="1:21">
      <c r="A12" s="103">
        <f t="shared" si="0"/>
        <v>6</v>
      </c>
      <c r="B12" s="144" t="s">
        <v>275</v>
      </c>
      <c r="C12" s="70">
        <v>748044989</v>
      </c>
      <c r="D12" s="116">
        <f>+'Exh. JAP-5 Tariff Summary'!D24</f>
        <v>9.0753E-2</v>
      </c>
      <c r="E12" s="145">
        <f>ROUND(SUM(F12,M12)/C12,6)+0.000001</f>
        <v>9.2771000000000006E-2</v>
      </c>
      <c r="F12" s="53">
        <f t="shared" ref="F12:F14" si="1">ROUND(+C12*D12,0)</f>
        <v>67887327</v>
      </c>
      <c r="H12" s="142"/>
      <c r="I12" s="146"/>
      <c r="J12" s="53">
        <f t="shared" ref="J12:J13" si="2">+F12</f>
        <v>67887327</v>
      </c>
      <c r="K12" s="53">
        <f>+J12/$J$20*$H$29</f>
        <v>41325564.075340822</v>
      </c>
      <c r="L12" s="53">
        <f t="shared" ref="L12:L15" si="3">+F12-K12</f>
        <v>26561762.924659178</v>
      </c>
      <c r="M12" s="53">
        <f>+L12*$N$43</f>
        <v>1509140.837993596</v>
      </c>
      <c r="N12" s="53">
        <f>+C12*E12</f>
        <v>69396881.674519002</v>
      </c>
      <c r="O12" s="113" t="s">
        <v>253</v>
      </c>
      <c r="Q12" s="84"/>
      <c r="S12" s="103"/>
    </row>
    <row r="13" spans="1:21">
      <c r="A13" s="103">
        <f t="shared" si="0"/>
        <v>7</v>
      </c>
      <c r="B13" s="144" t="s">
        <v>276</v>
      </c>
      <c r="C13" s="70">
        <v>720078962</v>
      </c>
      <c r="D13" s="116">
        <f>+'Exh. JAP-5 Tariff Summary'!D25</f>
        <v>8.2225999999999994E-2</v>
      </c>
      <c r="E13" s="145">
        <f t="shared" ref="E13:E15" si="4">ROUND(SUM(F13,M13)/C13,6)</f>
        <v>8.4054000000000004E-2</v>
      </c>
      <c r="F13" s="53">
        <f t="shared" si="1"/>
        <v>59209213</v>
      </c>
      <c r="H13" s="142"/>
      <c r="I13" s="146"/>
      <c r="J13" s="53">
        <f t="shared" si="2"/>
        <v>59209213</v>
      </c>
      <c r="K13" s="53">
        <f>+J13/$J$20*$H$29</f>
        <v>36042870.353136785</v>
      </c>
      <c r="L13" s="53">
        <f t="shared" si="3"/>
        <v>23166342.646863215</v>
      </c>
      <c r="M13" s="53">
        <f>+L13*$N$43</f>
        <v>1316225.6531879851</v>
      </c>
      <c r="N13" s="53">
        <f>+C13*E13</f>
        <v>60525517.071947999</v>
      </c>
      <c r="O13" s="113" t="s">
        <v>249</v>
      </c>
      <c r="Q13" s="84"/>
      <c r="S13" s="103"/>
    </row>
    <row r="14" spans="1:21">
      <c r="A14" s="103">
        <f t="shared" si="0"/>
        <v>8</v>
      </c>
      <c r="B14" s="85" t="s">
        <v>290</v>
      </c>
      <c r="C14" s="70">
        <v>1459495281</v>
      </c>
      <c r="D14" s="116">
        <f>+'Exh. JAP-5 Tariff Summary'!D26</f>
        <v>6.4072000000000004E-2</v>
      </c>
      <c r="E14" s="145">
        <f t="shared" si="4"/>
        <v>6.5495999999999999E-2</v>
      </c>
      <c r="F14" s="53">
        <f t="shared" si="1"/>
        <v>93512782</v>
      </c>
      <c r="H14" s="142"/>
      <c r="I14" s="146"/>
      <c r="J14" s="53">
        <f>+F14</f>
        <v>93512782</v>
      </c>
      <c r="K14" s="53">
        <f>+J14/$J$20*$H$29</f>
        <v>56924740.377602108</v>
      </c>
      <c r="L14" s="53">
        <f t="shared" si="3"/>
        <v>36588041.622397892</v>
      </c>
      <c r="M14" s="53">
        <f>+L14*$N$43</f>
        <v>2078796.8009197426</v>
      </c>
      <c r="N14" s="53">
        <f>+C14*E14</f>
        <v>95591102.924375996</v>
      </c>
      <c r="O14" s="113" t="s">
        <v>249</v>
      </c>
      <c r="Q14" s="84"/>
      <c r="S14" s="103"/>
    </row>
    <row r="15" spans="1:21">
      <c r="A15" s="103">
        <f t="shared" si="0"/>
        <v>9</v>
      </c>
      <c r="B15" s="85" t="s">
        <v>255</v>
      </c>
      <c r="C15" s="70">
        <v>-5943131.9943744699</v>
      </c>
      <c r="D15" s="116">
        <f>+D14</f>
        <v>6.4072000000000004E-2</v>
      </c>
      <c r="E15" s="145">
        <f t="shared" si="4"/>
        <v>6.5495999999999999E-2</v>
      </c>
      <c r="F15" s="53">
        <f>ROUND(+C15*D15,0)</f>
        <v>-380788</v>
      </c>
      <c r="H15" s="142"/>
      <c r="I15" s="146"/>
      <c r="J15" s="53">
        <f>+F15</f>
        <v>-380788</v>
      </c>
      <c r="K15" s="53">
        <f>+J15/$J$20*$H$29</f>
        <v>-231799.94836327669</v>
      </c>
      <c r="L15" s="53">
        <f t="shared" si="3"/>
        <v>-148988.05163672331</v>
      </c>
      <c r="M15" s="53">
        <f>+L15*$N$43</f>
        <v>-8464.9484198708469</v>
      </c>
      <c r="N15" s="53">
        <f>+C15*E15</f>
        <v>-389251.37310355029</v>
      </c>
      <c r="O15" s="113" t="s">
        <v>249</v>
      </c>
      <c r="Q15" s="84"/>
      <c r="S15" s="103"/>
    </row>
    <row r="16" spans="1:21">
      <c r="A16" s="103">
        <f t="shared" si="0"/>
        <v>10</v>
      </c>
      <c r="B16" s="122" t="s">
        <v>291</v>
      </c>
      <c r="C16" s="128">
        <f>SUM(C12:C15)</f>
        <v>2921676100.0056257</v>
      </c>
      <c r="D16" s="116"/>
      <c r="E16" s="147"/>
      <c r="F16" s="49">
        <f>SUM(F12:F15)</f>
        <v>220228534</v>
      </c>
      <c r="H16" s="146"/>
      <c r="I16" s="146"/>
      <c r="J16" s="49">
        <f t="shared" ref="J16:N16" si="5">SUM(J12:J15)</f>
        <v>220228534</v>
      </c>
      <c r="K16" s="49">
        <f t="shared" si="5"/>
        <v>134061374.85771644</v>
      </c>
      <c r="L16" s="49">
        <f t="shared" si="5"/>
        <v>86167159.142283559</v>
      </c>
      <c r="M16" s="49">
        <f t="shared" si="5"/>
        <v>4895698.3436814528</v>
      </c>
      <c r="N16" s="49">
        <f t="shared" si="5"/>
        <v>225124250.29773945</v>
      </c>
      <c r="O16" s="118"/>
      <c r="Q16" s="84"/>
      <c r="S16" s="103"/>
    </row>
    <row r="17" spans="1:19">
      <c r="A17" s="103">
        <f t="shared" si="0"/>
        <v>11</v>
      </c>
      <c r="E17" s="147"/>
      <c r="H17" s="146"/>
      <c r="I17" s="146"/>
      <c r="N17" s="53"/>
      <c r="O17" s="148"/>
      <c r="Q17" s="84"/>
      <c r="S17" s="103"/>
    </row>
    <row r="18" spans="1:19" ht="13.8" thickBot="1">
      <c r="A18" s="103">
        <f t="shared" si="0"/>
        <v>12</v>
      </c>
      <c r="B18" s="85" t="s">
        <v>280</v>
      </c>
      <c r="C18" s="54">
        <v>11434080.70783177</v>
      </c>
      <c r="D18" s="116">
        <f>ROUND(F18/C18,6)</f>
        <v>8.6890999999999996E-2</v>
      </c>
      <c r="E18" s="145">
        <f t="shared" ref="E18" si="6">ROUND(SUM(F18,M18)/C18,6)</f>
        <v>8.8822999999999999E-2</v>
      </c>
      <c r="F18" s="49">
        <v>993523</v>
      </c>
      <c r="H18" s="142"/>
      <c r="I18" s="146"/>
      <c r="J18" s="72">
        <f t="shared" ref="J18" si="7">+F18</f>
        <v>993523</v>
      </c>
      <c r="K18" s="49">
        <f>+J18/$J$20*$H$29</f>
        <v>604794.74168757349</v>
      </c>
      <c r="L18" s="49">
        <f t="shared" ref="L18" si="8">+F18-K18</f>
        <v>388728.25831242651</v>
      </c>
      <c r="M18" s="49">
        <f>+L18*$N$43</f>
        <v>22086.097642140365</v>
      </c>
      <c r="N18" s="72">
        <f>+C18*E18</f>
        <v>1015609.3507117414</v>
      </c>
      <c r="O18" s="113" t="s">
        <v>249</v>
      </c>
      <c r="Q18" s="84"/>
    </row>
    <row r="19" spans="1:19" ht="13.8" thickTop="1">
      <c r="A19" s="103">
        <f t="shared" si="0"/>
        <v>13</v>
      </c>
      <c r="B19" s="85"/>
      <c r="C19" s="54"/>
      <c r="D19" s="116"/>
      <c r="E19" s="145"/>
      <c r="H19" s="146"/>
      <c r="I19" s="146"/>
      <c r="N19" s="53"/>
      <c r="O19" s="119"/>
      <c r="Q19" s="84"/>
    </row>
    <row r="20" spans="1:19" ht="13.8" thickBot="1">
      <c r="A20" s="103">
        <f t="shared" si="0"/>
        <v>14</v>
      </c>
      <c r="B20" s="122" t="s">
        <v>256</v>
      </c>
      <c r="C20" s="94">
        <f>SUM(C18,C16)</f>
        <v>2933110180.7134576</v>
      </c>
      <c r="E20" s="132"/>
      <c r="F20" s="72">
        <f>SUM(F18,F16)</f>
        <v>221222057</v>
      </c>
      <c r="H20" s="146"/>
      <c r="I20" s="146"/>
      <c r="J20" s="72">
        <f>SUM(J18,J16)</f>
        <v>221222057</v>
      </c>
      <c r="K20" s="72">
        <f>SUM(K18,K16)</f>
        <v>134666169.59940401</v>
      </c>
      <c r="L20" s="72">
        <f>SUM(L18,L16)</f>
        <v>86555887.400595993</v>
      </c>
      <c r="M20" s="72">
        <f>SUM(M18,M16)</f>
        <v>4917784.4413235933</v>
      </c>
      <c r="N20" s="72">
        <f>SUM(N18,N16)</f>
        <v>226139859.64845118</v>
      </c>
      <c r="O20" s="148"/>
      <c r="Q20" s="84"/>
    </row>
    <row r="21" spans="1:19" ht="13.8" thickTop="1">
      <c r="A21" s="103">
        <f t="shared" si="0"/>
        <v>15</v>
      </c>
      <c r="C21" s="149"/>
      <c r="E21" s="132"/>
      <c r="H21" s="146"/>
      <c r="I21" s="146"/>
      <c r="N21" s="53"/>
      <c r="O21" s="148"/>
      <c r="Q21" s="84"/>
    </row>
    <row r="22" spans="1:19">
      <c r="A22" s="103">
        <f t="shared" si="0"/>
        <v>16</v>
      </c>
      <c r="B22" s="122" t="s">
        <v>292</v>
      </c>
      <c r="E22" s="132"/>
      <c r="H22" s="146"/>
      <c r="I22" s="146"/>
      <c r="N22" s="53"/>
      <c r="O22" s="143"/>
      <c r="Q22" s="84"/>
    </row>
    <row r="23" spans="1:19">
      <c r="A23" s="103">
        <f t="shared" si="0"/>
        <v>17</v>
      </c>
      <c r="B23" s="85" t="s">
        <v>293</v>
      </c>
      <c r="C23" s="70">
        <v>2353657</v>
      </c>
      <c r="D23" s="125">
        <f>+'Exh. JAP-5 Tariff Summary'!D29</f>
        <v>9.42</v>
      </c>
      <c r="E23" s="141">
        <f t="shared" ref="E23:E24" si="9">ROUND(SUM(F23,M23)/C23,2)</f>
        <v>9.42</v>
      </c>
      <c r="F23" s="53">
        <f t="shared" ref="F23:F24" si="10">ROUND(+C23*D23,0)</f>
        <v>22171449</v>
      </c>
      <c r="G23" s="134"/>
      <c r="H23" s="142"/>
      <c r="I23" s="146"/>
      <c r="J23" s="53">
        <f t="shared" ref="J23:J24" si="11">+F23</f>
        <v>22171449</v>
      </c>
      <c r="K23" s="53">
        <f t="shared" ref="K23:K24" si="12">+J23/SUM($J$25,$J$27)*$I$29</f>
        <v>22171449</v>
      </c>
      <c r="L23" s="53">
        <f t="shared" ref="L23:L24" si="13">+F23-K23</f>
        <v>0</v>
      </c>
      <c r="M23" s="53">
        <f>+L23*$N$43</f>
        <v>0</v>
      </c>
      <c r="N23" s="53">
        <f>+C23*E23</f>
        <v>22171448.940000001</v>
      </c>
      <c r="O23" s="113" t="s">
        <v>249</v>
      </c>
      <c r="Q23" s="84"/>
    </row>
    <row r="24" spans="1:19">
      <c r="A24" s="103">
        <f t="shared" si="0"/>
        <v>18</v>
      </c>
      <c r="B24" s="85" t="s">
        <v>294</v>
      </c>
      <c r="C24" s="70">
        <v>2257075</v>
      </c>
      <c r="D24" s="125">
        <f>+'Exh. JAP-5 Tariff Summary'!D30</f>
        <v>6.29</v>
      </c>
      <c r="E24" s="141">
        <f t="shared" si="9"/>
        <v>6.29</v>
      </c>
      <c r="F24" s="53">
        <f t="shared" si="10"/>
        <v>14197002</v>
      </c>
      <c r="G24" s="134"/>
      <c r="H24" s="142"/>
      <c r="I24" s="146"/>
      <c r="J24" s="53">
        <f t="shared" si="11"/>
        <v>14197002</v>
      </c>
      <c r="K24" s="53">
        <f t="shared" si="12"/>
        <v>14197002</v>
      </c>
      <c r="L24" s="53">
        <f t="shared" si="13"/>
        <v>0</v>
      </c>
      <c r="M24" s="53">
        <f>+L24*$N$43</f>
        <v>0</v>
      </c>
      <c r="N24" s="53">
        <f>+C24*E24</f>
        <v>14197001.75</v>
      </c>
      <c r="O24" s="113" t="s">
        <v>249</v>
      </c>
      <c r="Q24" s="84"/>
    </row>
    <row r="25" spans="1:19" ht="13.8" thickBot="1">
      <c r="A25" s="103">
        <f t="shared" si="0"/>
        <v>19</v>
      </c>
      <c r="B25" s="89" t="s">
        <v>295</v>
      </c>
      <c r="C25" s="94">
        <f>SUM(C24,C23)</f>
        <v>4610732</v>
      </c>
      <c r="E25" s="150"/>
      <c r="F25" s="72">
        <f>SUM(F23:F24)</f>
        <v>36368451</v>
      </c>
      <c r="G25" s="92"/>
      <c r="H25" s="146"/>
      <c r="I25" s="146"/>
      <c r="J25" s="72">
        <f>SUM(J23:J24)</f>
        <v>36368451</v>
      </c>
      <c r="K25" s="72">
        <f>SUM(K23:K24)</f>
        <v>36368451</v>
      </c>
      <c r="L25" s="72">
        <f>SUM(L23:L24)</f>
        <v>0</v>
      </c>
      <c r="M25" s="72">
        <f>SUM(M23:M24)</f>
        <v>0</v>
      </c>
      <c r="N25" s="72">
        <f>SUM(N23:N24)</f>
        <v>36368450.689999998</v>
      </c>
      <c r="O25" s="151"/>
      <c r="Q25" s="84"/>
    </row>
    <row r="26" spans="1:19" ht="13.8" thickTop="1">
      <c r="A26" s="103">
        <f t="shared" si="0"/>
        <v>20</v>
      </c>
      <c r="F26" s="92"/>
      <c r="G26" s="92"/>
      <c r="H26" s="146"/>
      <c r="I26" s="146"/>
      <c r="J26" s="92"/>
      <c r="K26" s="92"/>
      <c r="L26" s="92"/>
      <c r="M26" s="92"/>
      <c r="O26" s="143"/>
      <c r="Q26" s="84"/>
    </row>
    <row r="27" spans="1:19" ht="13.8" thickBot="1">
      <c r="A27" s="103">
        <f t="shared" si="0"/>
        <v>21</v>
      </c>
      <c r="B27" s="122" t="s">
        <v>296</v>
      </c>
      <c r="C27" s="71">
        <v>710464083</v>
      </c>
      <c r="D27" s="152">
        <f>+'Exh. JAP-5 Tariff Summary'!D32</f>
        <v>2.96E-3</v>
      </c>
      <c r="E27" s="153">
        <f>ROUND(SUM(F27,M27)/C27,5)</f>
        <v>2.96E-3</v>
      </c>
      <c r="F27" s="72">
        <f>ROUND(+C27*D27,0)</f>
        <v>2102974</v>
      </c>
      <c r="G27" s="92"/>
      <c r="H27" s="142"/>
      <c r="I27" s="53"/>
      <c r="J27" s="72">
        <f t="shared" ref="J27" si="14">+F27</f>
        <v>2102974</v>
      </c>
      <c r="K27" s="72">
        <f t="shared" ref="K27" si="15">+J27/SUM($J$25,$J$27)*$I$29</f>
        <v>2102974</v>
      </c>
      <c r="L27" s="72">
        <f t="shared" ref="L27" si="16">+F27-K27</f>
        <v>0</v>
      </c>
      <c r="M27" s="72">
        <f>+L27*$N$43</f>
        <v>0</v>
      </c>
      <c r="N27" s="72">
        <f>+C27*E27</f>
        <v>2102973.6856800001</v>
      </c>
      <c r="O27" s="113" t="s">
        <v>249</v>
      </c>
      <c r="Q27" s="84"/>
    </row>
    <row r="28" spans="1:19" ht="13.8" thickTop="1">
      <c r="A28" s="103">
        <f t="shared" si="0"/>
        <v>22</v>
      </c>
      <c r="C28" s="149"/>
      <c r="E28" s="132"/>
      <c r="F28" s="92"/>
      <c r="G28" s="92"/>
      <c r="H28" s="146"/>
      <c r="I28" s="146"/>
      <c r="J28" s="92"/>
      <c r="K28" s="92"/>
      <c r="L28" s="92"/>
      <c r="M28" s="92"/>
      <c r="N28" s="92"/>
      <c r="O28" s="113"/>
      <c r="Q28" s="84"/>
    </row>
    <row r="29" spans="1:19" ht="13.8" thickBot="1">
      <c r="A29" s="103">
        <f t="shared" si="0"/>
        <v>23</v>
      </c>
      <c r="B29" s="76" t="s">
        <v>281</v>
      </c>
      <c r="D29" s="92"/>
      <c r="E29" s="92"/>
      <c r="F29" s="72">
        <f>SUM(F8,F20,F25,F27)</f>
        <v>264360577</v>
      </c>
      <c r="G29" s="121">
        <f>+G37</f>
        <v>173137594.59940401</v>
      </c>
      <c r="H29" s="121">
        <f>+G29-I29</f>
        <v>134666169.59940401</v>
      </c>
      <c r="I29" s="121">
        <f>MIN(+G29*I30,SUM(J27,J25))</f>
        <v>38471425</v>
      </c>
      <c r="J29" s="72">
        <f>SUM(J8,J20,J25,J27)</f>
        <v>259693482</v>
      </c>
      <c r="K29" s="72">
        <f>SUM(K8,K20,K25,K27)</f>
        <v>173137594.59940401</v>
      </c>
      <c r="L29" s="72">
        <f>SUM(L8,L20,L25,L27)</f>
        <v>91222982.400595993</v>
      </c>
      <c r="M29" s="72">
        <f>SUM(M8,M20,M25,M27)</f>
        <v>5182951.4665422738</v>
      </c>
      <c r="N29" s="72">
        <f>SUM(N8,N20,N25,N27)</f>
        <v>269543413.01413119</v>
      </c>
      <c r="O29" s="148"/>
      <c r="Q29" s="84"/>
    </row>
    <row r="30" spans="1:19" ht="13.8" thickTop="1">
      <c r="A30" s="103">
        <f t="shared" si="0"/>
        <v>24</v>
      </c>
      <c r="D30" s="53"/>
      <c r="E30" s="53"/>
      <c r="F30" s="53"/>
      <c r="G30" s="92"/>
      <c r="H30" s="154" t="s">
        <v>297</v>
      </c>
      <c r="I30" s="155">
        <v>0.25</v>
      </c>
      <c r="J30" s="92"/>
      <c r="K30" s="92"/>
      <c r="L30" s="92"/>
      <c r="M30" s="92"/>
      <c r="N30" s="53"/>
      <c r="O30" s="151"/>
      <c r="Q30" s="84"/>
    </row>
    <row r="31" spans="1:19">
      <c r="A31" s="103">
        <f t="shared" si="0"/>
        <v>25</v>
      </c>
      <c r="B31" s="156" t="s">
        <v>298</v>
      </c>
      <c r="C31" s="92"/>
      <c r="D31" s="53"/>
      <c r="E31" s="53"/>
      <c r="F31" s="92"/>
      <c r="H31" s="154" t="s">
        <v>299</v>
      </c>
      <c r="I31" s="155">
        <f>+I29/G29</f>
        <v>0.22220145248646322</v>
      </c>
      <c r="N31" s="157">
        <f>+'Exh. JAP-5 Rate Spread'!I12</f>
        <v>5212327</v>
      </c>
      <c r="O31" s="123" t="str">
        <f>+'Exh. JAP-5 Sch 24 (Sec Vol)'!N25</f>
        <v>Rate Spread Workpapers, Column F</v>
      </c>
      <c r="R31" s="70"/>
    </row>
    <row r="32" spans="1:19">
      <c r="A32" s="103">
        <f t="shared" si="0"/>
        <v>26</v>
      </c>
      <c r="B32" s="156" t="s">
        <v>300</v>
      </c>
      <c r="C32" s="92"/>
      <c r="D32" s="116"/>
      <c r="E32" s="53"/>
      <c r="N32" s="53">
        <f>+F29+'Exh. JAP-5 Sch 29 (Sec Vol)'!F33</f>
        <v>265603163</v>
      </c>
      <c r="O32" s="123" t="str">
        <f>+'Exh. JAP-5 Sch 24 (Sec Vol)'!N26</f>
        <v>Proforma Rev + ERF Rev Change</v>
      </c>
    </row>
    <row r="33" spans="1:15">
      <c r="A33" s="103">
        <f t="shared" si="0"/>
        <v>27</v>
      </c>
      <c r="B33" s="158" t="s">
        <v>301</v>
      </c>
      <c r="C33" s="92"/>
      <c r="D33" s="116"/>
      <c r="E33" s="53"/>
      <c r="N33" s="53">
        <f>SUM(N31:N32)</f>
        <v>270815490</v>
      </c>
      <c r="O33" s="151"/>
    </row>
    <row r="34" spans="1:15">
      <c r="A34" s="103">
        <f t="shared" si="0"/>
        <v>28</v>
      </c>
      <c r="B34" s="122" t="s">
        <v>302</v>
      </c>
      <c r="C34" s="92"/>
      <c r="D34" s="116"/>
      <c r="E34" s="53"/>
      <c r="N34" s="67">
        <f>+N31/N32</f>
        <v>1.9624491444779971E-2</v>
      </c>
      <c r="O34" s="120" t="s">
        <v>263</v>
      </c>
    </row>
    <row r="35" spans="1:15">
      <c r="A35" s="103">
        <f t="shared" si="0"/>
        <v>29</v>
      </c>
      <c r="B35" s="122"/>
      <c r="C35" s="159"/>
      <c r="D35" s="116"/>
      <c r="E35" s="53"/>
      <c r="F35" s="103" t="s">
        <v>303</v>
      </c>
      <c r="N35" s="67"/>
      <c r="O35" s="160"/>
    </row>
    <row r="36" spans="1:15">
      <c r="A36" s="103">
        <f t="shared" si="0"/>
        <v>30</v>
      </c>
      <c r="B36" s="89" t="s">
        <v>304</v>
      </c>
      <c r="C36" s="102"/>
      <c r="D36" s="116"/>
      <c r="F36" s="161" t="s">
        <v>305</v>
      </c>
      <c r="G36" s="76" t="s">
        <v>306</v>
      </c>
      <c r="O36" s="160"/>
    </row>
    <row r="37" spans="1:15">
      <c r="A37" s="103">
        <f t="shared" si="0"/>
        <v>31</v>
      </c>
      <c r="B37" s="122" t="s">
        <v>307</v>
      </c>
      <c r="C37" s="152"/>
      <c r="D37" s="116"/>
      <c r="F37" s="53">
        <f>+J29</f>
        <v>259693482</v>
      </c>
      <c r="G37" s="53">
        <f>+F37/F39*G39</f>
        <v>173137594.59940401</v>
      </c>
      <c r="N37" s="53">
        <f>+N29</f>
        <v>269543413.01413119</v>
      </c>
      <c r="O37" s="160"/>
    </row>
    <row r="38" spans="1:15">
      <c r="A38" s="103">
        <f t="shared" si="0"/>
        <v>32</v>
      </c>
      <c r="B38" s="89" t="s">
        <v>308</v>
      </c>
      <c r="F38" s="53">
        <f>+'Exh. JAP-5 Sch 29 (Sec Vol)'!J33</f>
        <v>1088285</v>
      </c>
      <c r="G38" s="53">
        <f>+F38/F39*G39</f>
        <v>725559.40059601644</v>
      </c>
      <c r="N38" s="53">
        <f>+'Exh. JAP-5 Sch 29 (Sec Vol)'!N33</f>
        <v>1271978.4337943422</v>
      </c>
      <c r="O38" s="160"/>
    </row>
    <row r="39" spans="1:15" ht="13.8" thickBot="1">
      <c r="A39" s="103">
        <f t="shared" si="0"/>
        <v>33</v>
      </c>
      <c r="B39" s="89" t="s">
        <v>309</v>
      </c>
      <c r="F39" s="121">
        <f>SUM(F37:F38)</f>
        <v>260781767</v>
      </c>
      <c r="G39" s="121">
        <v>173863154</v>
      </c>
      <c r="N39" s="49">
        <f>SUM(N37:N38)</f>
        <v>270815391.44792551</v>
      </c>
      <c r="O39" s="160"/>
    </row>
    <row r="40" spans="1:15" ht="13.8" thickTop="1">
      <c r="A40" s="103">
        <f t="shared" si="0"/>
        <v>34</v>
      </c>
      <c r="B40" s="122" t="s">
        <v>310</v>
      </c>
      <c r="F40" s="53"/>
    </row>
    <row r="41" spans="1:15">
      <c r="A41" s="103">
        <f t="shared" si="0"/>
        <v>35</v>
      </c>
      <c r="B41" s="122"/>
      <c r="F41" s="53"/>
      <c r="N41" s="50"/>
    </row>
    <row r="42" spans="1:15">
      <c r="A42" s="103">
        <f t="shared" si="0"/>
        <v>36</v>
      </c>
      <c r="B42" s="134" t="str">
        <f>+'Exh. JAP-5 Sch 24 (Sec Vol)'!B29</f>
        <v>ERF Related Revenue Requirement</v>
      </c>
      <c r="F42" s="92"/>
      <c r="G42" s="92"/>
      <c r="H42" s="92"/>
      <c r="I42" s="92"/>
      <c r="J42" s="92"/>
      <c r="K42" s="92"/>
      <c r="L42" s="92"/>
      <c r="N42" s="92">
        <f>+L29+'Exh. JAP-5 Sch 29 (Sec Vol)'!L33</f>
        <v>91740008.99999997</v>
      </c>
    </row>
    <row r="43" spans="1:15">
      <c r="A43" s="103">
        <f t="shared" si="0"/>
        <v>37</v>
      </c>
      <c r="B43" s="134" t="str">
        <f>+'Exh. JAP-5 Sch 24 (Sec Vol)'!B30</f>
        <v>ERF Rate Change</v>
      </c>
      <c r="F43" s="92"/>
      <c r="G43" s="92"/>
      <c r="H43" s="92"/>
      <c r="I43" s="92"/>
      <c r="J43" s="92"/>
      <c r="K43" s="92"/>
      <c r="L43" s="92"/>
      <c r="N43" s="67">
        <f>+N31/N42</f>
        <v>5.6816290480198248E-2</v>
      </c>
      <c r="O43" s="120" t="s">
        <v>265</v>
      </c>
    </row>
    <row r="44" spans="1:15">
      <c r="A44" s="103">
        <f t="shared" si="0"/>
        <v>38</v>
      </c>
      <c r="B44" s="134" t="str">
        <f>+'Exh. JAP-5 Sch 24 (Sec Vol)'!B31</f>
        <v>Over (Under) Recover Target Rate Spread</v>
      </c>
      <c r="F44" s="92"/>
      <c r="G44" s="92"/>
      <c r="H44" s="92"/>
      <c r="I44" s="92"/>
      <c r="J44" s="92"/>
      <c r="K44" s="92"/>
      <c r="L44" s="92"/>
      <c r="N44" s="142">
        <f>+N33-N29-'Exh. JAP-5 Sch 29 (Sec Vol)'!N33</f>
        <v>98.552074469393119</v>
      </c>
      <c r="O44" s="120"/>
    </row>
    <row r="45" spans="1:15">
      <c r="A45" s="103">
        <f t="shared" si="0"/>
        <v>39</v>
      </c>
      <c r="B45" s="134" t="str">
        <f>+'Exh. JAP-5 Sch 24 (Sec Vol)'!B32</f>
        <v>Rounding Adjustment</v>
      </c>
      <c r="F45" s="53"/>
      <c r="N45" s="116">
        <f>ROUND(+N44/C12,6)</f>
        <v>0</v>
      </c>
    </row>
    <row r="46" spans="1:15">
      <c r="A46" s="103"/>
      <c r="B46" s="110"/>
      <c r="F46" s="53"/>
      <c r="N46" s="53"/>
    </row>
    <row r="47" spans="1:15">
      <c r="D47" s="119"/>
      <c r="F47" s="53"/>
      <c r="N47" s="53"/>
    </row>
    <row r="48" spans="1:15">
      <c r="F48" s="53"/>
      <c r="N48" s="53"/>
    </row>
    <row r="49" spans="6:14">
      <c r="F49" s="53"/>
      <c r="N49" s="53"/>
    </row>
    <row r="50" spans="6:14">
      <c r="F50" s="53"/>
      <c r="N50" s="53"/>
    </row>
    <row r="51" spans="6:14">
      <c r="F51" s="53"/>
      <c r="N51" s="53"/>
    </row>
    <row r="52" spans="6:14">
      <c r="F52" s="53"/>
      <c r="N52" s="53"/>
    </row>
    <row r="53" spans="6:14">
      <c r="F53" s="53"/>
      <c r="N53" s="53"/>
    </row>
    <row r="54" spans="6:14">
      <c r="F54" s="53"/>
      <c r="N54" s="53"/>
    </row>
    <row r="55" spans="6:14">
      <c r="F55" s="53"/>
      <c r="N55" s="53"/>
    </row>
    <row r="56" spans="6:14">
      <c r="F56" s="53"/>
      <c r="N56" s="53"/>
    </row>
    <row r="57" spans="6:14">
      <c r="F57" s="53"/>
      <c r="N57" s="53"/>
    </row>
    <row r="58" spans="6:14">
      <c r="F58" s="53"/>
      <c r="N58" s="53"/>
    </row>
    <row r="59" spans="6:14">
      <c r="F59" s="53"/>
      <c r="N59" s="53"/>
    </row>
    <row r="60" spans="6:14">
      <c r="F60" s="53"/>
      <c r="N60" s="53"/>
    </row>
    <row r="61" spans="6:14">
      <c r="F61" s="53"/>
      <c r="N61" s="53"/>
    </row>
    <row r="62" spans="6:14">
      <c r="F62" s="53"/>
      <c r="N62" s="53"/>
    </row>
    <row r="63" spans="6:14">
      <c r="F63" s="53"/>
      <c r="N63" s="53"/>
    </row>
    <row r="64" spans="6:14">
      <c r="F64" s="53"/>
      <c r="N64" s="53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53" orientation="landscape" horizontalDpi="300" verticalDpi="300" r:id="rId1"/>
  <headerFooter alignWithMargins="0">
    <oddFooter>&amp;R&amp;A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90" zoomScaleNormal="90" workbookViewId="0">
      <pane xSplit="2" ySplit="6" topLeftCell="D7" activePane="bottomRight" state="frozen"/>
      <selection sqref="A1:XFD1048576"/>
      <selection pane="topRight" sqref="A1:XFD1048576"/>
      <selection pane="bottomLeft" sqref="A1:XFD1048576"/>
      <selection pane="bottomRight" activeCell="E12" sqref="E12"/>
    </sheetView>
  </sheetViews>
  <sheetFormatPr defaultColWidth="9.109375" defaultRowHeight="13.2"/>
  <cols>
    <col min="1" max="1" width="4.33203125" style="76" bestFit="1" customWidth="1"/>
    <col min="2" max="2" width="33.109375" style="76" bestFit="1" customWidth="1"/>
    <col min="3" max="3" width="13.77734375" style="76" bestFit="1" customWidth="1"/>
    <col min="4" max="4" width="13.6640625" style="76" bestFit="1" customWidth="1"/>
    <col min="5" max="5" width="13.44140625" style="76" bestFit="1" customWidth="1"/>
    <col min="6" max="6" width="15.109375" style="76" bestFit="1" customWidth="1"/>
    <col min="7" max="7" width="13.33203125" style="76" bestFit="1" customWidth="1"/>
    <col min="8" max="8" width="12.5546875" style="76" customWidth="1"/>
    <col min="9" max="9" width="14.33203125" style="76" bestFit="1" customWidth="1"/>
    <col min="10" max="12" width="12.88671875" style="76" bestFit="1" customWidth="1"/>
    <col min="13" max="13" width="18.109375" style="76" bestFit="1" customWidth="1"/>
    <col min="14" max="14" width="14.5546875" style="76" bestFit="1" customWidth="1"/>
    <col min="15" max="15" width="36.5546875" style="76" customWidth="1"/>
    <col min="16" max="16" width="12.33203125" style="76" bestFit="1" customWidth="1"/>
    <col min="17" max="17" width="20.109375" style="76" customWidth="1"/>
    <col min="18" max="19" width="12.33203125" style="76" bestFit="1" customWidth="1"/>
    <col min="20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311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25 (Sec Vol)'!A5</f>
        <v>Line No.</v>
      </c>
      <c r="B5" s="104" t="str">
        <f>+'Exh. JAP-5 Sch 25 (Sec Vol)'!B5</f>
        <v>Description</v>
      </c>
      <c r="C5" s="104" t="str">
        <f>+'Exh. JAP-5 Sch 25 (Sec Vol)'!C5</f>
        <v>Bill Determinants
Year End
March 31, 2018</v>
      </c>
      <c r="D5" s="104" t="str">
        <f>+'Exh. JAP-5 Sch 25 (Sec Vol)'!D5</f>
        <v>Base Rates 
Effective June 1, 2018</v>
      </c>
      <c r="E5" s="104" t="str">
        <f>+'Exh. JAP-5 Sch 25 (Sec Vol)'!E5</f>
        <v>Proposed
Rates, Including Sch 141
Effective 2018</v>
      </c>
      <c r="F5" s="104" t="str">
        <f>+'Exh. JAP-5 Sch 25 (Sec Vol)'!F5</f>
        <v>Proforma Base
Revenue Effective June 2018</v>
      </c>
      <c r="G5" s="104" t="str">
        <f>+'Exh. JAP-5 Sch 25 (Sec Vol)'!G5</f>
        <v>PCA Related Cost Allocation from Cost of Service</v>
      </c>
      <c r="H5" s="104" t="str">
        <f>+'Exh. JAP-5 Sch 25 (Sec Vol)'!H5</f>
        <v>% Energy Related</v>
      </c>
      <c r="I5" s="104" t="str">
        <f>+'Exh. JAP-5 Sch 25 (Sec Vol)'!I5</f>
        <v>PCA Eligible Revenue Requirement</v>
      </c>
      <c r="J5" s="104" t="str">
        <f>+'Exh. JAP-5 Sch 25 (Sec Vol)'!J5</f>
        <v>PCA Eligible Revenue Requirement</v>
      </c>
      <c r="K5" s="104" t="str">
        <f>+'Exh. JAP-5 Sch 25 (Sec Vol)'!K5</f>
        <v>PCA Related Revenue Requirement</v>
      </c>
      <c r="L5" s="104" t="str">
        <f>+'Exh. JAP-5 Sch 25 (Sec Vol)'!L5</f>
        <v>Current ERF Related Revenue Requirement</v>
      </c>
      <c r="M5" s="104" t="str">
        <f>+'Exh. JAP-5 Sch 25 (Sec Vol)'!M5</f>
        <v>Proposed ERF Related Revenue Change</v>
      </c>
      <c r="N5" s="104" t="str">
        <f>+'Exh. JAP-5 Sch 25 (Sec Vol)'!N5</f>
        <v>Proposed
Revenue, Including Sch 141
Effective 2018</v>
      </c>
      <c r="O5" s="104" t="str">
        <f>+'Exh. JAP-5 Sch 25 (Sec Vol)'!O5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0" ht="13.8" thickBot="1">
      <c r="A9" s="103">
        <f t="shared" ref="A9:A42" si="0">+A8+1</f>
        <v>2</v>
      </c>
      <c r="B9" s="76" t="s">
        <v>271</v>
      </c>
      <c r="C9" s="71">
        <v>9845</v>
      </c>
      <c r="D9" s="125">
        <f>+'Exh. JAP-5 Tariff Summary'!D35</f>
        <v>105.74</v>
      </c>
      <c r="E9" s="163">
        <f>ROUND(SUM(F9,M9)/C9,2)</f>
        <v>111.67</v>
      </c>
      <c r="F9" s="72">
        <f>+C9*D9</f>
        <v>1041010.2999999999</v>
      </c>
      <c r="J9" s="72">
        <v>0</v>
      </c>
      <c r="K9" s="72">
        <v>0</v>
      </c>
      <c r="L9" s="72">
        <f>+F9-K9</f>
        <v>1041010.2999999999</v>
      </c>
      <c r="M9" s="72">
        <f>+L9*$N$34</f>
        <v>58405.838859729141</v>
      </c>
      <c r="N9" s="72">
        <f>+C9*E9</f>
        <v>1099391.1499999999</v>
      </c>
      <c r="O9" s="113" t="s">
        <v>249</v>
      </c>
      <c r="P9" s="53"/>
      <c r="Q9" s="82"/>
      <c r="R9" s="103"/>
      <c r="S9" s="103"/>
    </row>
    <row r="10" spans="1:20" ht="13.8" thickTop="1">
      <c r="A10" s="103">
        <f t="shared" si="0"/>
        <v>3</v>
      </c>
      <c r="E10" s="132"/>
      <c r="F10" s="53"/>
      <c r="N10" s="53"/>
      <c r="O10" s="119"/>
      <c r="P10" s="110"/>
    </row>
    <row r="11" spans="1:20">
      <c r="A11" s="103">
        <f t="shared" si="0"/>
        <v>4</v>
      </c>
      <c r="B11" s="76" t="s">
        <v>274</v>
      </c>
      <c r="E11" s="132"/>
      <c r="F11" s="53"/>
      <c r="N11" s="53"/>
      <c r="O11" s="119"/>
      <c r="P11" s="110"/>
    </row>
    <row r="12" spans="1:20">
      <c r="A12" s="103">
        <f t="shared" si="0"/>
        <v>5</v>
      </c>
      <c r="B12" s="91" t="s">
        <v>312</v>
      </c>
      <c r="C12" s="70">
        <v>1864127718</v>
      </c>
      <c r="D12" s="116">
        <f>+'Exh. JAP-5 Tariff Summary'!D37</f>
        <v>5.7180999999999996E-2</v>
      </c>
      <c r="E12" s="131">
        <f>ROUND(SUM(F12,M12)/C12,6)+0.000006</f>
        <v>5.7972999999999997E-2</v>
      </c>
      <c r="F12" s="53">
        <f>+C12*SUM(D12:D12)</f>
        <v>106592687.04295799</v>
      </c>
      <c r="H12" s="146"/>
      <c r="I12" s="146"/>
      <c r="J12" s="53">
        <f>+F12</f>
        <v>106592687.04295799</v>
      </c>
      <c r="K12" s="53">
        <f>+J12/$J$18*$H$27</f>
        <v>80465531.967061207</v>
      </c>
      <c r="L12" s="53">
        <f t="shared" ref="L12:L13" si="1">+F12-K12</f>
        <v>26127155.075896785</v>
      </c>
      <c r="M12" s="53">
        <f>+L12*$N$34</f>
        <v>1465862.9306799194</v>
      </c>
      <c r="N12" s="53">
        <f>+C12*E12</f>
        <v>108069076.195614</v>
      </c>
      <c r="O12" s="113" t="s">
        <v>253</v>
      </c>
      <c r="P12" s="53"/>
    </row>
    <row r="13" spans="1:20">
      <c r="A13" s="103">
        <f t="shared" si="0"/>
        <v>6</v>
      </c>
      <c r="B13" s="91" t="s">
        <v>255</v>
      </c>
      <c r="C13" s="70">
        <v>-4593753.7416335875</v>
      </c>
      <c r="D13" s="116">
        <f>+D12</f>
        <v>5.7180999999999996E-2</v>
      </c>
      <c r="E13" s="131">
        <f>+E12</f>
        <v>5.7972999999999997E-2</v>
      </c>
      <c r="F13" s="53">
        <f>+C13*SUM(D13:D13)</f>
        <v>-262675.43270035012</v>
      </c>
      <c r="H13" s="146"/>
      <c r="I13" s="146"/>
      <c r="J13" s="53">
        <f>+F13</f>
        <v>-262675.43270035012</v>
      </c>
      <c r="K13" s="53">
        <f>+J13/$J$18*$H$27</f>
        <v>-198290.51141560482</v>
      </c>
      <c r="L13" s="53">
        <f t="shared" si="1"/>
        <v>-64384.921284745302</v>
      </c>
      <c r="M13" s="53">
        <f>+L13*$N$34</f>
        <v>-3612.3132860003207</v>
      </c>
      <c r="N13" s="53">
        <f>+C13*E13</f>
        <v>-266313.68566372397</v>
      </c>
      <c r="O13" s="113" t="s">
        <v>249</v>
      </c>
      <c r="P13" s="53"/>
    </row>
    <row r="14" spans="1:20">
      <c r="A14" s="103">
        <f t="shared" si="0"/>
        <v>7</v>
      </c>
      <c r="B14" s="122" t="s">
        <v>291</v>
      </c>
      <c r="C14" s="128">
        <f>SUM(C12:C13)</f>
        <v>1859533964.2583663</v>
      </c>
      <c r="F14" s="49">
        <f>SUM(F12:F13)</f>
        <v>106330011.61025764</v>
      </c>
      <c r="H14" s="146"/>
      <c r="I14" s="146"/>
      <c r="J14" s="49">
        <f t="shared" ref="J14:N14" si="2">SUM(J12:J13)</f>
        <v>106330011.61025764</v>
      </c>
      <c r="K14" s="49">
        <f t="shared" si="2"/>
        <v>80267241.455645606</v>
      </c>
      <c r="L14" s="49">
        <f t="shared" si="2"/>
        <v>26062770.154612038</v>
      </c>
      <c r="M14" s="49">
        <f t="shared" si="2"/>
        <v>1462250.617393919</v>
      </c>
      <c r="N14" s="49">
        <f t="shared" si="2"/>
        <v>107802762.50995027</v>
      </c>
    </row>
    <row r="15" spans="1:20">
      <c r="A15" s="103">
        <f t="shared" si="0"/>
        <v>8</v>
      </c>
      <c r="E15" s="132"/>
      <c r="F15" s="53"/>
      <c r="H15" s="146"/>
      <c r="I15" s="146"/>
      <c r="N15" s="53"/>
      <c r="O15" s="119"/>
    </row>
    <row r="16" spans="1:20" ht="13.8" thickBot="1">
      <c r="A16" s="103">
        <f t="shared" si="0"/>
        <v>9</v>
      </c>
      <c r="B16" s="89" t="s">
        <v>280</v>
      </c>
      <c r="C16" s="128">
        <v>-192453.74806451797</v>
      </c>
      <c r="D16" s="116">
        <f>ROUND(F16/C16,6)</f>
        <v>0.31939600000000001</v>
      </c>
      <c r="E16" s="131">
        <f>ROUND(F16*(1+$N$34)/C16,6)</f>
        <v>0.337316</v>
      </c>
      <c r="F16" s="72">
        <v>-61469</v>
      </c>
      <c r="G16" s="159"/>
      <c r="H16" s="146"/>
      <c r="I16" s="146"/>
      <c r="J16" s="72">
        <f>+F16</f>
        <v>-61469</v>
      </c>
      <c r="K16" s="72">
        <f>+J16/$J$18*$H$27</f>
        <v>-46402.205645589354</v>
      </c>
      <c r="L16" s="72">
        <f t="shared" ref="L16" si="3">+F16-K16</f>
        <v>-15066.794354410646</v>
      </c>
      <c r="M16" s="72">
        <f>+L16*$N$34</f>
        <v>-845.32186011645138</v>
      </c>
      <c r="N16" s="72">
        <f>+C16*E16</f>
        <v>-64917.728482130944</v>
      </c>
      <c r="O16" s="113" t="s">
        <v>249</v>
      </c>
      <c r="P16" s="53"/>
    </row>
    <row r="17" spans="1:18" ht="13.8" thickTop="1">
      <c r="A17" s="103">
        <f t="shared" si="0"/>
        <v>10</v>
      </c>
      <c r="B17" s="89"/>
      <c r="C17" s="54"/>
      <c r="D17" s="116"/>
      <c r="E17" s="131"/>
      <c r="F17" s="53"/>
      <c r="H17" s="146"/>
      <c r="I17" s="146"/>
      <c r="J17" s="53"/>
      <c r="K17" s="53"/>
      <c r="L17" s="53"/>
      <c r="M17" s="53"/>
      <c r="N17" s="53"/>
      <c r="O17" s="119"/>
    </row>
    <row r="18" spans="1:18" ht="13.8" thickBot="1">
      <c r="A18" s="103">
        <f t="shared" si="0"/>
        <v>11</v>
      </c>
      <c r="B18" s="122" t="s">
        <v>256</v>
      </c>
      <c r="C18" s="94">
        <f>SUM(C16,C14)</f>
        <v>1859341510.5103018</v>
      </c>
      <c r="E18" s="132"/>
      <c r="F18" s="72">
        <f>SUM(F16,F14)</f>
        <v>106268542.61025764</v>
      </c>
      <c r="H18" s="146"/>
      <c r="I18" s="146"/>
      <c r="J18" s="72">
        <f>SUM(J16,J14)</f>
        <v>106268542.61025764</v>
      </c>
      <c r="K18" s="72">
        <f>SUM(K16,K14)</f>
        <v>80220839.250000015</v>
      </c>
      <c r="L18" s="72">
        <f>SUM(L16,L14)</f>
        <v>26047703.360257629</v>
      </c>
      <c r="M18" s="72">
        <f>SUM(M16,M14)</f>
        <v>1461405.2955338026</v>
      </c>
      <c r="N18" s="72">
        <f>SUM(N16,N14)</f>
        <v>107737844.78146814</v>
      </c>
      <c r="O18" s="119"/>
      <c r="P18" s="53"/>
    </row>
    <row r="19" spans="1:18" ht="13.8" thickTop="1">
      <c r="A19" s="103">
        <f t="shared" si="0"/>
        <v>12</v>
      </c>
      <c r="C19" s="149"/>
      <c r="E19" s="132"/>
      <c r="F19" s="53"/>
      <c r="H19" s="146"/>
      <c r="I19" s="146"/>
      <c r="N19" s="53"/>
      <c r="O19" s="119"/>
    </row>
    <row r="20" spans="1:18">
      <c r="A20" s="103">
        <f t="shared" si="0"/>
        <v>13</v>
      </c>
      <c r="B20" s="122" t="s">
        <v>292</v>
      </c>
      <c r="E20" s="132"/>
      <c r="F20" s="53"/>
      <c r="H20" s="146"/>
      <c r="I20" s="146"/>
      <c r="N20" s="53"/>
      <c r="O20" s="119"/>
    </row>
    <row r="21" spans="1:18">
      <c r="A21" s="103">
        <f t="shared" si="0"/>
        <v>14</v>
      </c>
      <c r="B21" s="91" t="s">
        <v>313</v>
      </c>
      <c r="C21" s="54">
        <v>2258873</v>
      </c>
      <c r="D21" s="125">
        <f>+'Exh. JAP-5 Tariff Summary'!D39</f>
        <v>11.91</v>
      </c>
      <c r="E21" s="163">
        <f t="shared" ref="E21:E22" si="4">ROUND(SUM(F21,M21)/C21,2)</f>
        <v>12.19</v>
      </c>
      <c r="F21" s="53">
        <f>+C21*D21</f>
        <v>26903177.43</v>
      </c>
      <c r="G21" s="134"/>
      <c r="H21" s="164"/>
      <c r="I21" s="146"/>
      <c r="J21" s="53">
        <f t="shared" ref="J21:J22" si="5">+F21</f>
        <v>26903177.43</v>
      </c>
      <c r="K21" s="53">
        <f>+J21/SUM($J$23,$J$25)*$I$27</f>
        <v>15471839.103752177</v>
      </c>
      <c r="L21" s="53">
        <f t="shared" ref="L21:L22" si="6">+F21-K21</f>
        <v>11431338.326247822</v>
      </c>
      <c r="M21" s="53">
        <f>+L21*$N$34</f>
        <v>641354.75339088985</v>
      </c>
      <c r="N21" s="53">
        <f>+C21*E21</f>
        <v>27535661.869999997</v>
      </c>
      <c r="O21" s="113" t="s">
        <v>249</v>
      </c>
    </row>
    <row r="22" spans="1:18">
      <c r="A22" s="103">
        <f t="shared" si="0"/>
        <v>15</v>
      </c>
      <c r="B22" s="91" t="s">
        <v>314</v>
      </c>
      <c r="C22" s="54">
        <v>2339096</v>
      </c>
      <c r="D22" s="125">
        <f>+'Exh. JAP-5 Tariff Summary'!D40</f>
        <v>7.94</v>
      </c>
      <c r="E22" s="163">
        <f t="shared" si="4"/>
        <v>8.1300000000000008</v>
      </c>
      <c r="F22" s="53">
        <f>+C22*D22</f>
        <v>18572422.240000002</v>
      </c>
      <c r="G22" s="134"/>
      <c r="H22" s="164"/>
      <c r="I22" s="146"/>
      <c r="J22" s="53">
        <f t="shared" si="5"/>
        <v>18572422.240000002</v>
      </c>
      <c r="K22" s="53">
        <f>+J22/SUM($J$23,$J$25)*$I$27</f>
        <v>10680876.986069396</v>
      </c>
      <c r="L22" s="53">
        <f t="shared" si="6"/>
        <v>7891545.2539306059</v>
      </c>
      <c r="M22" s="53">
        <f t="shared" ref="M22" si="7">+L22*$N$34</f>
        <v>442754.81275769445</v>
      </c>
      <c r="N22" s="53">
        <f>+C22*E22</f>
        <v>19016850.48</v>
      </c>
      <c r="O22" s="113" t="s">
        <v>249</v>
      </c>
    </row>
    <row r="23" spans="1:18" ht="13.8" thickBot="1">
      <c r="A23" s="103">
        <f t="shared" si="0"/>
        <v>16</v>
      </c>
      <c r="B23" s="89" t="s">
        <v>295</v>
      </c>
      <c r="C23" s="94">
        <f>SUM(C21:C22)</f>
        <v>4597969</v>
      </c>
      <c r="E23" s="132"/>
      <c r="F23" s="72">
        <f>SUM(F21:F22)</f>
        <v>45475599.670000002</v>
      </c>
      <c r="G23" s="92"/>
      <c r="H23" s="146"/>
      <c r="I23" s="146"/>
      <c r="J23" s="72">
        <f t="shared" ref="J23:N23" si="8">SUM(J21:J22)</f>
        <v>45475599.670000002</v>
      </c>
      <c r="K23" s="72">
        <f t="shared" si="8"/>
        <v>26152716.089821573</v>
      </c>
      <c r="L23" s="72">
        <f t="shared" si="8"/>
        <v>19322883.580178428</v>
      </c>
      <c r="M23" s="72">
        <f t="shared" si="8"/>
        <v>1084109.5661485842</v>
      </c>
      <c r="N23" s="72">
        <f t="shared" si="8"/>
        <v>46552512.349999994</v>
      </c>
      <c r="O23" s="119"/>
      <c r="P23" s="53"/>
    </row>
    <row r="24" spans="1:18" ht="13.8" thickTop="1">
      <c r="A24" s="103">
        <f t="shared" si="0"/>
        <v>17</v>
      </c>
      <c r="C24" s="149"/>
      <c r="E24" s="132"/>
      <c r="F24" s="53"/>
      <c r="G24" s="92"/>
      <c r="H24" s="146"/>
      <c r="I24" s="146"/>
      <c r="J24" s="92"/>
      <c r="K24" s="92"/>
      <c r="L24" s="92"/>
      <c r="M24" s="92"/>
      <c r="N24" s="53"/>
      <c r="O24" s="119"/>
    </row>
    <row r="25" spans="1:18" ht="13.8" thickBot="1">
      <c r="A25" s="103">
        <f t="shared" si="0"/>
        <v>18</v>
      </c>
      <c r="B25" s="122" t="s">
        <v>296</v>
      </c>
      <c r="C25" s="71">
        <v>810860263</v>
      </c>
      <c r="D25" s="152">
        <f>+'Exh. JAP-5 Tariff Summary'!D42</f>
        <v>1.2600000000000001E-3</v>
      </c>
      <c r="E25" s="165">
        <f>ROUND(SUM(F25,M25)/C25,5)</f>
        <v>1.2899999999999999E-3</v>
      </c>
      <c r="F25" s="72">
        <f>+C25*D25</f>
        <v>1021683.9313800001</v>
      </c>
      <c r="G25" s="92"/>
      <c r="H25" s="146"/>
      <c r="I25" s="146"/>
      <c r="J25" s="72">
        <f t="shared" ref="J25" si="9">+F25</f>
        <v>1021683.9313800001</v>
      </c>
      <c r="K25" s="72">
        <f>+J25/SUM($J$23,$J$25)*$I$27</f>
        <v>587563.66017842304</v>
      </c>
      <c r="L25" s="72">
        <f t="shared" ref="L25" si="10">+F25-K25</f>
        <v>434120.27120157704</v>
      </c>
      <c r="M25" s="72">
        <f>+L25*$N$34</f>
        <v>24356.299457883582</v>
      </c>
      <c r="N25" s="72">
        <f>+C25*E25</f>
        <v>1046009.7392699999</v>
      </c>
      <c r="O25" s="113" t="s">
        <v>249</v>
      </c>
      <c r="P25" s="53"/>
    </row>
    <row r="26" spans="1:18" ht="13.8" thickTop="1">
      <c r="A26" s="103">
        <f t="shared" si="0"/>
        <v>19</v>
      </c>
      <c r="C26" s="149"/>
      <c r="E26" s="132"/>
      <c r="F26" s="53"/>
      <c r="G26" s="92"/>
      <c r="H26" s="146"/>
      <c r="I26" s="146"/>
      <c r="J26" s="92"/>
      <c r="K26" s="92"/>
      <c r="L26" s="92"/>
      <c r="M26" s="92"/>
      <c r="N26" s="53"/>
      <c r="O26" s="119"/>
    </row>
    <row r="27" spans="1:18" ht="13.8" thickBot="1">
      <c r="A27" s="103">
        <f t="shared" si="0"/>
        <v>20</v>
      </c>
      <c r="B27" s="76" t="s">
        <v>281</v>
      </c>
      <c r="D27" s="92"/>
      <c r="E27" s="92"/>
      <c r="F27" s="72">
        <f>SUM(F9,F18,F23,F25)</f>
        <v>153806836.51163766</v>
      </c>
      <c r="G27" s="121">
        <v>106961119</v>
      </c>
      <c r="H27" s="121">
        <f>+G27-I27</f>
        <v>80220839.25</v>
      </c>
      <c r="I27" s="121">
        <f>MIN(+G27*I28,SUM(J25,J23))</f>
        <v>26740279.75</v>
      </c>
      <c r="J27" s="72">
        <f>SUM(J9,J18,J23,J25)</f>
        <v>152765826.21163765</v>
      </c>
      <c r="K27" s="72">
        <f>SUM(K9,K18,K23,K25)</f>
        <v>106961119.00000001</v>
      </c>
      <c r="L27" s="72">
        <f>SUM(L9,L18,L23,L25)</f>
        <v>46845717.511637643</v>
      </c>
      <c r="M27" s="72">
        <f>SUM(M9,M18,M23,M25)</f>
        <v>2628276.9999999995</v>
      </c>
      <c r="N27" s="72">
        <f>SUM(N9,N18,N23,N25)</f>
        <v>156435758.02073815</v>
      </c>
      <c r="O27" s="114"/>
      <c r="P27" s="53"/>
      <c r="R27" s="166"/>
    </row>
    <row r="28" spans="1:18" ht="13.8" thickTop="1">
      <c r="A28" s="103">
        <f t="shared" si="0"/>
        <v>21</v>
      </c>
      <c r="D28" s="53"/>
      <c r="E28" s="53"/>
      <c r="F28" s="53"/>
      <c r="H28" s="154" t="s">
        <v>297</v>
      </c>
      <c r="I28" s="155">
        <f>+'Exh. JAP-5 Sch 25 (Sec Vol)'!I30</f>
        <v>0.25</v>
      </c>
      <c r="N28" s="53"/>
      <c r="O28" s="119"/>
      <c r="R28" s="70"/>
    </row>
    <row r="29" spans="1:18">
      <c r="A29" s="103">
        <f t="shared" si="0"/>
        <v>22</v>
      </c>
      <c r="B29" s="158" t="s">
        <v>315</v>
      </c>
      <c r="C29" s="92"/>
      <c r="D29" s="53"/>
      <c r="E29" s="53"/>
      <c r="H29" s="154" t="s">
        <v>299</v>
      </c>
      <c r="I29" s="155">
        <f>+I27/G27</f>
        <v>0.25</v>
      </c>
      <c r="N29" s="157">
        <f>+'Exh. JAP-5 Rate Spread'!I13</f>
        <v>2628277</v>
      </c>
      <c r="O29" s="123" t="str">
        <f>+'Exh. JAP-5 Sch 25 (Sec Vol)'!O31</f>
        <v>Rate Spread Workpapers, Column F</v>
      </c>
    </row>
    <row r="30" spans="1:18">
      <c r="A30" s="103">
        <f t="shared" si="0"/>
        <v>23</v>
      </c>
      <c r="B30" s="122" t="s">
        <v>316</v>
      </c>
      <c r="C30" s="92"/>
      <c r="D30" s="116"/>
      <c r="E30" s="53"/>
      <c r="N30" s="53">
        <f>+F27+N29</f>
        <v>156435113.51163766</v>
      </c>
    </row>
    <row r="31" spans="1:18">
      <c r="A31" s="103">
        <f t="shared" si="0"/>
        <v>24</v>
      </c>
      <c r="B31" s="122" t="s">
        <v>302</v>
      </c>
      <c r="C31" s="92"/>
      <c r="D31" s="116"/>
      <c r="E31" s="53"/>
      <c r="N31" s="67">
        <f>+N29/F27</f>
        <v>1.7088167597811128E-2</v>
      </c>
      <c r="O31" s="120" t="s">
        <v>263</v>
      </c>
    </row>
    <row r="32" spans="1:18">
      <c r="A32" s="103">
        <f t="shared" si="0"/>
        <v>25</v>
      </c>
      <c r="B32" s="122"/>
      <c r="C32" s="92"/>
      <c r="D32" s="116"/>
      <c r="E32" s="53"/>
      <c r="N32" s="67"/>
      <c r="O32" s="123"/>
    </row>
    <row r="33" spans="1:15">
      <c r="A33" s="103">
        <f t="shared" si="0"/>
        <v>26</v>
      </c>
      <c r="B33" s="134" t="str">
        <f>+'Exh. JAP-5 Sch 24 (Sec Vol)'!B29</f>
        <v>ERF Related Revenue Requirement</v>
      </c>
      <c r="F33" s="92"/>
      <c r="G33" s="92"/>
      <c r="H33" s="92"/>
      <c r="I33" s="92"/>
      <c r="J33" s="92"/>
      <c r="K33" s="92"/>
      <c r="L33" s="92"/>
      <c r="M33" s="92"/>
      <c r="N33" s="92">
        <f>+L27</f>
        <v>46845717.511637643</v>
      </c>
    </row>
    <row r="34" spans="1:15" ht="13.8" thickBot="1">
      <c r="A34" s="103">
        <f t="shared" si="0"/>
        <v>27</v>
      </c>
      <c r="B34" s="134" t="str">
        <f>+'Exh. JAP-5 Sch 24 (Sec Vol)'!B30</f>
        <v>ERF Rate Change</v>
      </c>
      <c r="F34" s="92"/>
      <c r="G34" s="92"/>
      <c r="H34" s="92"/>
      <c r="I34" s="92"/>
      <c r="J34" s="92"/>
      <c r="K34" s="92"/>
      <c r="L34" s="92"/>
      <c r="M34" s="92"/>
      <c r="N34" s="67">
        <f>+N29/N33</f>
        <v>5.6104957712454093E-2</v>
      </c>
      <c r="O34" s="120" t="s">
        <v>265</v>
      </c>
    </row>
    <row r="35" spans="1:15" ht="13.8" thickBot="1">
      <c r="A35" s="103">
        <f t="shared" si="0"/>
        <v>28</v>
      </c>
      <c r="B35" s="134" t="str">
        <f>+'Exh. JAP-5 Sch 24 (Sec Vol)'!B31</f>
        <v>Over (Under) Recover Target Rate Spread</v>
      </c>
      <c r="F35" s="92"/>
      <c r="G35" s="92"/>
      <c r="H35" s="92"/>
      <c r="I35" s="92"/>
      <c r="J35" s="92"/>
      <c r="K35" s="92"/>
      <c r="L35" s="92"/>
      <c r="M35" s="92"/>
      <c r="N35" s="124">
        <f>+N27-N30</f>
        <v>644.50910049676895</v>
      </c>
      <c r="O35" s="120"/>
    </row>
    <row r="36" spans="1:15">
      <c r="A36" s="103">
        <f t="shared" si="0"/>
        <v>29</v>
      </c>
      <c r="B36" s="134" t="str">
        <f>+'Exh. JAP-5 Sch 24 (Sec Vol)'!B32</f>
        <v>Rounding Adjustment</v>
      </c>
      <c r="F36" s="53"/>
      <c r="N36" s="116">
        <f>ROUND(+N35/C14,6)</f>
        <v>0</v>
      </c>
    </row>
    <row r="37" spans="1:15" ht="13.8" thickBot="1">
      <c r="A37" s="103">
        <f t="shared" si="0"/>
        <v>30</v>
      </c>
      <c r="B37" s="89"/>
      <c r="F37" s="53"/>
      <c r="N37" s="167"/>
    </row>
    <row r="38" spans="1:15" ht="13.8" thickBot="1">
      <c r="A38" s="103">
        <f t="shared" si="0"/>
        <v>31</v>
      </c>
      <c r="B38" s="364" t="s">
        <v>317</v>
      </c>
      <c r="C38" s="365"/>
      <c r="D38" s="365"/>
      <c r="E38" s="366"/>
      <c r="F38" s="367" t="s">
        <v>318</v>
      </c>
      <c r="G38" s="368"/>
    </row>
    <row r="39" spans="1:15">
      <c r="A39" s="103">
        <f t="shared" si="0"/>
        <v>32</v>
      </c>
      <c r="B39" s="168" t="s">
        <v>319</v>
      </c>
      <c r="C39" s="169">
        <f>'Exh. JAP-5 Sch 31 (Pri Vol)'!E9-E9</f>
        <v>250.82</v>
      </c>
      <c r="D39" s="132"/>
      <c r="E39" s="170"/>
      <c r="F39" s="150">
        <f>+E9+C39</f>
        <v>362.49</v>
      </c>
      <c r="G39" s="171"/>
    </row>
    <row r="40" spans="1:15">
      <c r="A40" s="103">
        <f t="shared" si="0"/>
        <v>33</v>
      </c>
      <c r="B40" s="168" t="s">
        <v>320</v>
      </c>
      <c r="C40" s="172">
        <f>+'Exh. JAP-5 Tariff Summary'!D47</f>
        <v>3.9399999999999998E-2</v>
      </c>
      <c r="D40" s="173"/>
      <c r="E40" s="171">
        <f>-ROUND(+C40*(N23/C23),2)</f>
        <v>-0.4</v>
      </c>
      <c r="F40" s="150">
        <f>+E21+E40</f>
        <v>11.79</v>
      </c>
      <c r="G40" s="171">
        <f>+E22+E40</f>
        <v>7.73</v>
      </c>
    </row>
    <row r="41" spans="1:15">
      <c r="A41" s="103">
        <f t="shared" si="0"/>
        <v>34</v>
      </c>
      <c r="B41" s="168" t="s">
        <v>321</v>
      </c>
      <c r="C41" s="174">
        <f>+C40</f>
        <v>3.9399999999999998E-2</v>
      </c>
      <c r="D41" s="173"/>
      <c r="E41" s="175">
        <f>-ROUND(+C41*E12,6)</f>
        <v>-2.284E-3</v>
      </c>
      <c r="F41" s="176">
        <f>+E12+E41</f>
        <v>5.5688999999999995E-2</v>
      </c>
      <c r="G41" s="171"/>
    </row>
    <row r="42" spans="1:15" ht="13.8" thickBot="1">
      <c r="A42" s="103">
        <f t="shared" si="0"/>
        <v>35</v>
      </c>
      <c r="B42" s="177" t="s">
        <v>322</v>
      </c>
      <c r="C42" s="178">
        <f>+C41</f>
        <v>3.9399999999999998E-2</v>
      </c>
      <c r="D42" s="179"/>
      <c r="E42" s="180">
        <f>-ROUND(+C42*E25,5)</f>
        <v>-5.0000000000000002E-5</v>
      </c>
      <c r="F42" s="181">
        <f>+E25+E42</f>
        <v>1.24E-3</v>
      </c>
      <c r="G42" s="182"/>
      <c r="N42" s="53"/>
    </row>
    <row r="43" spans="1:15">
      <c r="F43" s="53"/>
      <c r="N43" s="53"/>
    </row>
    <row r="44" spans="1:15">
      <c r="F44" s="53"/>
      <c r="N44" s="53"/>
    </row>
    <row r="45" spans="1:15">
      <c r="F45" s="53"/>
      <c r="N45" s="53"/>
    </row>
    <row r="46" spans="1:15">
      <c r="F46" s="53"/>
      <c r="N46" s="53"/>
    </row>
    <row r="47" spans="1:15">
      <c r="F47" s="53"/>
      <c r="N47" s="53"/>
    </row>
    <row r="48" spans="1:15">
      <c r="F48" s="53"/>
      <c r="N48" s="53"/>
    </row>
    <row r="49" spans="6:14">
      <c r="F49" s="53"/>
      <c r="G49" s="92"/>
      <c r="H49" s="92"/>
      <c r="I49" s="92"/>
      <c r="J49" s="92"/>
      <c r="K49" s="92"/>
      <c r="L49" s="92"/>
      <c r="M49" s="92"/>
      <c r="N49" s="53"/>
    </row>
    <row r="50" spans="6:14">
      <c r="F50" s="53"/>
      <c r="G50" s="92"/>
      <c r="H50" s="92"/>
      <c r="I50" s="92"/>
      <c r="J50" s="92"/>
      <c r="K50" s="92"/>
      <c r="L50" s="92"/>
      <c r="M50" s="92"/>
      <c r="N50" s="53"/>
    </row>
    <row r="51" spans="6:14">
      <c r="F51" s="53"/>
      <c r="G51" s="92"/>
      <c r="H51" s="92"/>
      <c r="I51" s="92"/>
      <c r="J51" s="92"/>
      <c r="K51" s="92"/>
      <c r="L51" s="92"/>
      <c r="M51" s="92"/>
      <c r="N51" s="53"/>
    </row>
    <row r="52" spans="6:14">
      <c r="F52" s="53"/>
      <c r="N52" s="53"/>
    </row>
    <row r="53" spans="6:14">
      <c r="F53" s="53"/>
      <c r="N53" s="53"/>
    </row>
    <row r="54" spans="6:14">
      <c r="F54" s="53"/>
      <c r="N54" s="53"/>
    </row>
    <row r="55" spans="6:14">
      <c r="F55" s="53"/>
      <c r="N55" s="53"/>
    </row>
    <row r="56" spans="6:14">
      <c r="F56" s="53"/>
      <c r="N56" s="53"/>
    </row>
  </sheetData>
  <mergeCells count="5">
    <mergeCell ref="A1:O1"/>
    <mergeCell ref="A2:O2"/>
    <mergeCell ref="A3:O3"/>
    <mergeCell ref="B38:E38"/>
    <mergeCell ref="F38:G38"/>
  </mergeCells>
  <printOptions horizontalCentered="1"/>
  <pageMargins left="0" right="0" top="0.5" bottom="1.4" header="0.5" footer="0.5"/>
  <pageSetup scale="56" orientation="landscape" horizontalDpi="300" verticalDpi="300" r:id="rId1"/>
  <headerFooter alignWithMargins="0">
    <oddFooter>&amp;R&amp;A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zoomScale="90" zoomScaleNormal="90" workbookViewId="0">
      <pane xSplit="2" ySplit="6" topLeftCell="C16" activePane="bottomRight" state="frozen"/>
      <selection sqref="A1:XFD1048576"/>
      <selection pane="topRight" sqref="A1:XFD1048576"/>
      <selection pane="bottomLeft" sqref="A1:XFD1048576"/>
      <selection pane="bottomRight" activeCell="E14" sqref="E14"/>
    </sheetView>
  </sheetViews>
  <sheetFormatPr defaultColWidth="9.109375" defaultRowHeight="13.2"/>
  <cols>
    <col min="1" max="1" width="4.44140625" style="76" bestFit="1" customWidth="1"/>
    <col min="2" max="2" width="37.33203125" style="76" bestFit="1" customWidth="1"/>
    <col min="3" max="3" width="12" style="76" bestFit="1" customWidth="1"/>
    <col min="4" max="4" width="13.6640625" style="76" bestFit="1" customWidth="1"/>
    <col min="5" max="5" width="13.5546875" style="76" bestFit="1" customWidth="1"/>
    <col min="6" max="6" width="16.109375" style="76" bestFit="1" customWidth="1"/>
    <col min="7" max="7" width="13.33203125" style="76" customWidth="1"/>
    <col min="8" max="8" width="12.5546875" style="76" bestFit="1" customWidth="1"/>
    <col min="9" max="9" width="11.6640625" style="76" bestFit="1" customWidth="1"/>
    <col min="10" max="10" width="12.109375" style="76" bestFit="1" customWidth="1"/>
    <col min="11" max="11" width="15.109375" style="76" bestFit="1" customWidth="1"/>
    <col min="12" max="12" width="12.44140625" style="76" customWidth="1"/>
    <col min="13" max="13" width="18.5546875" style="76" bestFit="1" customWidth="1"/>
    <col min="14" max="14" width="14.6640625" style="76" bestFit="1" customWidth="1"/>
    <col min="15" max="15" width="19.5546875" style="76" customWidth="1"/>
    <col min="16" max="16" width="12.33203125" style="76" bestFit="1" customWidth="1"/>
    <col min="17" max="17" width="15" style="76" bestFit="1" customWidth="1"/>
    <col min="18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323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>
      <c r="A7" s="103">
        <v>1</v>
      </c>
      <c r="J7" s="53"/>
      <c r="K7" s="53"/>
      <c r="L7" s="53"/>
      <c r="M7" s="53"/>
    </row>
    <row r="8" spans="1:20">
      <c r="A8" s="103">
        <f>+A7+1</f>
        <v>2</v>
      </c>
      <c r="B8" s="76" t="s">
        <v>271</v>
      </c>
      <c r="E8" s="110"/>
      <c r="J8" s="53"/>
      <c r="K8" s="53"/>
      <c r="L8" s="53"/>
      <c r="M8" s="53"/>
    </row>
    <row r="9" spans="1:20">
      <c r="A9" s="103">
        <f t="shared" ref="A9:A35" si="0">+A8+1</f>
        <v>3</v>
      </c>
      <c r="B9" s="85" t="s">
        <v>272</v>
      </c>
      <c r="C9" s="70">
        <v>2317</v>
      </c>
      <c r="D9" s="125">
        <f>+'Exh. JAP-5 Tariff Summary'!D55</f>
        <v>9.68</v>
      </c>
      <c r="E9" s="141">
        <f>ROUND(SUM(F9,M9)/C9,2)</f>
        <v>10.23</v>
      </c>
      <c r="F9" s="53">
        <f>ROUND(+C9*D9,0)</f>
        <v>22429</v>
      </c>
      <c r="J9" s="53">
        <v>0</v>
      </c>
      <c r="K9" s="53">
        <v>0</v>
      </c>
      <c r="L9" s="53">
        <f t="shared" ref="L9:L10" si="1">+F9-K9</f>
        <v>22429</v>
      </c>
      <c r="M9" s="53">
        <f>+L9*$N$35</f>
        <v>1274.3325791803666</v>
      </c>
      <c r="N9" s="53">
        <f>+C9*E9</f>
        <v>23702.91</v>
      </c>
      <c r="O9" s="113" t="s">
        <v>249</v>
      </c>
      <c r="P9" s="92"/>
    </row>
    <row r="10" spans="1:20" ht="13.8" thickBot="1">
      <c r="A10" s="103">
        <f t="shared" si="0"/>
        <v>4</v>
      </c>
      <c r="B10" s="85" t="s">
        <v>273</v>
      </c>
      <c r="C10" s="70">
        <v>5365</v>
      </c>
      <c r="D10" s="125">
        <f>+'Exh. JAP-5 Tariff Summary'!D56</f>
        <v>24.58</v>
      </c>
      <c r="E10" s="141">
        <f>ROUND(SUM(F10,M10)/C10,2)</f>
        <v>25.98</v>
      </c>
      <c r="F10" s="72">
        <f>ROUND(+C10*D10,0)</f>
        <v>131872</v>
      </c>
      <c r="J10" s="53">
        <v>0</v>
      </c>
      <c r="K10" s="53">
        <v>0</v>
      </c>
      <c r="L10" s="53">
        <f t="shared" si="1"/>
        <v>131872</v>
      </c>
      <c r="M10" s="53">
        <f>+L10*$N$35</f>
        <v>7492.4778582047029</v>
      </c>
      <c r="N10" s="53">
        <f>+C10*E10</f>
        <v>139382.70000000001</v>
      </c>
      <c r="O10" s="113" t="s">
        <v>249</v>
      </c>
      <c r="P10" s="92"/>
    </row>
    <row r="11" spans="1:20" ht="14.4" thickTop="1" thickBot="1">
      <c r="A11" s="103">
        <f t="shared" si="0"/>
        <v>5</v>
      </c>
      <c r="B11" s="76" t="s">
        <v>251</v>
      </c>
      <c r="C11" s="94">
        <f>SUM(C9:C10)</f>
        <v>7682</v>
      </c>
      <c r="E11" s="132"/>
      <c r="F11" s="53">
        <f>SUM(F9:F10)</f>
        <v>154301</v>
      </c>
      <c r="J11" s="72">
        <f t="shared" ref="J11:N11" si="2">SUM(J9:J10)</f>
        <v>0</v>
      </c>
      <c r="K11" s="72">
        <f t="shared" si="2"/>
        <v>0</v>
      </c>
      <c r="L11" s="72">
        <f t="shared" si="2"/>
        <v>154301</v>
      </c>
      <c r="M11" s="72">
        <f t="shared" si="2"/>
        <v>8766.8104373850692</v>
      </c>
      <c r="N11" s="72">
        <f t="shared" si="2"/>
        <v>163085.61000000002</v>
      </c>
      <c r="O11" s="148"/>
    </row>
    <row r="12" spans="1:20" ht="13.8" thickTop="1">
      <c r="A12" s="103">
        <f t="shared" si="0"/>
        <v>6</v>
      </c>
      <c r="E12" s="132"/>
      <c r="F12" s="53"/>
      <c r="H12" s="146"/>
      <c r="I12" s="146"/>
      <c r="J12" s="53"/>
      <c r="K12" s="53"/>
      <c r="L12" s="53"/>
      <c r="M12" s="53"/>
      <c r="N12" s="53"/>
      <c r="O12" s="119"/>
    </row>
    <row r="13" spans="1:20">
      <c r="A13" s="103">
        <f t="shared" si="0"/>
        <v>7</v>
      </c>
      <c r="B13" s="76" t="s">
        <v>274</v>
      </c>
      <c r="E13" s="132"/>
      <c r="F13" s="53"/>
      <c r="H13" s="146"/>
      <c r="I13" s="146"/>
      <c r="J13" s="53"/>
      <c r="K13" s="53"/>
      <c r="L13" s="53"/>
      <c r="M13" s="53"/>
      <c r="N13" s="53"/>
      <c r="O13" s="119"/>
    </row>
    <row r="14" spans="1:20">
      <c r="A14" s="103">
        <f t="shared" si="0"/>
        <v>8</v>
      </c>
      <c r="B14" s="91" t="s">
        <v>325</v>
      </c>
      <c r="C14" s="70">
        <v>1790172</v>
      </c>
      <c r="D14" s="116">
        <f>+'Exh. JAP-5 Tariff Summary'!D58</f>
        <v>9.0677999999999995E-2</v>
      </c>
      <c r="E14" s="183">
        <f>ROUND(SUM(F14,M14)/C14,6)</f>
        <v>9.2448000000000002E-2</v>
      </c>
      <c r="F14" s="53">
        <f t="shared" ref="F14:F19" si="3">ROUND(+C14*D14,0)</f>
        <v>162329</v>
      </c>
      <c r="H14" s="146"/>
      <c r="I14" s="146"/>
      <c r="J14" s="53">
        <f>+F14</f>
        <v>162329</v>
      </c>
      <c r="K14" s="53">
        <f>+J14/$J$24*$H$29</f>
        <v>106571.06249601164</v>
      </c>
      <c r="L14" s="53">
        <f t="shared" ref="L14:L19" si="4">+F14-K14</f>
        <v>55757.93750398836</v>
      </c>
      <c r="M14" s="53">
        <f>+L14*$N$35</f>
        <v>3167.9591738033428</v>
      </c>
      <c r="N14" s="53">
        <f>+C14*E14</f>
        <v>165497.82105600002</v>
      </c>
      <c r="O14" s="113" t="s">
        <v>249</v>
      </c>
      <c r="P14" s="92"/>
    </row>
    <row r="15" spans="1:20">
      <c r="A15" s="103">
        <f t="shared" si="0"/>
        <v>9</v>
      </c>
      <c r="B15" s="91" t="s">
        <v>326</v>
      </c>
      <c r="C15" s="70">
        <v>12288186</v>
      </c>
      <c r="D15" s="116">
        <f>+'Exh. JAP-5 Tariff Summary'!D60</f>
        <v>6.2835000000000002E-2</v>
      </c>
      <c r="E15" s="183">
        <f t="shared" ref="E15:E17" si="5">ROUND(SUM(F15,M15)/C15,6)</f>
        <v>6.4061000000000007E-2</v>
      </c>
      <c r="F15" s="53">
        <f t="shared" si="3"/>
        <v>772128</v>
      </c>
      <c r="H15" s="146"/>
      <c r="I15" s="146"/>
      <c r="J15" s="53">
        <f t="shared" ref="J15:J19" si="6">+F15</f>
        <v>772128</v>
      </c>
      <c r="K15" s="53">
        <f>+J15/$J$24*$H$29</f>
        <v>506911.89709121891</v>
      </c>
      <c r="L15" s="53">
        <f t="shared" si="4"/>
        <v>265216.10290878109</v>
      </c>
      <c r="M15" s="53">
        <f>+L15*$N$35</f>
        <v>15068.595142891458</v>
      </c>
      <c r="N15" s="53">
        <f>+C15*E15</f>
        <v>787193.48334600008</v>
      </c>
      <c r="O15" s="113" t="s">
        <v>249</v>
      </c>
      <c r="P15" s="92"/>
    </row>
    <row r="16" spans="1:20">
      <c r="A16" s="103">
        <f t="shared" si="0"/>
        <v>10</v>
      </c>
      <c r="B16" s="91" t="s">
        <v>327</v>
      </c>
      <c r="C16" s="70">
        <v>19234</v>
      </c>
      <c r="D16" s="116">
        <f>+'Exh. JAP-5 Tariff Summary'!D59</f>
        <v>6.8867999999999999E-2</v>
      </c>
      <c r="E16" s="183">
        <f t="shared" si="5"/>
        <v>7.0233000000000004E-2</v>
      </c>
      <c r="F16" s="53">
        <f t="shared" si="3"/>
        <v>1325</v>
      </c>
      <c r="H16" s="146"/>
      <c r="I16" s="146"/>
      <c r="J16" s="53">
        <f t="shared" si="6"/>
        <v>1325</v>
      </c>
      <c r="K16" s="53">
        <f>+J16/$J$24*$H$29</f>
        <v>869.87942885877089</v>
      </c>
      <c r="L16" s="53">
        <f t="shared" si="4"/>
        <v>455.12057114122911</v>
      </c>
      <c r="M16" s="53">
        <f>+L16*$N$35</f>
        <v>25.858262573473805</v>
      </c>
      <c r="N16" s="53">
        <f>+C16*E16</f>
        <v>1350.8615220000002</v>
      </c>
      <c r="O16" s="113" t="s">
        <v>249</v>
      </c>
      <c r="P16" s="92"/>
    </row>
    <row r="17" spans="1:16">
      <c r="A17" s="103">
        <f t="shared" si="0"/>
        <v>11</v>
      </c>
      <c r="B17" s="91" t="s">
        <v>328</v>
      </c>
      <c r="C17" s="70">
        <v>723728</v>
      </c>
      <c r="D17" s="116">
        <f>+'Exh. JAP-5 Tariff Summary'!D61</f>
        <v>5.3838999999999998E-2</v>
      </c>
      <c r="E17" s="183">
        <f t="shared" si="5"/>
        <v>5.4890000000000001E-2</v>
      </c>
      <c r="F17" s="53">
        <f t="shared" si="3"/>
        <v>38965</v>
      </c>
      <c r="H17" s="146"/>
      <c r="I17" s="146"/>
      <c r="J17" s="53">
        <f t="shared" si="6"/>
        <v>38965</v>
      </c>
      <c r="K17" s="53">
        <f>+J17/$J$24*$H$29</f>
        <v>25581.020336212838</v>
      </c>
      <c r="L17" s="53">
        <f t="shared" si="4"/>
        <v>13383.979663787162</v>
      </c>
      <c r="M17" s="53">
        <f>+L17*$N$35</f>
        <v>760.42807635879751</v>
      </c>
      <c r="N17" s="53">
        <f>+C17*E17</f>
        <v>39725.429920000002</v>
      </c>
      <c r="O17" s="113" t="s">
        <v>249</v>
      </c>
      <c r="P17" s="92"/>
    </row>
    <row r="18" spans="1:16">
      <c r="A18" s="103">
        <f t="shared" si="0"/>
        <v>12</v>
      </c>
      <c r="B18" s="91" t="s">
        <v>329</v>
      </c>
      <c r="C18" s="70">
        <v>0</v>
      </c>
      <c r="D18" s="116">
        <f>+D16</f>
        <v>6.8867999999999999E-2</v>
      </c>
      <c r="E18" s="183">
        <f>+E16</f>
        <v>7.0233000000000004E-2</v>
      </c>
      <c r="F18" s="53">
        <f t="shared" si="3"/>
        <v>0</v>
      </c>
      <c r="H18" s="146"/>
      <c r="I18" s="146"/>
      <c r="J18" s="53">
        <f t="shared" si="6"/>
        <v>0</v>
      </c>
      <c r="K18" s="53">
        <f t="shared" ref="K18:K19" si="7">+J18/$J$24*$H$29</f>
        <v>0</v>
      </c>
      <c r="L18" s="53">
        <f t="shared" si="4"/>
        <v>0</v>
      </c>
      <c r="M18" s="53">
        <f t="shared" ref="M18:M19" si="8">+L18*$N$35</f>
        <v>0</v>
      </c>
      <c r="N18" s="53">
        <f t="shared" ref="N18:N19" si="9">+C18*E18</f>
        <v>0</v>
      </c>
      <c r="O18" s="113" t="s">
        <v>249</v>
      </c>
      <c r="P18" s="92"/>
    </row>
    <row r="19" spans="1:16">
      <c r="A19" s="103">
        <f t="shared" si="0"/>
        <v>13</v>
      </c>
      <c r="B19" s="91" t="s">
        <v>330</v>
      </c>
      <c r="C19" s="70">
        <v>-339429.5281060884</v>
      </c>
      <c r="D19" s="116">
        <f>+D17</f>
        <v>5.3838999999999998E-2</v>
      </c>
      <c r="E19" s="183">
        <f>+E17</f>
        <v>5.4890000000000001E-2</v>
      </c>
      <c r="F19" s="53">
        <f t="shared" si="3"/>
        <v>-18275</v>
      </c>
      <c r="H19" s="146"/>
      <c r="I19" s="146"/>
      <c r="J19" s="53">
        <f t="shared" si="6"/>
        <v>-18275</v>
      </c>
      <c r="K19" s="53">
        <f t="shared" si="7"/>
        <v>-11997.770990486068</v>
      </c>
      <c r="L19" s="53">
        <f t="shared" si="4"/>
        <v>-6277.2290095139324</v>
      </c>
      <c r="M19" s="53">
        <f t="shared" si="8"/>
        <v>-356.64886681527071</v>
      </c>
      <c r="N19" s="53">
        <f t="shared" si="9"/>
        <v>-18631.286797743192</v>
      </c>
      <c r="O19" s="113" t="s">
        <v>249</v>
      </c>
      <c r="P19" s="92"/>
    </row>
    <row r="20" spans="1:16">
      <c r="A20" s="103">
        <f t="shared" si="0"/>
        <v>14</v>
      </c>
      <c r="B20" s="122" t="s">
        <v>291</v>
      </c>
      <c r="C20" s="128">
        <f>SUM(C14:C19)</f>
        <v>14481890.471893912</v>
      </c>
      <c r="D20" s="116"/>
      <c r="E20" s="132"/>
      <c r="F20" s="49">
        <f>SUM(F14:F19)</f>
        <v>956472</v>
      </c>
      <c r="H20" s="146"/>
      <c r="I20" s="146"/>
      <c r="J20" s="49">
        <f t="shared" ref="J20:N20" si="10">SUM(J14:J19)</f>
        <v>956472</v>
      </c>
      <c r="K20" s="49">
        <f t="shared" si="10"/>
        <v>627936.08836181613</v>
      </c>
      <c r="L20" s="49">
        <f t="shared" si="10"/>
        <v>328535.91163818393</v>
      </c>
      <c r="M20" s="49">
        <f t="shared" si="10"/>
        <v>18666.191788811801</v>
      </c>
      <c r="N20" s="49">
        <f t="shared" si="10"/>
        <v>975136.30904625694</v>
      </c>
      <c r="O20" s="114"/>
    </row>
    <row r="21" spans="1:16">
      <c r="A21" s="103">
        <f t="shared" si="0"/>
        <v>15</v>
      </c>
      <c r="E21" s="132"/>
      <c r="H21" s="146"/>
      <c r="I21" s="146"/>
      <c r="N21" s="53"/>
      <c r="O21" s="119"/>
    </row>
    <row r="22" spans="1:16" ht="13.8" thickBot="1">
      <c r="A22" s="103">
        <f t="shared" si="0"/>
        <v>16</v>
      </c>
      <c r="B22" s="122" t="s">
        <v>280</v>
      </c>
      <c r="C22" s="48">
        <v>688501.15601990023</v>
      </c>
      <c r="D22" s="116">
        <f>ROUND(F22/C22,6)</f>
        <v>0.14457100000000001</v>
      </c>
      <c r="E22" s="183">
        <f t="shared" ref="E22" si="11">ROUND(SUM(F22,M22)/C22,6)</f>
        <v>0.147392</v>
      </c>
      <c r="F22" s="49">
        <v>99537</v>
      </c>
      <c r="H22" s="146"/>
      <c r="I22" s="146"/>
      <c r="J22" s="49">
        <f t="shared" ref="J22" si="12">+F22</f>
        <v>99537</v>
      </c>
      <c r="K22" s="49">
        <f t="shared" ref="K22" si="13">+J22/$J$24*$H$29</f>
        <v>65347.312234200355</v>
      </c>
      <c r="L22" s="49">
        <f t="shared" ref="L22" si="14">+F22-K22</f>
        <v>34189.687765799645</v>
      </c>
      <c r="M22" s="72">
        <f>+L22*$N$35</f>
        <v>1942.531231528953</v>
      </c>
      <c r="N22" s="72">
        <f>+C22*E22</f>
        <v>101479.56238808513</v>
      </c>
      <c r="O22" s="113" t="s">
        <v>249</v>
      </c>
    </row>
    <row r="23" spans="1:16" ht="13.8" thickTop="1">
      <c r="A23" s="103">
        <f t="shared" si="0"/>
        <v>17</v>
      </c>
      <c r="B23" s="122"/>
      <c r="C23" s="184"/>
      <c r="D23" s="116"/>
      <c r="E23" s="183"/>
      <c r="G23" s="134"/>
      <c r="I23" s="146"/>
      <c r="N23" s="53"/>
      <c r="O23" s="118"/>
    </row>
    <row r="24" spans="1:16" ht="13.8" thickBot="1">
      <c r="A24" s="103">
        <f t="shared" si="0"/>
        <v>18</v>
      </c>
      <c r="B24" s="122" t="s">
        <v>256</v>
      </c>
      <c r="C24" s="94">
        <f>SUM(C22,C20)</f>
        <v>15170391.627913812</v>
      </c>
      <c r="E24" s="132"/>
      <c r="F24" s="72">
        <f>SUM(F22,F20)</f>
        <v>1056009</v>
      </c>
      <c r="G24" s="134"/>
      <c r="H24" s="164"/>
      <c r="I24" s="146"/>
      <c r="J24" s="72">
        <f>SUM(J22,J20)</f>
        <v>1056009</v>
      </c>
      <c r="K24" s="72">
        <f>SUM(K22,K20)</f>
        <v>693283.40059601644</v>
      </c>
      <c r="L24" s="72">
        <f>SUM(L22,L20)</f>
        <v>362725.59940398356</v>
      </c>
      <c r="M24" s="72">
        <f>SUM(M22,M20)</f>
        <v>20608.723020340753</v>
      </c>
      <c r="N24" s="72">
        <f>SUM(N22,N20)</f>
        <v>1076615.8714343421</v>
      </c>
      <c r="O24" s="148"/>
    </row>
    <row r="25" spans="1:16" ht="13.8" thickTop="1">
      <c r="A25" s="103">
        <f t="shared" si="0"/>
        <v>19</v>
      </c>
      <c r="C25" s="149"/>
      <c r="E25" s="132"/>
      <c r="G25" s="134"/>
      <c r="H25" s="164"/>
      <c r="I25" s="146"/>
      <c r="N25" s="53"/>
      <c r="O25" s="119"/>
    </row>
    <row r="26" spans="1:16">
      <c r="A26" s="103">
        <f t="shared" si="0"/>
        <v>20</v>
      </c>
      <c r="B26" s="122" t="s">
        <v>292</v>
      </c>
      <c r="E26" s="132"/>
      <c r="F26" s="53"/>
      <c r="G26" s="92"/>
      <c r="H26" s="146"/>
      <c r="I26" s="146"/>
      <c r="N26" s="53"/>
      <c r="O26" s="123"/>
    </row>
    <row r="27" spans="1:16">
      <c r="A27" s="103">
        <f t="shared" si="0"/>
        <v>21</v>
      </c>
      <c r="B27" s="85" t="s">
        <v>293</v>
      </c>
      <c r="C27" s="70">
        <v>1626</v>
      </c>
      <c r="D27" s="125">
        <f>+'Exh. JAP-5 Tariff Summary'!D64</f>
        <v>8.94</v>
      </c>
      <c r="E27" s="141">
        <f t="shared" ref="E27:E28" si="15">ROUND(SUM(F27,M27)/C27,2)</f>
        <v>8.94</v>
      </c>
      <c r="F27" s="53">
        <f t="shared" ref="F27:F28" si="16">ROUND(+C27*D27,0)</f>
        <v>14536</v>
      </c>
      <c r="G27" s="92"/>
      <c r="H27" s="146"/>
      <c r="I27" s="146"/>
      <c r="J27" s="53">
        <f t="shared" ref="J27:J28" si="17">+F27</f>
        <v>14536</v>
      </c>
      <c r="K27" s="53">
        <f t="shared" ref="K27:K28" si="18">+J27/SUM($J$29,$J$31)*$I$29</f>
        <v>14536</v>
      </c>
      <c r="L27" s="53">
        <f t="shared" ref="L27:L28" si="19">+F27-K27</f>
        <v>0</v>
      </c>
      <c r="M27" s="53">
        <f>+L27*$N$35</f>
        <v>0</v>
      </c>
      <c r="N27" s="53">
        <f>+C27*E27</f>
        <v>14536.439999999999</v>
      </c>
      <c r="O27" s="120" t="s">
        <v>331</v>
      </c>
      <c r="P27" s="92"/>
    </row>
    <row r="28" spans="1:16" ht="13.8" thickBot="1">
      <c r="A28" s="103">
        <f t="shared" si="0"/>
        <v>22</v>
      </c>
      <c r="B28" s="85" t="s">
        <v>294</v>
      </c>
      <c r="C28" s="70">
        <v>3933</v>
      </c>
      <c r="D28" s="125">
        <f>+'Exh. JAP-5 Tariff Summary'!D65</f>
        <v>4.4000000000000004</v>
      </c>
      <c r="E28" s="141">
        <f t="shared" si="15"/>
        <v>4.4000000000000004</v>
      </c>
      <c r="F28" s="72">
        <f t="shared" si="16"/>
        <v>17305</v>
      </c>
      <c r="G28" s="92"/>
      <c r="H28" s="146"/>
      <c r="I28" s="146"/>
      <c r="J28" s="53">
        <f t="shared" si="17"/>
        <v>17305</v>
      </c>
      <c r="K28" s="53">
        <f t="shared" si="18"/>
        <v>17305</v>
      </c>
      <c r="L28" s="53">
        <f t="shared" si="19"/>
        <v>0</v>
      </c>
      <c r="M28" s="53">
        <f>+L28*$N$35</f>
        <v>0</v>
      </c>
      <c r="N28" s="53">
        <f>+C28*E28</f>
        <v>17305.2</v>
      </c>
      <c r="O28" s="120" t="s">
        <v>331</v>
      </c>
      <c r="P28" s="92"/>
    </row>
    <row r="29" spans="1:16" ht="14.4" thickTop="1" thickBot="1">
      <c r="A29" s="103">
        <f t="shared" si="0"/>
        <v>23</v>
      </c>
      <c r="B29" s="89" t="s">
        <v>295</v>
      </c>
      <c r="C29" s="94">
        <f>SUM(C27:C28)</f>
        <v>5559</v>
      </c>
      <c r="E29" s="132"/>
      <c r="F29" s="92">
        <f>SUM(F27:F28)</f>
        <v>31841</v>
      </c>
      <c r="G29" s="121">
        <f>+'Exh. JAP-5 Sch 25 (Sec Vol)'!G38</f>
        <v>725559.40059601644</v>
      </c>
      <c r="H29" s="121">
        <f>+G29-I29</f>
        <v>693283.40059601644</v>
      </c>
      <c r="I29" s="121">
        <f>MIN(+G29*I30,SUM(J31,J29))</f>
        <v>32276</v>
      </c>
      <c r="J29" s="72">
        <f>SUM(J27:J28)</f>
        <v>31841</v>
      </c>
      <c r="K29" s="72">
        <f>SUM(K27:K28)</f>
        <v>31841</v>
      </c>
      <c r="L29" s="72">
        <f>SUM(L27:L28)</f>
        <v>0</v>
      </c>
      <c r="M29" s="72">
        <f>SUM(M27:M28)</f>
        <v>0</v>
      </c>
      <c r="N29" s="72">
        <f>SUM(N27:N28)</f>
        <v>31841.64</v>
      </c>
      <c r="O29" s="119"/>
    </row>
    <row r="30" spans="1:16" ht="14.4" thickTop="1" thickBot="1">
      <c r="A30" s="103">
        <f t="shared" si="0"/>
        <v>24</v>
      </c>
      <c r="C30" s="149"/>
      <c r="E30" s="132"/>
      <c r="F30" s="72"/>
      <c r="G30" s="92"/>
      <c r="H30" s="154" t="s">
        <v>297</v>
      </c>
      <c r="I30" s="155">
        <f>+'Exh. JAP-5 Sch 25 (Sec Vol)'!I30</f>
        <v>0.25</v>
      </c>
      <c r="J30" s="92"/>
      <c r="K30" s="92"/>
      <c r="L30" s="92"/>
      <c r="M30" s="92"/>
      <c r="N30" s="53"/>
      <c r="O30" s="119"/>
    </row>
    <row r="31" spans="1:16" ht="14.4" thickTop="1" thickBot="1">
      <c r="A31" s="103">
        <f t="shared" si="0"/>
        <v>25</v>
      </c>
      <c r="B31" s="122" t="s">
        <v>296</v>
      </c>
      <c r="C31" s="71">
        <v>153279</v>
      </c>
      <c r="D31" s="152">
        <f>+'Exh. JAP-5 Tariff Summary'!D67</f>
        <v>2.8400000000000001E-3</v>
      </c>
      <c r="E31" s="153">
        <f>ROUND(SUM(F31,M31)/C31,5)</f>
        <v>2.8400000000000001E-3</v>
      </c>
      <c r="F31" s="92">
        <f>ROUND(+C31*D31,0)</f>
        <v>435</v>
      </c>
      <c r="H31" s="154" t="s">
        <v>299</v>
      </c>
      <c r="I31" s="155">
        <f>+I29/G29</f>
        <v>4.448429718295515E-2</v>
      </c>
      <c r="J31" s="72">
        <f t="shared" ref="J31" si="20">+F31</f>
        <v>435</v>
      </c>
      <c r="K31" s="72">
        <f t="shared" ref="K31" si="21">+J31/SUM($J$29,$J$31)*$I$29</f>
        <v>435</v>
      </c>
      <c r="L31" s="72">
        <f t="shared" ref="L31" si="22">+F31-K31</f>
        <v>0</v>
      </c>
      <c r="M31" s="72">
        <f>+L31*$N$35</f>
        <v>0</v>
      </c>
      <c r="N31" s="72">
        <f>+C31*E31</f>
        <v>435.31236000000001</v>
      </c>
      <c r="O31" s="120" t="s">
        <v>331</v>
      </c>
    </row>
    <row r="32" spans="1:16" ht="14.4" thickTop="1" thickBot="1">
      <c r="A32" s="103">
        <f t="shared" si="0"/>
        <v>26</v>
      </c>
      <c r="C32" s="149"/>
      <c r="E32" s="132"/>
      <c r="F32" s="72"/>
      <c r="I32" s="125"/>
      <c r="J32" s="92"/>
      <c r="K32" s="92"/>
      <c r="L32" s="92"/>
      <c r="M32" s="92"/>
      <c r="N32" s="53"/>
      <c r="O32" s="148"/>
    </row>
    <row r="33" spans="1:15" ht="14.4" thickTop="1" thickBot="1">
      <c r="A33" s="103">
        <f t="shared" si="0"/>
        <v>27</v>
      </c>
      <c r="B33" s="76" t="s">
        <v>281</v>
      </c>
      <c r="D33" s="92"/>
      <c r="E33" s="92"/>
      <c r="F33" s="72">
        <f>SUM(F11,F24,F29,F31)</f>
        <v>1242586</v>
      </c>
      <c r="J33" s="72">
        <f>SUM(J11,J24,J29,J31)</f>
        <v>1088285</v>
      </c>
      <c r="K33" s="72">
        <f>SUM(K11,K24,K29,K31)</f>
        <v>725559.40059601644</v>
      </c>
      <c r="L33" s="72">
        <f>SUM(L11,L24,L29,L31)</f>
        <v>517026.59940398356</v>
      </c>
      <c r="M33" s="72">
        <f>SUM(M11,M24,M29,M31)</f>
        <v>29375.533457725822</v>
      </c>
      <c r="N33" s="72">
        <f>SUM(N11,N24,N29,N31)</f>
        <v>1271978.4337943422</v>
      </c>
      <c r="O33" s="185"/>
    </row>
    <row r="34" spans="1:15" ht="13.8" thickTop="1">
      <c r="A34" s="103">
        <f t="shared" si="0"/>
        <v>28</v>
      </c>
      <c r="F34" s="102"/>
    </row>
    <row r="35" spans="1:15">
      <c r="A35" s="103">
        <f t="shared" si="0"/>
        <v>29</v>
      </c>
      <c r="B35" s="122" t="s">
        <v>302</v>
      </c>
      <c r="C35" s="92"/>
      <c r="D35" s="116"/>
      <c r="E35" s="53"/>
      <c r="N35" s="67">
        <f>+'Exh. JAP-5 Sch 25 (Sec Vol)'!N43</f>
        <v>5.6816290480198248E-2</v>
      </c>
      <c r="O35" s="120" t="s">
        <v>265</v>
      </c>
    </row>
    <row r="36" spans="1:15">
      <c r="F36" s="53"/>
      <c r="N36" s="53"/>
    </row>
    <row r="37" spans="1:15">
      <c r="F37" s="53"/>
      <c r="N37" s="53"/>
    </row>
    <row r="38" spans="1:15">
      <c r="F38" s="53"/>
      <c r="N38" s="53"/>
    </row>
    <row r="39" spans="1:15">
      <c r="F39" s="53"/>
      <c r="N39" s="53"/>
    </row>
    <row r="40" spans="1:15">
      <c r="F40" s="53"/>
      <c r="N40" s="53"/>
    </row>
    <row r="41" spans="1:15">
      <c r="F41" s="53"/>
      <c r="N41" s="53"/>
    </row>
    <row r="42" spans="1:15">
      <c r="F42" s="53"/>
      <c r="N42" s="53"/>
    </row>
    <row r="43" spans="1:15">
      <c r="F43" s="53"/>
      <c r="N43" s="53"/>
    </row>
    <row r="44" spans="1:15">
      <c r="F44" s="53"/>
      <c r="N44" s="53"/>
    </row>
    <row r="45" spans="1:15">
      <c r="F45" s="53"/>
      <c r="N45" s="53"/>
    </row>
    <row r="46" spans="1:15">
      <c r="F46" s="53"/>
      <c r="N46" s="53"/>
    </row>
    <row r="47" spans="1:15">
      <c r="F47" s="53"/>
      <c r="N47" s="53"/>
    </row>
    <row r="48" spans="1:15">
      <c r="F48" s="53"/>
      <c r="N48" s="53"/>
    </row>
    <row r="49" spans="6:14">
      <c r="F49" s="53"/>
      <c r="N49" s="53"/>
    </row>
    <row r="50" spans="6:14">
      <c r="F50" s="53"/>
      <c r="N50" s="53"/>
    </row>
    <row r="51" spans="6:14">
      <c r="F51" s="53"/>
      <c r="N51" s="53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60" orientation="landscape" horizontalDpi="300" verticalDpi="300" r:id="rId1"/>
  <headerFooter alignWithMargins="0">
    <oddFooter>&amp;R&amp;A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90" zoomScaleNormal="90" workbookViewId="0">
      <pane xSplit="2" ySplit="6" topLeftCell="C11" activePane="bottomRight" state="frozen"/>
      <selection sqref="A1:XFD1048576"/>
      <selection pane="topRight" sqref="A1:XFD1048576"/>
      <selection pane="bottomLeft" sqref="A1:XFD1048576"/>
      <selection pane="bottomRight" activeCell="F11" sqref="F11"/>
    </sheetView>
  </sheetViews>
  <sheetFormatPr defaultColWidth="27.6640625" defaultRowHeight="13.2"/>
  <cols>
    <col min="1" max="1" width="5.6640625" style="76" customWidth="1"/>
    <col min="2" max="2" width="40.6640625" style="76" bestFit="1" customWidth="1"/>
    <col min="3" max="3" width="14" style="76" bestFit="1" customWidth="1"/>
    <col min="4" max="4" width="13.6640625" style="76" bestFit="1" customWidth="1"/>
    <col min="5" max="5" width="13.5546875" style="76" bestFit="1" customWidth="1"/>
    <col min="6" max="6" width="14.88671875" style="76" bestFit="1" customWidth="1"/>
    <col min="7" max="7" width="13" style="76" bestFit="1" customWidth="1"/>
    <col min="8" max="8" width="12.109375" style="76" bestFit="1" customWidth="1"/>
    <col min="9" max="9" width="11.109375" style="76" bestFit="1" customWidth="1"/>
    <col min="10" max="10" width="13.33203125" style="76" bestFit="1" customWidth="1"/>
    <col min="11" max="11" width="12.109375" style="76" bestFit="1" customWidth="1"/>
    <col min="12" max="12" width="12.21875" style="76" bestFit="1" customWidth="1"/>
    <col min="13" max="13" width="14" style="76" bestFit="1" customWidth="1"/>
    <col min="14" max="14" width="14.6640625" style="76" bestFit="1" customWidth="1"/>
    <col min="15" max="15" width="34.88671875" style="76" customWidth="1"/>
    <col min="16" max="16" width="10" style="76" customWidth="1"/>
    <col min="17" max="19" width="12.33203125" style="76" bestFit="1" customWidth="1"/>
    <col min="20" max="16384" width="27.664062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160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160"/>
    </row>
    <row r="3" spans="1:20">
      <c r="A3" s="362" t="s">
        <v>332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160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  <c r="P5" s="186"/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  <c r="P8" s="186"/>
    </row>
    <row r="9" spans="1:20" ht="13.8" thickBot="1">
      <c r="A9" s="103">
        <f t="shared" ref="A9:A40" si="0">+A8+1</f>
        <v>2</v>
      </c>
      <c r="B9" s="76" t="s">
        <v>271</v>
      </c>
      <c r="C9" s="71">
        <v>5885</v>
      </c>
      <c r="D9" s="125">
        <f>+'Exh. JAP-5 Tariff Summary'!D70</f>
        <v>343.66</v>
      </c>
      <c r="E9" s="141">
        <f>ROUND(SUM(F9,M9)/C9,2)</f>
        <v>362.49</v>
      </c>
      <c r="F9" s="72">
        <f>+C9*D9</f>
        <v>2022439.1</v>
      </c>
      <c r="J9" s="72">
        <v>0</v>
      </c>
      <c r="K9" s="72">
        <f>+J9/SUM($J$22,$J$24)*$I$26</f>
        <v>0</v>
      </c>
      <c r="L9" s="72">
        <f>+F9-K9</f>
        <v>2022439.1</v>
      </c>
      <c r="M9" s="72">
        <f t="shared" ref="M9" si="1">+L9*$N$39</f>
        <v>110802.97796410682</v>
      </c>
      <c r="N9" s="72">
        <f>+C9*E9</f>
        <v>2133253.65</v>
      </c>
      <c r="O9" s="113" t="s">
        <v>249</v>
      </c>
      <c r="P9" s="187"/>
      <c r="Q9" s="82"/>
    </row>
    <row r="10" spans="1:20" ht="13.8" thickTop="1">
      <c r="A10" s="103">
        <f t="shared" si="0"/>
        <v>3</v>
      </c>
      <c r="E10" s="132"/>
      <c r="F10" s="53"/>
      <c r="O10" s="119"/>
      <c r="P10" s="187"/>
    </row>
    <row r="11" spans="1:20">
      <c r="A11" s="103">
        <f t="shared" si="0"/>
        <v>4</v>
      </c>
      <c r="B11" s="76" t="s">
        <v>274</v>
      </c>
      <c r="C11" s="54">
        <v>1309024220</v>
      </c>
      <c r="D11" s="116">
        <f>+'Exh. JAP-5 Tariff Summary'!D72</f>
        <v>5.5014E-2</v>
      </c>
      <c r="E11" s="183">
        <f>ROUND(SUM(F11,M11)/C11,6)-0.000006</f>
        <v>5.5725000000000004E-2</v>
      </c>
      <c r="F11" s="50">
        <f t="shared" ref="F11:F12" si="2">+C11*D11</f>
        <v>72014658.43908</v>
      </c>
      <c r="J11" s="53">
        <f t="shared" ref="J11:J12" si="3">+F11</f>
        <v>72014658.43908</v>
      </c>
      <c r="K11" s="53">
        <f>+J11/SUM($J$17)*$H$26</f>
        <v>54889835.470873438</v>
      </c>
      <c r="L11" s="53">
        <f t="shared" ref="L11:L12" si="4">+F11-K11</f>
        <v>17124822.968206562</v>
      </c>
      <c r="M11" s="53">
        <f t="shared" ref="M11:M12" si="5">+L11*$N$39</f>
        <v>938214.34820233739</v>
      </c>
      <c r="N11" s="53">
        <f t="shared" ref="N11:N12" si="6">+C11*E11</f>
        <v>72945374.659500003</v>
      </c>
      <c r="O11" s="113" t="s">
        <v>253</v>
      </c>
      <c r="P11" s="187"/>
    </row>
    <row r="12" spans="1:20">
      <c r="A12" s="103">
        <f t="shared" si="0"/>
        <v>5</v>
      </c>
      <c r="B12" s="76" t="s">
        <v>255</v>
      </c>
      <c r="C12" s="54">
        <v>-1763870.34098115</v>
      </c>
      <c r="D12" s="116">
        <f>+D11</f>
        <v>5.5014E-2</v>
      </c>
      <c r="E12" s="183">
        <f>+E11</f>
        <v>5.5725000000000004E-2</v>
      </c>
      <c r="F12" s="50">
        <f t="shared" si="2"/>
        <v>-97037.562938736985</v>
      </c>
      <c r="J12" s="53">
        <f t="shared" si="3"/>
        <v>-97037.562938736985</v>
      </c>
      <c r="K12" s="53">
        <f>+J12/SUM($J$17)*$H$26</f>
        <v>-73962.384598513207</v>
      </c>
      <c r="L12" s="53">
        <f t="shared" si="4"/>
        <v>-23075.178340223778</v>
      </c>
      <c r="M12" s="53">
        <f t="shared" si="5"/>
        <v>-1264.2153116747249</v>
      </c>
      <c r="N12" s="53">
        <f t="shared" si="6"/>
        <v>-98291.674751174593</v>
      </c>
      <c r="O12" s="113" t="s">
        <v>249</v>
      </c>
      <c r="P12" s="187"/>
    </row>
    <row r="13" spans="1:20">
      <c r="A13" s="103">
        <f t="shared" si="0"/>
        <v>6</v>
      </c>
      <c r="B13" s="122" t="s">
        <v>291</v>
      </c>
      <c r="C13" s="128">
        <f>SUM(C11:C12)</f>
        <v>1307260349.6590188</v>
      </c>
      <c r="E13" s="131"/>
      <c r="F13" s="49">
        <f>SUM(F11:F12)</f>
        <v>71917620.876141265</v>
      </c>
      <c r="H13" s="146"/>
      <c r="I13" s="146"/>
      <c r="J13" s="49">
        <f t="shared" ref="J13:N13" si="7">SUM(J11:J12)</f>
        <v>71917620.876141265</v>
      </c>
      <c r="K13" s="49">
        <f t="shared" si="7"/>
        <v>54815873.086274922</v>
      </c>
      <c r="L13" s="49">
        <f t="shared" si="7"/>
        <v>17101747.789866339</v>
      </c>
      <c r="M13" s="49">
        <f t="shared" si="7"/>
        <v>936950.13289066264</v>
      </c>
      <c r="N13" s="49">
        <f t="shared" si="7"/>
        <v>72847082.984748825</v>
      </c>
      <c r="O13" s="113"/>
      <c r="P13" s="187"/>
    </row>
    <row r="14" spans="1:20">
      <c r="A14" s="103">
        <f t="shared" si="0"/>
        <v>7</v>
      </c>
      <c r="E14" s="131"/>
      <c r="F14" s="53"/>
      <c r="H14" s="146"/>
      <c r="I14" s="146"/>
      <c r="J14" s="146"/>
      <c r="K14" s="146"/>
      <c r="L14" s="146"/>
      <c r="M14" s="146"/>
      <c r="N14" s="146"/>
      <c r="O14" s="113"/>
      <c r="P14" s="187"/>
    </row>
    <row r="15" spans="1:20">
      <c r="A15" s="103">
        <f t="shared" si="0"/>
        <v>8</v>
      </c>
      <c r="B15" s="122" t="s">
        <v>333</v>
      </c>
      <c r="C15" s="48">
        <v>3145056.9198459452</v>
      </c>
      <c r="D15" s="116">
        <f>ROUND(F15/C15,6)</f>
        <v>8.4087999999999996E-2</v>
      </c>
      <c r="E15" s="183">
        <f>ROUND(SUM(F15,M15)/C15,6)</f>
        <v>8.5183999999999996E-2</v>
      </c>
      <c r="F15" s="49">
        <v>264463</v>
      </c>
      <c r="H15" s="146"/>
      <c r="I15" s="146"/>
      <c r="J15" s="49">
        <f t="shared" ref="J15" si="8">+F15</f>
        <v>264463</v>
      </c>
      <c r="K15" s="49">
        <f>+J15/SUM($J$17)*$H$26</f>
        <v>201574.66372507383</v>
      </c>
      <c r="L15" s="49">
        <f>+F15-K15</f>
        <v>62888.336274926172</v>
      </c>
      <c r="M15" s="49">
        <f t="shared" ref="M15" si="9">+L15*$N$39</f>
        <v>3445.4510588081412</v>
      </c>
      <c r="N15" s="49">
        <f t="shared" ref="N15" si="10">+C15*E15</f>
        <v>267908.528660157</v>
      </c>
      <c r="O15" s="113" t="s">
        <v>249</v>
      </c>
      <c r="P15" s="187"/>
    </row>
    <row r="16" spans="1:20">
      <c r="A16" s="103">
        <f t="shared" si="0"/>
        <v>9</v>
      </c>
      <c r="B16" s="89"/>
      <c r="C16" s="54"/>
      <c r="D16" s="116"/>
      <c r="E16" s="132"/>
      <c r="F16" s="53"/>
      <c r="H16" s="146"/>
      <c r="I16" s="146"/>
      <c r="J16" s="53"/>
      <c r="K16" s="53"/>
      <c r="L16" s="53"/>
      <c r="M16" s="53"/>
      <c r="N16" s="53"/>
      <c r="O16" s="119"/>
      <c r="P16" s="187"/>
    </row>
    <row r="17" spans="1:16" ht="13.8" thickBot="1">
      <c r="A17" s="103">
        <f t="shared" si="0"/>
        <v>10</v>
      </c>
      <c r="B17" s="122" t="s">
        <v>334</v>
      </c>
      <c r="C17" s="94">
        <f>SUM(C15,C13)</f>
        <v>1310405406.5788648</v>
      </c>
      <c r="E17" s="132"/>
      <c r="F17" s="72">
        <f>SUM(F15,F13)</f>
        <v>72182083.876141265</v>
      </c>
      <c r="H17" s="146"/>
      <c r="I17" s="146"/>
      <c r="J17" s="72">
        <f>SUM(J15,J13)</f>
        <v>72182083.876141265</v>
      </c>
      <c r="K17" s="72">
        <f>SUM(K15,K13)</f>
        <v>55017447.749999993</v>
      </c>
      <c r="L17" s="72">
        <f>SUM(L15,L13)</f>
        <v>17164636.126141265</v>
      </c>
      <c r="M17" s="72">
        <f>SUM(M15,M13)</f>
        <v>940395.58394947078</v>
      </c>
      <c r="N17" s="72">
        <f>SUM(N15,N13)</f>
        <v>73114991.513408989</v>
      </c>
      <c r="O17" s="119"/>
      <c r="P17" s="187"/>
    </row>
    <row r="18" spans="1:16" ht="13.8" thickTop="1">
      <c r="A18" s="103">
        <f t="shared" si="0"/>
        <v>11</v>
      </c>
      <c r="C18" s="149"/>
      <c r="E18" s="132"/>
      <c r="F18" s="53"/>
      <c r="H18" s="146"/>
      <c r="I18" s="146"/>
      <c r="O18" s="119"/>
      <c r="P18" s="187"/>
    </row>
    <row r="19" spans="1:16">
      <c r="A19" s="103">
        <f t="shared" si="0"/>
        <v>12</v>
      </c>
      <c r="B19" s="122" t="s">
        <v>292</v>
      </c>
      <c r="E19" s="132"/>
      <c r="F19" s="53"/>
      <c r="H19" s="146"/>
      <c r="I19" s="146"/>
      <c r="O19" s="119"/>
      <c r="P19" s="187"/>
    </row>
    <row r="20" spans="1:16">
      <c r="A20" s="103">
        <f t="shared" si="0"/>
        <v>13</v>
      </c>
      <c r="B20" s="91" t="s">
        <v>313</v>
      </c>
      <c r="C20" s="54">
        <v>1618132</v>
      </c>
      <c r="D20" s="125">
        <f>+'Exh. JAP-5 Tariff Summary'!D74</f>
        <v>11.46</v>
      </c>
      <c r="E20" s="141">
        <f t="shared" ref="E20:E21" si="11">ROUND(SUM(F20,M20)/C20,2)</f>
        <v>11.73</v>
      </c>
      <c r="F20" s="53">
        <f>+C20*D20</f>
        <v>18543792.720000003</v>
      </c>
      <c r="G20" s="134"/>
      <c r="H20" s="164"/>
      <c r="I20" s="146"/>
      <c r="J20" s="53">
        <f t="shared" ref="J20:J21" si="12">+F20</f>
        <v>18543792.720000003</v>
      </c>
      <c r="K20" s="53">
        <f>+J20/SUM($J$22,$J$24)*$I$26</f>
        <v>10609142.398133481</v>
      </c>
      <c r="L20" s="53">
        <f t="shared" ref="L20:L21" si="13">+F20-K20</f>
        <v>7934650.3218665216</v>
      </c>
      <c r="M20" s="53">
        <f t="shared" ref="M20:M21" si="14">+L20*$N$39</f>
        <v>434714.14529449574</v>
      </c>
      <c r="N20" s="53">
        <f>+C20*E20</f>
        <v>18980688.359999999</v>
      </c>
      <c r="O20" s="113" t="s">
        <v>249</v>
      </c>
      <c r="P20" s="187"/>
    </row>
    <row r="21" spans="1:16">
      <c r="A21" s="103">
        <f t="shared" si="0"/>
        <v>14</v>
      </c>
      <c r="B21" s="91" t="s">
        <v>314</v>
      </c>
      <c r="C21" s="54">
        <v>1674195</v>
      </c>
      <c r="D21" s="125">
        <f>+'Exh. JAP-5 Tariff Summary'!D75</f>
        <v>7.64</v>
      </c>
      <c r="E21" s="141">
        <f t="shared" si="11"/>
        <v>7.82</v>
      </c>
      <c r="F21" s="53">
        <f>+C21*D21</f>
        <v>12790849.799999999</v>
      </c>
      <c r="G21" s="134"/>
      <c r="H21" s="164"/>
      <c r="I21" s="146"/>
      <c r="J21" s="53">
        <f t="shared" si="12"/>
        <v>12790849.799999999</v>
      </c>
      <c r="K21" s="53">
        <f>+J21/SUM($J$22,$J$24)*$I$26</f>
        <v>7317809.7366770562</v>
      </c>
      <c r="L21" s="53">
        <f t="shared" si="13"/>
        <v>5473040.0633229427</v>
      </c>
      <c r="M21" s="53">
        <f t="shared" si="14"/>
        <v>299850.38240857079</v>
      </c>
      <c r="N21" s="53">
        <f>+C21*E21</f>
        <v>13092204.9</v>
      </c>
      <c r="O21" s="113" t="s">
        <v>249</v>
      </c>
      <c r="P21" s="187"/>
    </row>
    <row r="22" spans="1:16" ht="13.8" thickBot="1">
      <c r="A22" s="103">
        <f t="shared" si="0"/>
        <v>15</v>
      </c>
      <c r="B22" s="89" t="s">
        <v>295</v>
      </c>
      <c r="C22" s="94">
        <f>SUM(C20:C21)</f>
        <v>3292327</v>
      </c>
      <c r="E22" s="132"/>
      <c r="F22" s="72">
        <f>SUM(F20:F21)</f>
        <v>31334642.520000003</v>
      </c>
      <c r="G22" s="92"/>
      <c r="H22" s="146"/>
      <c r="I22" s="146"/>
      <c r="J22" s="72">
        <f t="shared" ref="J22:M22" si="15">SUM(J20:J21)</f>
        <v>31334642.520000003</v>
      </c>
      <c r="K22" s="72">
        <f t="shared" si="15"/>
        <v>17926952.134810537</v>
      </c>
      <c r="L22" s="72">
        <f t="shared" si="15"/>
        <v>13407690.385189464</v>
      </c>
      <c r="M22" s="72">
        <f t="shared" si="15"/>
        <v>734564.52770306659</v>
      </c>
      <c r="N22" s="72">
        <f>SUM(N20:N21)</f>
        <v>32072893.259999998</v>
      </c>
      <c r="O22" s="119"/>
      <c r="P22" s="187"/>
    </row>
    <row r="23" spans="1:16" ht="13.8" thickTop="1">
      <c r="A23" s="103">
        <f t="shared" si="0"/>
        <v>16</v>
      </c>
      <c r="C23" s="149"/>
      <c r="E23" s="132"/>
      <c r="F23" s="53"/>
      <c r="G23" s="92"/>
      <c r="H23" s="146"/>
      <c r="I23" s="146"/>
      <c r="J23" s="92"/>
      <c r="K23" s="92"/>
      <c r="L23" s="92"/>
      <c r="M23" s="92"/>
      <c r="N23" s="92"/>
      <c r="O23" s="119"/>
      <c r="P23" s="187"/>
    </row>
    <row r="24" spans="1:16" ht="13.8" thickBot="1">
      <c r="A24" s="103">
        <f t="shared" si="0"/>
        <v>17</v>
      </c>
      <c r="B24" s="122" t="s">
        <v>296</v>
      </c>
      <c r="C24" s="71">
        <v>673347816</v>
      </c>
      <c r="D24" s="152">
        <f>+'Exh. JAP-5 Tariff Summary'!D77</f>
        <v>1.07E-3</v>
      </c>
      <c r="E24" s="153">
        <f>ROUND(SUM(F24,M24)/C24,5)</f>
        <v>1.1000000000000001E-3</v>
      </c>
      <c r="F24" s="72">
        <f>+C24*D24</f>
        <v>720482.16312000004</v>
      </c>
      <c r="G24" s="92"/>
      <c r="H24" s="146"/>
      <c r="I24" s="146"/>
      <c r="J24" s="72">
        <f t="shared" ref="J24" si="16">+F24</f>
        <v>720482.16312000004</v>
      </c>
      <c r="K24" s="72">
        <f>+J24/SUM($J$22,$J$24)*$I$26</f>
        <v>412197.11518946022</v>
      </c>
      <c r="L24" s="72">
        <f t="shared" ref="L24" si="17">+F24-K24</f>
        <v>308285.04793053982</v>
      </c>
      <c r="M24" s="72">
        <f t="shared" ref="M24" si="18">+L24*$N$39</f>
        <v>16889.953013918301</v>
      </c>
      <c r="N24" s="72">
        <f>+C24*E24</f>
        <v>740682.5976000001</v>
      </c>
      <c r="O24" s="113" t="s">
        <v>249</v>
      </c>
      <c r="P24" s="187"/>
    </row>
    <row r="25" spans="1:16" ht="13.8" thickTop="1">
      <c r="A25" s="103">
        <f t="shared" si="0"/>
        <v>18</v>
      </c>
      <c r="C25" s="149"/>
      <c r="E25" s="132"/>
      <c r="F25" s="53"/>
      <c r="G25" s="92"/>
      <c r="H25" s="146"/>
      <c r="I25" s="146"/>
      <c r="J25" s="92"/>
      <c r="K25" s="92"/>
      <c r="L25" s="92"/>
      <c r="M25" s="92"/>
      <c r="N25" s="92"/>
      <c r="O25" s="151"/>
      <c r="P25" s="187"/>
    </row>
    <row r="26" spans="1:16" ht="13.8" thickBot="1">
      <c r="A26" s="103">
        <f t="shared" si="0"/>
        <v>19</v>
      </c>
      <c r="B26" s="76" t="s">
        <v>281</v>
      </c>
      <c r="D26" s="92"/>
      <c r="E26" s="92"/>
      <c r="F26" s="72">
        <f>SUM(F9,F17,F22,F24)</f>
        <v>106259647.65926126</v>
      </c>
      <c r="G26" s="121">
        <f>+G34</f>
        <v>73356597</v>
      </c>
      <c r="H26" s="121">
        <f>+G26-I26</f>
        <v>55017447.75</v>
      </c>
      <c r="I26" s="121">
        <f>MIN(+G26*I27,SUM(J24,J22))</f>
        <v>18339149.25</v>
      </c>
      <c r="J26" s="72">
        <f>SUM(J9,J17,J22,J24)</f>
        <v>104237208.55926126</v>
      </c>
      <c r="K26" s="72">
        <f>SUM(K9,K17,K22,K24)</f>
        <v>73356597</v>
      </c>
      <c r="L26" s="72">
        <f>SUM(L9,L17,L22,L24)</f>
        <v>32903050.659261271</v>
      </c>
      <c r="M26" s="72">
        <f>SUM(M9,M17,M22,M24)</f>
        <v>1802653.0426305626</v>
      </c>
      <c r="N26" s="72">
        <f>SUM(N9,N17,N22,N24)</f>
        <v>108061821.02100898</v>
      </c>
      <c r="O26" s="119"/>
      <c r="P26" s="187"/>
    </row>
    <row r="27" spans="1:16" ht="13.8" thickTop="1">
      <c r="A27" s="103">
        <f t="shared" si="0"/>
        <v>20</v>
      </c>
      <c r="D27" s="53"/>
      <c r="E27" s="53"/>
      <c r="F27" s="53"/>
      <c r="H27" s="154" t="s">
        <v>297</v>
      </c>
      <c r="I27" s="155">
        <f>+'Exh. JAP-5 Sch 29 (Sec Vol)'!I30</f>
        <v>0.25</v>
      </c>
      <c r="N27" s="53"/>
      <c r="O27" s="119"/>
      <c r="P27" s="187"/>
    </row>
    <row r="28" spans="1:16">
      <c r="A28" s="103">
        <f t="shared" si="0"/>
        <v>21</v>
      </c>
      <c r="B28" s="158" t="s">
        <v>335</v>
      </c>
      <c r="C28" s="92"/>
      <c r="D28" s="53"/>
      <c r="E28" s="53"/>
      <c r="H28" s="154" t="s">
        <v>299</v>
      </c>
      <c r="I28" s="155">
        <f>+I26/G26</f>
        <v>0.25</v>
      </c>
      <c r="N28" s="53">
        <f>+'Exh. JAP-5 Rate Spread'!I17</f>
        <v>1805377</v>
      </c>
      <c r="O28" s="123" t="str">
        <f>+'Exh. JAP-5 Sch 26 (Sec Vol)'!O29</f>
        <v>Rate Spread Workpapers, Column F</v>
      </c>
      <c r="P28" s="187"/>
    </row>
    <row r="29" spans="1:16">
      <c r="A29" s="103">
        <f t="shared" si="0"/>
        <v>22</v>
      </c>
      <c r="B29" s="158" t="s">
        <v>336</v>
      </c>
      <c r="C29" s="92"/>
      <c r="D29" s="116"/>
      <c r="E29" s="53"/>
      <c r="N29" s="53">
        <f>+F26+'Exh. JAP-5 Sch 35 (Pri Vol)'!F25</f>
        <v>106477416.88154125</v>
      </c>
      <c r="P29" s="187"/>
    </row>
    <row r="30" spans="1:16">
      <c r="A30" s="103">
        <f t="shared" si="0"/>
        <v>23</v>
      </c>
      <c r="B30" s="122" t="s">
        <v>337</v>
      </c>
      <c r="F30" s="53"/>
      <c r="N30" s="49">
        <f>SUM(N28,N29)</f>
        <v>108282793.88154125</v>
      </c>
      <c r="P30" s="187"/>
    </row>
    <row r="31" spans="1:16">
      <c r="A31" s="103">
        <f t="shared" si="0"/>
        <v>24</v>
      </c>
      <c r="B31" s="122" t="s">
        <v>302</v>
      </c>
      <c r="C31" s="92"/>
      <c r="D31" s="116"/>
      <c r="E31" s="67"/>
      <c r="N31" s="188">
        <f>N28/N29</f>
        <v>1.69554920928306E-2</v>
      </c>
      <c r="O31" s="118" t="s">
        <v>263</v>
      </c>
      <c r="P31" s="187"/>
    </row>
    <row r="32" spans="1:16">
      <c r="A32" s="103">
        <f t="shared" si="0"/>
        <v>25</v>
      </c>
      <c r="P32" s="119"/>
    </row>
    <row r="33" spans="1:16">
      <c r="A33" s="103">
        <f t="shared" si="0"/>
        <v>26</v>
      </c>
      <c r="B33" s="89" t="s">
        <v>304</v>
      </c>
      <c r="C33" s="102"/>
      <c r="D33" s="116"/>
      <c r="H33" s="92"/>
      <c r="I33" s="92"/>
      <c r="J33" s="92"/>
      <c r="K33" s="92"/>
      <c r="L33" s="92"/>
      <c r="M33" s="92"/>
      <c r="O33" s="159"/>
    </row>
    <row r="34" spans="1:16">
      <c r="A34" s="103">
        <f t="shared" si="0"/>
        <v>27</v>
      </c>
      <c r="B34" s="122" t="s">
        <v>338</v>
      </c>
      <c r="C34" s="152"/>
      <c r="D34" s="116"/>
      <c r="G34" s="53">
        <v>73356597</v>
      </c>
      <c r="I34" s="92"/>
      <c r="J34" s="92"/>
      <c r="K34" s="92"/>
      <c r="L34" s="92"/>
      <c r="M34" s="92"/>
      <c r="N34" s="53">
        <f>+N26</f>
        <v>108061821.02100898</v>
      </c>
      <c r="O34" s="53"/>
      <c r="P34" s="53"/>
    </row>
    <row r="35" spans="1:16">
      <c r="A35" s="103">
        <f t="shared" si="0"/>
        <v>28</v>
      </c>
      <c r="B35" s="122" t="s">
        <v>339</v>
      </c>
      <c r="G35" s="53">
        <v>168050</v>
      </c>
      <c r="H35" s="92"/>
      <c r="I35" s="92"/>
      <c r="J35" s="92"/>
      <c r="K35" s="92"/>
      <c r="L35" s="92"/>
      <c r="M35" s="92"/>
      <c r="N35" s="53">
        <f>+'Exh. JAP-5 Sch 35 (Pri Vol)'!N25</f>
        <v>220493.52387999999</v>
      </c>
      <c r="O35" s="53"/>
      <c r="P35" s="53"/>
    </row>
    <row r="36" spans="1:16" ht="13.8" thickBot="1">
      <c r="A36" s="103">
        <f t="shared" si="0"/>
        <v>29</v>
      </c>
      <c r="B36" s="122" t="s">
        <v>340</v>
      </c>
      <c r="G36" s="121">
        <f>SUM(G34:G35)</f>
        <v>73524647</v>
      </c>
      <c r="N36" s="49">
        <f>SUM(N34:N35)</f>
        <v>108282314.54488899</v>
      </c>
    </row>
    <row r="37" spans="1:16" ht="13.8" thickTop="1">
      <c r="A37" s="103">
        <f t="shared" si="0"/>
        <v>30</v>
      </c>
    </row>
    <row r="38" spans="1:16">
      <c r="A38" s="103">
        <f t="shared" si="0"/>
        <v>31</v>
      </c>
      <c r="B38" s="134" t="str">
        <f>+'Exh. JAP-5 Sch 26 (Sec Vol)'!B33</f>
        <v>ERF Related Revenue Requirement</v>
      </c>
      <c r="F38" s="92"/>
      <c r="G38" s="92"/>
      <c r="H38" s="92"/>
      <c r="I38" s="92"/>
      <c r="J38" s="92"/>
      <c r="K38" s="92"/>
      <c r="L38" s="92"/>
      <c r="M38" s="92"/>
      <c r="N38" s="92">
        <f>+L26+'Exh. JAP-5 Sch 35 (Pri Vol)'!L25</f>
        <v>32952769.881541271</v>
      </c>
    </row>
    <row r="39" spans="1:16" ht="13.8" thickBot="1">
      <c r="A39" s="103">
        <f t="shared" si="0"/>
        <v>32</v>
      </c>
      <c r="B39" s="134" t="str">
        <f>+'Exh. JAP-5 Sch 26 (Sec Vol)'!B34</f>
        <v>ERF Rate Change</v>
      </c>
      <c r="F39" s="92"/>
      <c r="G39" s="92"/>
      <c r="H39" s="92"/>
      <c r="I39" s="92"/>
      <c r="J39" s="92"/>
      <c r="K39" s="92"/>
      <c r="L39" s="92"/>
      <c r="M39" s="92"/>
      <c r="N39" s="67">
        <f>+N28/N38</f>
        <v>5.4786805676426457E-2</v>
      </c>
      <c r="O39" s="120" t="s">
        <v>265</v>
      </c>
    </row>
    <row r="40" spans="1:16" ht="13.8" thickBot="1">
      <c r="A40" s="103">
        <f t="shared" si="0"/>
        <v>33</v>
      </c>
      <c r="B40" s="134" t="str">
        <f>+'Exh. JAP-5 Sch 26 (Sec Vol)'!B35</f>
        <v>Over (Under) Recover Target Rate Spread</v>
      </c>
      <c r="F40" s="92"/>
      <c r="G40" s="92"/>
      <c r="H40" s="92"/>
      <c r="I40" s="92"/>
      <c r="J40" s="92"/>
      <c r="K40" s="92"/>
      <c r="L40" s="92"/>
      <c r="M40" s="92"/>
      <c r="N40" s="124">
        <f>+N26+'Exh. JAP-5 Sch 35 (Pri Vol)'!N25-'Exh. JAP-5 Sch 31 (Pri Vol)'!N30</f>
        <v>-479.33665226399899</v>
      </c>
      <c r="O40" s="120"/>
    </row>
    <row r="41" spans="1:16">
      <c r="A41" s="103">
        <f>+A37+1</f>
        <v>31</v>
      </c>
      <c r="B41" s="134" t="str">
        <f>+'Exh. JAP-5 Sch 26 (Sec Vol)'!B36</f>
        <v>Rounding Adjustment</v>
      </c>
      <c r="F41" s="53"/>
      <c r="N41" s="116">
        <f>ROUND(+N40/C13,6)</f>
        <v>0</v>
      </c>
    </row>
    <row r="42" spans="1:16">
      <c r="F42" s="53"/>
      <c r="N42" s="53"/>
    </row>
    <row r="43" spans="1:16">
      <c r="F43" s="53"/>
      <c r="N43" s="53"/>
    </row>
    <row r="44" spans="1:16">
      <c r="F44" s="53"/>
      <c r="N44" s="53"/>
    </row>
    <row r="45" spans="1:16">
      <c r="F45" s="53"/>
      <c r="N45" s="53"/>
    </row>
    <row r="46" spans="1:16">
      <c r="F46" s="53"/>
      <c r="N46" s="53"/>
    </row>
    <row r="47" spans="1:16">
      <c r="F47" s="53"/>
      <c r="N47" s="53"/>
    </row>
    <row r="48" spans="1:16">
      <c r="F48" s="53"/>
      <c r="N48" s="53"/>
    </row>
    <row r="49" spans="6:14">
      <c r="F49" s="53"/>
      <c r="N49" s="53"/>
    </row>
    <row r="50" spans="6:14">
      <c r="F50" s="53"/>
      <c r="N50" s="53"/>
    </row>
    <row r="51" spans="6:14">
      <c r="F51" s="53"/>
      <c r="N51" s="53"/>
    </row>
    <row r="52" spans="6:14">
      <c r="F52" s="53"/>
      <c r="G52" s="92"/>
      <c r="H52" s="92"/>
      <c r="I52" s="92"/>
      <c r="J52" s="92"/>
      <c r="K52" s="92"/>
      <c r="L52" s="92"/>
      <c r="M52" s="92"/>
      <c r="N52" s="53"/>
    </row>
    <row r="53" spans="6:14">
      <c r="F53" s="53"/>
      <c r="G53" s="92"/>
      <c r="H53" s="92"/>
      <c r="I53" s="92"/>
      <c r="J53" s="92"/>
      <c r="K53" s="92"/>
      <c r="L53" s="92"/>
      <c r="M53" s="92"/>
      <c r="N53" s="53"/>
    </row>
    <row r="54" spans="6:14">
      <c r="F54" s="53"/>
      <c r="G54" s="92"/>
      <c r="H54" s="92"/>
      <c r="I54" s="92"/>
      <c r="J54" s="92"/>
      <c r="K54" s="92"/>
      <c r="L54" s="92"/>
      <c r="M54" s="92"/>
      <c r="N54" s="53"/>
    </row>
    <row r="55" spans="6:14">
      <c r="F55" s="53"/>
      <c r="N55" s="53"/>
    </row>
    <row r="56" spans="6:14">
      <c r="F56" s="53"/>
      <c r="N56" s="53"/>
    </row>
    <row r="57" spans="6:14">
      <c r="F57" s="53"/>
      <c r="N57" s="53"/>
    </row>
    <row r="58" spans="6:14">
      <c r="F58" s="53"/>
      <c r="N58" s="53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57" orientation="landscape" horizontalDpi="300" verticalDpi="300" r:id="rId1"/>
  <headerFooter alignWithMargins="0">
    <oddFooter>&amp;R&amp;A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26.109375" defaultRowHeight="13.2"/>
  <cols>
    <col min="1" max="1" width="5" style="76" customWidth="1"/>
    <col min="2" max="2" width="27.88671875" style="76" customWidth="1"/>
    <col min="3" max="3" width="12" style="76" bestFit="1" customWidth="1"/>
    <col min="4" max="4" width="13.6640625" style="76" bestFit="1" customWidth="1"/>
    <col min="5" max="5" width="13.5546875" style="76" bestFit="1" customWidth="1"/>
    <col min="6" max="6" width="14.88671875" style="76" bestFit="1" customWidth="1"/>
    <col min="7" max="7" width="13" style="76" bestFit="1" customWidth="1"/>
    <col min="8" max="8" width="12.109375" style="76" bestFit="1" customWidth="1"/>
    <col min="9" max="9" width="11.109375" style="76" bestFit="1" customWidth="1"/>
    <col min="10" max="11" width="12.109375" style="76" bestFit="1" customWidth="1"/>
    <col min="12" max="12" width="11.109375" style="76" bestFit="1" customWidth="1"/>
    <col min="13" max="13" width="14" style="76" bestFit="1" customWidth="1"/>
    <col min="14" max="14" width="14.6640625" style="76" bestFit="1" customWidth="1"/>
    <col min="15" max="15" width="31.88671875" style="76" customWidth="1"/>
    <col min="16" max="16384" width="26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341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0" ht="13.8" thickBot="1">
      <c r="A9" s="103">
        <f t="shared" ref="A9:A27" si="0">+A8+1</f>
        <v>2</v>
      </c>
      <c r="B9" s="76" t="s">
        <v>271</v>
      </c>
      <c r="C9" s="71">
        <v>12</v>
      </c>
      <c r="D9" s="125">
        <f>+'Exh. JAP-5 Tariff Summary'!D80</f>
        <v>343.66</v>
      </c>
      <c r="E9" s="141">
        <f>ROUND(SUM(F9,M9)/C9,2)</f>
        <v>362.49</v>
      </c>
      <c r="F9" s="72">
        <f>+C9*D9</f>
        <v>4123.92</v>
      </c>
      <c r="J9" s="72">
        <v>0</v>
      </c>
      <c r="K9" s="72">
        <v>0</v>
      </c>
      <c r="L9" s="72">
        <f>+F9-K9</f>
        <v>4123.92</v>
      </c>
      <c r="M9" s="72">
        <f>+L9*$N$27</f>
        <v>225.93640366512861</v>
      </c>
      <c r="N9" s="72">
        <f>+C9*E9</f>
        <v>4349.88</v>
      </c>
      <c r="O9" s="113" t="s">
        <v>249</v>
      </c>
    </row>
    <row r="10" spans="1:20" ht="13.8" thickTop="1">
      <c r="A10" s="103">
        <f t="shared" si="0"/>
        <v>3</v>
      </c>
      <c r="E10" s="132"/>
      <c r="F10" s="53"/>
      <c r="J10" s="53"/>
      <c r="K10" s="53"/>
      <c r="L10" s="53"/>
      <c r="M10" s="53"/>
      <c r="N10" s="53"/>
      <c r="O10" s="119"/>
    </row>
    <row r="11" spans="1:20">
      <c r="A11" s="103">
        <f t="shared" si="0"/>
        <v>4</v>
      </c>
      <c r="B11" s="76" t="s">
        <v>274</v>
      </c>
      <c r="E11" s="132"/>
      <c r="F11" s="53"/>
      <c r="J11" s="53"/>
      <c r="K11" s="53"/>
      <c r="L11" s="53"/>
      <c r="M11" s="53"/>
      <c r="N11" s="53"/>
      <c r="O11" s="113"/>
    </row>
    <row r="12" spans="1:20" ht="13.8" thickBot="1">
      <c r="A12" s="103">
        <f t="shared" si="0"/>
        <v>5</v>
      </c>
      <c r="B12" s="122" t="s">
        <v>291</v>
      </c>
      <c r="C12" s="48">
        <v>3803400</v>
      </c>
      <c r="D12" s="116">
        <f>+'Exh. JAP-5 Tariff Summary'!D82</f>
        <v>4.9973999999999998E-2</v>
      </c>
      <c r="E12" s="145">
        <f>ROUND(SUM(F12,M12)/C12,6)</f>
        <v>5.0638000000000002E-2</v>
      </c>
      <c r="F12" s="49">
        <f>+C12*SUM(D12:D12)</f>
        <v>190071.1116</v>
      </c>
      <c r="H12" s="146"/>
      <c r="I12" s="146"/>
      <c r="J12" s="49">
        <f>+F12</f>
        <v>190071.1116</v>
      </c>
      <c r="K12" s="49">
        <f>+J12/$J$16*$H$25</f>
        <v>143980.88852693336</v>
      </c>
      <c r="L12" s="72">
        <f>+F12-K12</f>
        <v>46090.223073066649</v>
      </c>
      <c r="M12" s="72">
        <f>+L12*$N$27</f>
        <v>2525.1360950872495</v>
      </c>
      <c r="N12" s="72">
        <f>+C12*E12</f>
        <v>192596.5692</v>
      </c>
      <c r="O12" s="113" t="s">
        <v>253</v>
      </c>
    </row>
    <row r="13" spans="1:20" ht="13.8" thickTop="1">
      <c r="A13" s="103">
        <f t="shared" si="0"/>
        <v>6</v>
      </c>
      <c r="B13" s="122"/>
      <c r="C13" s="54"/>
      <c r="D13" s="116"/>
      <c r="E13" s="131"/>
      <c r="F13" s="53"/>
      <c r="H13" s="146"/>
      <c r="I13" s="146"/>
      <c r="J13" s="53"/>
      <c r="K13" s="53"/>
      <c r="L13" s="53"/>
      <c r="M13" s="53"/>
      <c r="N13" s="53"/>
      <c r="O13" s="119"/>
    </row>
    <row r="14" spans="1:20" ht="13.8" thickBot="1">
      <c r="A14" s="103">
        <f t="shared" si="0"/>
        <v>7</v>
      </c>
      <c r="B14" s="122" t="s">
        <v>333</v>
      </c>
      <c r="C14" s="48">
        <v>-2400</v>
      </c>
      <c r="D14" s="116">
        <f>ROUND(F14/C14,6)</f>
        <v>0.85041699999999998</v>
      </c>
      <c r="E14" s="145">
        <f>ROUND(SUM(F14,M14)/C14,6)</f>
        <v>0.86171500000000001</v>
      </c>
      <c r="F14" s="49">
        <v>-2041</v>
      </c>
      <c r="H14" s="146"/>
      <c r="I14" s="146"/>
      <c r="J14" s="49">
        <f>+F14</f>
        <v>-2041</v>
      </c>
      <c r="K14" s="49">
        <f>+J14/$J$16*$H$25</f>
        <v>-1546.0792069333643</v>
      </c>
      <c r="L14" s="72">
        <f>+F14-K14</f>
        <v>-494.92079306663572</v>
      </c>
      <c r="M14" s="72">
        <f>+L14*$N$27</f>
        <v>-27.115129314964641</v>
      </c>
      <c r="N14" s="72">
        <f>+C14*E14</f>
        <v>-2068.116</v>
      </c>
      <c r="O14" s="113" t="s">
        <v>249</v>
      </c>
    </row>
    <row r="15" spans="1:20" ht="13.8" thickTop="1">
      <c r="A15" s="103">
        <f t="shared" si="0"/>
        <v>8</v>
      </c>
      <c r="B15" s="89"/>
      <c r="C15" s="54"/>
      <c r="D15" s="116"/>
      <c r="E15" s="132"/>
      <c r="F15" s="53"/>
      <c r="H15" s="146"/>
      <c r="I15" s="146"/>
      <c r="J15" s="53"/>
      <c r="K15" s="53"/>
      <c r="L15" s="53"/>
      <c r="M15" s="53"/>
      <c r="N15" s="53"/>
      <c r="O15" s="119"/>
    </row>
    <row r="16" spans="1:20" ht="13.8" thickBot="1">
      <c r="A16" s="103">
        <f t="shared" si="0"/>
        <v>9</v>
      </c>
      <c r="B16" s="122" t="s">
        <v>256</v>
      </c>
      <c r="C16" s="94">
        <f>SUM(C14,C12)</f>
        <v>3801000</v>
      </c>
      <c r="E16" s="132"/>
      <c r="F16" s="72">
        <f>SUM(F14,F12)</f>
        <v>188030.1116</v>
      </c>
      <c r="H16" s="146"/>
      <c r="I16" s="146"/>
      <c r="J16" s="72">
        <f>SUM(J14,J12)</f>
        <v>188030.1116</v>
      </c>
      <c r="K16" s="72">
        <f>SUM(K14,K12)</f>
        <v>142434.80932</v>
      </c>
      <c r="L16" s="72">
        <f>SUM(L14,L12)</f>
        <v>45595.302280000011</v>
      </c>
      <c r="M16" s="72">
        <f>SUM(M14,M12)</f>
        <v>2498.0209657722849</v>
      </c>
      <c r="N16" s="72">
        <f>SUM(N14,N12)</f>
        <v>190528.45319999999</v>
      </c>
      <c r="O16" s="114"/>
    </row>
    <row r="17" spans="1:15" ht="13.8" thickTop="1">
      <c r="A17" s="103">
        <f t="shared" si="0"/>
        <v>10</v>
      </c>
      <c r="C17" s="149"/>
      <c r="E17" s="132"/>
      <c r="F17" s="53"/>
      <c r="H17" s="146"/>
      <c r="I17" s="146"/>
      <c r="J17" s="53"/>
      <c r="K17" s="53"/>
      <c r="L17" s="53"/>
      <c r="M17" s="53"/>
      <c r="N17" s="53"/>
      <c r="O17" s="189"/>
    </row>
    <row r="18" spans="1:15">
      <c r="A18" s="103">
        <f t="shared" si="0"/>
        <v>11</v>
      </c>
      <c r="B18" s="122" t="s">
        <v>292</v>
      </c>
      <c r="E18" s="132"/>
      <c r="F18" s="53"/>
      <c r="H18" s="146"/>
      <c r="I18" s="146"/>
      <c r="J18" s="53"/>
      <c r="K18" s="53"/>
      <c r="L18" s="53"/>
      <c r="M18" s="53"/>
      <c r="N18" s="53"/>
      <c r="O18" s="119"/>
    </row>
    <row r="19" spans="1:15" ht="12.75" customHeight="1">
      <c r="A19" s="103">
        <f t="shared" si="0"/>
        <v>12</v>
      </c>
      <c r="B19" s="91" t="s">
        <v>313</v>
      </c>
      <c r="C19" s="54">
        <v>972</v>
      </c>
      <c r="D19" s="125">
        <f>+'Exh. JAP-5 Tariff Summary'!D84</f>
        <v>4.62</v>
      </c>
      <c r="E19" s="190">
        <f>ROUND(M19/C19,2)+D19</f>
        <v>4.62</v>
      </c>
      <c r="F19" s="53">
        <f>+C19*D19</f>
        <v>4490.6400000000003</v>
      </c>
      <c r="G19" s="134"/>
      <c r="H19" s="164"/>
      <c r="I19" s="146"/>
      <c r="J19" s="53">
        <f t="shared" ref="J19:J20" si="1">+F19</f>
        <v>4490.6400000000003</v>
      </c>
      <c r="K19" s="53">
        <f>+J19/SUM($J$21,$J$23)*$I$25</f>
        <v>4490.6400000000003</v>
      </c>
      <c r="L19" s="53">
        <f t="shared" ref="L19:L20" si="2">+F19-K19</f>
        <v>0</v>
      </c>
      <c r="M19" s="53">
        <v>0</v>
      </c>
      <c r="N19" s="53">
        <f>+C19*E19</f>
        <v>4490.6400000000003</v>
      </c>
      <c r="O19" s="120" t="s">
        <v>331</v>
      </c>
    </row>
    <row r="20" spans="1:15">
      <c r="A20" s="103">
        <f t="shared" si="0"/>
        <v>13</v>
      </c>
      <c r="B20" s="91" t="s">
        <v>314</v>
      </c>
      <c r="C20" s="54">
        <v>6155</v>
      </c>
      <c r="D20" s="125">
        <f>+'Exh. JAP-5 Tariff Summary'!D85</f>
        <v>3.08</v>
      </c>
      <c r="E20" s="190">
        <f>ROUND(M20/C20,2)+D20</f>
        <v>3.08</v>
      </c>
      <c r="F20" s="53">
        <f>+C20*D20</f>
        <v>18957.400000000001</v>
      </c>
      <c r="G20" s="134"/>
      <c r="H20" s="164"/>
      <c r="I20" s="146"/>
      <c r="J20" s="53">
        <f t="shared" si="1"/>
        <v>18957.400000000001</v>
      </c>
      <c r="K20" s="53">
        <f>+J20/SUM($J$21,$J$23)*$I$25</f>
        <v>18957.400000000001</v>
      </c>
      <c r="L20" s="53">
        <f t="shared" si="2"/>
        <v>0</v>
      </c>
      <c r="M20" s="53">
        <v>0</v>
      </c>
      <c r="N20" s="53">
        <f>+C20*E20</f>
        <v>18957.400000000001</v>
      </c>
      <c r="O20" s="120" t="s">
        <v>331</v>
      </c>
    </row>
    <row r="21" spans="1:15" ht="13.8" thickBot="1">
      <c r="A21" s="103">
        <f t="shared" si="0"/>
        <v>14</v>
      </c>
      <c r="B21" s="89" t="s">
        <v>295</v>
      </c>
      <c r="C21" s="94">
        <f>SUM(C19:C20)</f>
        <v>7127</v>
      </c>
      <c r="E21" s="132"/>
      <c r="F21" s="72">
        <f>SUM(F19:F20)</f>
        <v>23448.04</v>
      </c>
      <c r="G21" s="92"/>
      <c r="H21" s="146"/>
      <c r="I21" s="146"/>
      <c r="J21" s="72">
        <f t="shared" ref="J21:M21" si="3">SUM(J19:J20)</f>
        <v>23448.04</v>
      </c>
      <c r="K21" s="72">
        <f t="shared" si="3"/>
        <v>23448.04</v>
      </c>
      <c r="L21" s="72">
        <f t="shared" si="3"/>
        <v>0</v>
      </c>
      <c r="M21" s="72">
        <f t="shared" si="3"/>
        <v>0</v>
      </c>
      <c r="N21" s="72">
        <f>SUM(N19:N20)</f>
        <v>23448.04</v>
      </c>
      <c r="O21" s="119"/>
    </row>
    <row r="22" spans="1:15" ht="13.8" thickTop="1">
      <c r="A22" s="103">
        <f t="shared" si="0"/>
        <v>15</v>
      </c>
      <c r="C22" s="149"/>
      <c r="E22" s="132"/>
      <c r="F22" s="53"/>
      <c r="G22" s="92"/>
      <c r="H22" s="146"/>
      <c r="I22" s="146"/>
      <c r="J22" s="53"/>
      <c r="K22" s="53"/>
      <c r="L22" s="53"/>
      <c r="M22" s="53"/>
      <c r="N22" s="53"/>
      <c r="O22" s="119"/>
    </row>
    <row r="23" spans="1:15" ht="13.8" thickBot="1">
      <c r="A23" s="103">
        <f t="shared" si="0"/>
        <v>16</v>
      </c>
      <c r="B23" s="122" t="s">
        <v>296</v>
      </c>
      <c r="C23" s="71">
        <v>1952388</v>
      </c>
      <c r="D23" s="152">
        <f>+'Exh. JAP-5 Tariff Summary'!D87</f>
        <v>1.1100000000000001E-3</v>
      </c>
      <c r="E23" s="191">
        <f>ROUND(M23/C23,5)+D23</f>
        <v>1.1100000000000001E-3</v>
      </c>
      <c r="F23" s="72">
        <f>+C23*D23</f>
        <v>2167.1506800000002</v>
      </c>
      <c r="G23" s="92"/>
      <c r="H23" s="146"/>
      <c r="I23" s="146"/>
      <c r="J23" s="72">
        <f t="shared" ref="J23" si="4">+F23</f>
        <v>2167.1506800000002</v>
      </c>
      <c r="K23" s="72">
        <f>+J23/SUM($J$21,$J$23)*$I$25</f>
        <v>2167.1506800000002</v>
      </c>
      <c r="L23" s="72">
        <f t="shared" ref="L23" si="5">+F23-K23</f>
        <v>0</v>
      </c>
      <c r="M23" s="72">
        <v>0</v>
      </c>
      <c r="N23" s="72">
        <f>+C23*E23</f>
        <v>2167.1506800000002</v>
      </c>
      <c r="O23" s="120" t="s">
        <v>331</v>
      </c>
    </row>
    <row r="24" spans="1:15" ht="13.8" thickTop="1">
      <c r="A24" s="103">
        <f t="shared" si="0"/>
        <v>17</v>
      </c>
      <c r="C24" s="149"/>
      <c r="E24" s="132"/>
      <c r="F24" s="53"/>
      <c r="G24" s="92"/>
      <c r="H24" s="146"/>
      <c r="I24" s="146"/>
      <c r="J24" s="53"/>
      <c r="K24" s="53"/>
      <c r="L24" s="53"/>
      <c r="M24" s="53"/>
      <c r="N24" s="53"/>
      <c r="O24" s="148"/>
    </row>
    <row r="25" spans="1:15" ht="13.8" thickBot="1">
      <c r="A25" s="103">
        <f t="shared" si="0"/>
        <v>18</v>
      </c>
      <c r="B25" s="76" t="s">
        <v>281</v>
      </c>
      <c r="D25" s="92"/>
      <c r="E25" s="92"/>
      <c r="F25" s="72">
        <f>SUM(F9,F16,F21,F23)</f>
        <v>217769.22228000002</v>
      </c>
      <c r="G25" s="121">
        <f>+'Exh. JAP-5 Sch 31 (Pri Vol)'!G35</f>
        <v>168050</v>
      </c>
      <c r="H25" s="121">
        <f>+G25-I25</f>
        <v>142434.80932</v>
      </c>
      <c r="I25" s="121">
        <f>MIN(+G25*I26,SUM(J23,J21))</f>
        <v>25615.19068</v>
      </c>
      <c r="J25" s="72">
        <f>SUM(J9,J16,J21,J23)</f>
        <v>213645.30228</v>
      </c>
      <c r="K25" s="72">
        <f>SUM(K9,K16,K21,K23)</f>
        <v>168050</v>
      </c>
      <c r="L25" s="72">
        <f>SUM(L9,L16,L21,L23)</f>
        <v>49719.222280000009</v>
      </c>
      <c r="M25" s="72">
        <f>SUM(M9,M16,M21,M23)</f>
        <v>2723.9573694374135</v>
      </c>
      <c r="N25" s="72">
        <f>SUM(N9,N16,N21,N23)</f>
        <v>220493.52387999999</v>
      </c>
      <c r="O25" s="119"/>
    </row>
    <row r="26" spans="1:15" ht="13.8" thickTop="1">
      <c r="A26" s="103">
        <f t="shared" si="0"/>
        <v>19</v>
      </c>
      <c r="F26" s="53"/>
      <c r="H26" s="154" t="s">
        <v>297</v>
      </c>
      <c r="I26" s="155">
        <f>+'Exh. JAP-5 Sch 31 (Pri Vol)'!I27</f>
        <v>0.25</v>
      </c>
      <c r="N26" s="53"/>
    </row>
    <row r="27" spans="1:15">
      <c r="A27" s="103">
        <f t="shared" si="0"/>
        <v>20</v>
      </c>
      <c r="B27" s="122" t="s">
        <v>265</v>
      </c>
      <c r="F27" s="92"/>
      <c r="G27" s="92"/>
      <c r="H27" s="154" t="s">
        <v>299</v>
      </c>
      <c r="I27" s="155">
        <f>+I25/G25</f>
        <v>0.15242600821184171</v>
      </c>
      <c r="J27" s="92"/>
      <c r="K27" s="92"/>
      <c r="L27" s="92"/>
      <c r="M27" s="92"/>
      <c r="N27" s="67">
        <f>+'Exh. JAP-5 Sch 31 (Pri Vol)'!N39</f>
        <v>5.4786805676426457E-2</v>
      </c>
      <c r="O27" s="120" t="s">
        <v>265</v>
      </c>
    </row>
    <row r="28" spans="1:15">
      <c r="B28" s="122"/>
      <c r="F28" s="53"/>
      <c r="M28" s="92"/>
      <c r="N28" s="53"/>
    </row>
    <row r="29" spans="1:15">
      <c r="B29" s="122"/>
      <c r="F29" s="53"/>
      <c r="M29" s="92"/>
      <c r="N29" s="53"/>
      <c r="O29" s="122"/>
    </row>
    <row r="30" spans="1:15">
      <c r="F30" s="53"/>
      <c r="N30" s="53"/>
    </row>
    <row r="31" spans="1:15">
      <c r="F31" s="53"/>
      <c r="N31" s="53"/>
    </row>
    <row r="32" spans="1:15">
      <c r="F32" s="53"/>
      <c r="H32" s="92"/>
      <c r="I32" s="92"/>
      <c r="J32" s="92"/>
      <c r="K32" s="92"/>
      <c r="L32" s="92"/>
      <c r="M32" s="92"/>
      <c r="N32" s="53"/>
    </row>
    <row r="33" spans="6:14">
      <c r="F33" s="53"/>
      <c r="I33" s="92"/>
      <c r="J33" s="92"/>
      <c r="K33" s="92"/>
      <c r="L33" s="92"/>
      <c r="M33" s="92"/>
      <c r="N33" s="53"/>
    </row>
    <row r="34" spans="6:14">
      <c r="F34" s="53"/>
      <c r="H34" s="92"/>
      <c r="I34" s="92"/>
      <c r="J34" s="92"/>
      <c r="K34" s="92"/>
      <c r="L34" s="92"/>
      <c r="M34" s="92"/>
      <c r="N34" s="53"/>
    </row>
    <row r="35" spans="6:14">
      <c r="F35" s="53"/>
      <c r="N35" s="53"/>
    </row>
    <row r="36" spans="6:14">
      <c r="F36" s="53"/>
      <c r="N36" s="53"/>
    </row>
    <row r="37" spans="6:14">
      <c r="F37" s="53"/>
      <c r="G37" s="92"/>
      <c r="H37" s="92"/>
      <c r="I37" s="92"/>
      <c r="J37" s="92"/>
      <c r="K37" s="92"/>
      <c r="L37" s="92"/>
      <c r="M37" s="92"/>
      <c r="N37" s="53"/>
    </row>
    <row r="38" spans="6:14">
      <c r="F38" s="53"/>
      <c r="G38" s="92"/>
      <c r="H38" s="92"/>
      <c r="I38" s="92"/>
      <c r="J38" s="92"/>
      <c r="K38" s="92"/>
      <c r="L38" s="92"/>
      <c r="M38" s="92"/>
      <c r="N38" s="53"/>
    </row>
    <row r="39" spans="6:14">
      <c r="F39" s="53"/>
      <c r="G39" s="92"/>
      <c r="H39" s="92"/>
      <c r="I39" s="92"/>
      <c r="J39" s="92"/>
      <c r="K39" s="92"/>
      <c r="L39" s="92"/>
      <c r="M39" s="92"/>
      <c r="N39" s="53"/>
    </row>
    <row r="40" spans="6:14">
      <c r="F40" s="53"/>
      <c r="N40" s="53"/>
    </row>
    <row r="51" spans="7:13">
      <c r="G51" s="92"/>
      <c r="H51" s="92"/>
      <c r="I51" s="92"/>
      <c r="J51" s="92"/>
      <c r="K51" s="92"/>
      <c r="L51" s="92"/>
      <c r="M51" s="92"/>
    </row>
    <row r="52" spans="7:13">
      <c r="G52" s="92"/>
      <c r="H52" s="92"/>
      <c r="I52" s="92"/>
      <c r="J52" s="92"/>
      <c r="K52" s="92"/>
      <c r="L52" s="92"/>
      <c r="M52" s="92"/>
    </row>
    <row r="53" spans="7:13">
      <c r="G53" s="92"/>
      <c r="H53" s="92"/>
      <c r="I53" s="92"/>
      <c r="J53" s="92"/>
      <c r="K53" s="92"/>
      <c r="L53" s="92"/>
      <c r="M53" s="92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62" orientation="landscape" horizontalDpi="300" verticalDpi="300" r:id="rId1"/>
  <headerFooter alignWithMargins="0">
    <oddFooter>&amp;R&amp;A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E11" sqref="E11"/>
    </sheetView>
  </sheetViews>
  <sheetFormatPr defaultColWidth="9.109375" defaultRowHeight="13.2"/>
  <cols>
    <col min="1" max="1" width="4.44140625" style="76" bestFit="1" customWidth="1"/>
    <col min="2" max="2" width="33.33203125" style="76" customWidth="1"/>
    <col min="3" max="3" width="12.33203125" style="76" bestFit="1" customWidth="1"/>
    <col min="4" max="4" width="13.6640625" style="76" bestFit="1" customWidth="1"/>
    <col min="5" max="5" width="13.5546875" style="76" bestFit="1" customWidth="1"/>
    <col min="6" max="6" width="16.109375" style="76" bestFit="1" customWidth="1"/>
    <col min="7" max="7" width="13" style="76" bestFit="1" customWidth="1"/>
    <col min="8" max="8" width="12.109375" style="76" bestFit="1" customWidth="1"/>
    <col min="9" max="9" width="11.109375" style="76" bestFit="1" customWidth="1"/>
    <col min="10" max="11" width="12.109375" style="76" bestFit="1" customWidth="1"/>
    <col min="12" max="12" width="11.109375" style="76" bestFit="1" customWidth="1"/>
    <col min="13" max="13" width="14" style="76" bestFit="1" customWidth="1"/>
    <col min="14" max="14" width="14.6640625" style="76" bestFit="1" customWidth="1"/>
    <col min="15" max="15" width="32.33203125" style="76" customWidth="1"/>
    <col min="16" max="16" width="12.33203125" style="76" bestFit="1" customWidth="1"/>
    <col min="17" max="17" width="15" style="76" bestFit="1" customWidth="1"/>
    <col min="18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342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103" customFormat="1">
      <c r="A7" s="103">
        <v>1</v>
      </c>
      <c r="B7" s="136"/>
      <c r="C7" s="137"/>
      <c r="D7" s="138"/>
      <c r="E7" s="138"/>
      <c r="F7" s="138"/>
      <c r="G7" s="76"/>
      <c r="H7" s="76"/>
      <c r="I7" s="76"/>
      <c r="J7" s="53"/>
      <c r="K7" s="53"/>
      <c r="L7" s="53"/>
      <c r="M7" s="53"/>
      <c r="N7" s="137"/>
      <c r="O7" s="162"/>
    </row>
    <row r="8" spans="1:20" ht="13.8" thickBot="1">
      <c r="A8" s="103">
        <f t="shared" ref="A8:A33" si="0">+A7+1</f>
        <v>2</v>
      </c>
      <c r="B8" s="76" t="s">
        <v>271</v>
      </c>
      <c r="C8" s="71">
        <v>1894</v>
      </c>
      <c r="D8" s="125">
        <f>+'Exh. JAP-5 Tariff Summary'!D90</f>
        <v>343.66</v>
      </c>
      <c r="E8" s="141">
        <f>ROUND(SUM(F8,M8)/C8,2)</f>
        <v>362.58</v>
      </c>
      <c r="F8" s="72">
        <f>+C8*D8</f>
        <v>650892.04</v>
      </c>
      <c r="J8" s="72">
        <v>0</v>
      </c>
      <c r="K8" s="72">
        <v>0</v>
      </c>
      <c r="L8" s="72">
        <f>+F8-K8</f>
        <v>650892.04</v>
      </c>
      <c r="M8" s="72">
        <f>ROUND(L8*$N$31,0)</f>
        <v>35838</v>
      </c>
      <c r="N8" s="72">
        <f>ROUND(+C8*E8,0)</f>
        <v>686727</v>
      </c>
      <c r="O8" s="120" t="s">
        <v>343</v>
      </c>
    </row>
    <row r="9" spans="1:20" ht="13.8" thickTop="1">
      <c r="A9" s="103">
        <f t="shared" si="0"/>
        <v>3</v>
      </c>
      <c r="E9" s="132"/>
      <c r="F9" s="53"/>
      <c r="J9" s="53"/>
      <c r="K9" s="53"/>
      <c r="L9" s="53"/>
      <c r="M9" s="53"/>
      <c r="N9" s="53"/>
      <c r="O9" s="119"/>
    </row>
    <row r="10" spans="1:20">
      <c r="A10" s="103">
        <f t="shared" si="0"/>
        <v>4</v>
      </c>
      <c r="B10" s="76" t="s">
        <v>274</v>
      </c>
      <c r="E10" s="132"/>
      <c r="F10" s="53"/>
      <c r="J10" s="53"/>
      <c r="K10" s="53"/>
      <c r="L10" s="53"/>
      <c r="M10" s="53"/>
      <c r="N10" s="53"/>
      <c r="O10" s="119"/>
    </row>
    <row r="11" spans="1:20">
      <c r="A11" s="103">
        <f t="shared" si="0"/>
        <v>5</v>
      </c>
      <c r="B11" s="85" t="s">
        <v>344</v>
      </c>
      <c r="C11" s="149">
        <v>121776366</v>
      </c>
      <c r="D11" s="116">
        <f>+'Exh. JAP-5 Tariff Summary'!D92</f>
        <v>5.7135999999999999E-2</v>
      </c>
      <c r="E11" s="183">
        <f>ROUND(SUM(F11,M11)/C11,6)-0.000011</f>
        <v>5.8433000000000006E-2</v>
      </c>
      <c r="F11" s="53">
        <f>+C11*SUM(D11:D11)</f>
        <v>6957814.447776</v>
      </c>
      <c r="H11" s="146"/>
      <c r="I11" s="146"/>
      <c r="J11" s="53">
        <f t="shared" ref="J11:J12" si="1">+F11</f>
        <v>6957814.447776</v>
      </c>
      <c r="K11" s="53">
        <f>+J11/$J$17*$H$23</f>
        <v>4063861.7728221719</v>
      </c>
      <c r="L11" s="53">
        <f t="shared" ref="L11:L12" si="2">+F11-K11</f>
        <v>2893952.6749538281</v>
      </c>
      <c r="M11" s="53">
        <f>ROUND(L11*$N$31,0)</f>
        <v>159342</v>
      </c>
      <c r="N11" s="53">
        <f t="shared" ref="N11:N12" si="3">ROUND(+C11*E11,0)</f>
        <v>7115758</v>
      </c>
      <c r="O11" s="113" t="s">
        <v>253</v>
      </c>
    </row>
    <row r="12" spans="1:20">
      <c r="A12" s="103">
        <f t="shared" si="0"/>
        <v>6</v>
      </c>
      <c r="B12" s="85" t="s">
        <v>255</v>
      </c>
      <c r="C12" s="149">
        <v>86116.749274483183</v>
      </c>
      <c r="D12" s="116">
        <f>+D11</f>
        <v>5.7135999999999999E-2</v>
      </c>
      <c r="E12" s="116">
        <f>+E11</f>
        <v>5.8433000000000006E-2</v>
      </c>
      <c r="F12" s="53">
        <f>+C12*SUM(D12:D12)</f>
        <v>4920.3665865468711</v>
      </c>
      <c r="H12" s="146"/>
      <c r="I12" s="146"/>
      <c r="J12" s="53">
        <f t="shared" si="1"/>
        <v>4920.3665865468711</v>
      </c>
      <c r="K12" s="53">
        <f>+J12/$J$17*$H$23</f>
        <v>2873.8463535386149</v>
      </c>
      <c r="L12" s="53">
        <f t="shared" si="2"/>
        <v>2046.5202330082561</v>
      </c>
      <c r="M12" s="53">
        <f>ROUND(L12*$N$31,0)</f>
        <v>113</v>
      </c>
      <c r="N12" s="53">
        <f t="shared" si="3"/>
        <v>5032</v>
      </c>
      <c r="O12" s="113" t="s">
        <v>249</v>
      </c>
    </row>
    <row r="13" spans="1:20">
      <c r="A13" s="103">
        <f t="shared" si="0"/>
        <v>7</v>
      </c>
      <c r="B13" s="122" t="s">
        <v>291</v>
      </c>
      <c r="C13" s="128">
        <f>SUM(C11:C12)</f>
        <v>121862482.74927448</v>
      </c>
      <c r="D13" s="116"/>
      <c r="E13" s="145"/>
      <c r="F13" s="49">
        <f>SUM(F11:F12)</f>
        <v>6962734.8143625464</v>
      </c>
      <c r="H13" s="146"/>
      <c r="I13" s="146"/>
      <c r="J13" s="49">
        <f>SUM(J11:J12)</f>
        <v>6962734.8143625464</v>
      </c>
      <c r="K13" s="49">
        <f t="shared" ref="K13:N13" si="4">SUM(K11:K12)</f>
        <v>4066735.6191757107</v>
      </c>
      <c r="L13" s="49">
        <f t="shared" si="4"/>
        <v>2895999.1951868362</v>
      </c>
      <c r="M13" s="49">
        <f t="shared" si="4"/>
        <v>159455</v>
      </c>
      <c r="N13" s="49">
        <f t="shared" si="4"/>
        <v>7120790</v>
      </c>
      <c r="O13" s="113"/>
    </row>
    <row r="14" spans="1:20">
      <c r="A14" s="103">
        <f t="shared" si="0"/>
        <v>8</v>
      </c>
      <c r="B14" s="122"/>
      <c r="C14" s="149"/>
      <c r="D14" s="116"/>
      <c r="E14" s="116"/>
      <c r="F14" s="53"/>
      <c r="H14" s="146"/>
      <c r="I14" s="146"/>
      <c r="J14" s="53"/>
      <c r="K14" s="53"/>
      <c r="L14" s="53"/>
      <c r="M14" s="53"/>
      <c r="N14" s="53"/>
    </row>
    <row r="15" spans="1:20">
      <c r="A15" s="103">
        <f t="shared" si="0"/>
        <v>9</v>
      </c>
      <c r="B15" s="122" t="s">
        <v>333</v>
      </c>
      <c r="C15" s="48">
        <v>528519.8244067803</v>
      </c>
      <c r="D15" s="116">
        <f>ROUND(F15/C15,6)</f>
        <v>0.110967</v>
      </c>
      <c r="E15" s="183">
        <f>ROUND(SUM(F15,M15)/C15,6)</f>
        <v>0.113508</v>
      </c>
      <c r="F15" s="49">
        <v>58648</v>
      </c>
      <c r="H15" s="146"/>
      <c r="I15" s="146"/>
      <c r="J15" s="49">
        <f>+F15</f>
        <v>58648</v>
      </c>
      <c r="K15" s="49">
        <f>+J15/$J$17*$H$23</f>
        <v>34254.630824289525</v>
      </c>
      <c r="L15" s="49">
        <f>+F15-K15</f>
        <v>24393.369175710475</v>
      </c>
      <c r="M15" s="49">
        <f>ROUND(L15*$N$31,0)</f>
        <v>1343</v>
      </c>
      <c r="N15" s="49">
        <f>ROUND(+C15*E15,0)</f>
        <v>59991</v>
      </c>
      <c r="O15" s="119"/>
    </row>
    <row r="16" spans="1:20">
      <c r="A16" s="103">
        <f t="shared" si="0"/>
        <v>10</v>
      </c>
      <c r="B16" s="122"/>
      <c r="C16" s="54"/>
      <c r="D16" s="116"/>
      <c r="E16" s="131"/>
      <c r="F16" s="53"/>
      <c r="H16" s="146"/>
      <c r="I16" s="146"/>
      <c r="J16" s="53"/>
      <c r="K16" s="53"/>
      <c r="L16" s="53"/>
      <c r="M16" s="53"/>
      <c r="N16" s="53"/>
      <c r="O16" s="119"/>
    </row>
    <row r="17" spans="1:15" ht="13.8" thickBot="1">
      <c r="A17" s="103">
        <f t="shared" si="0"/>
        <v>11</v>
      </c>
      <c r="B17" s="122" t="s">
        <v>256</v>
      </c>
      <c r="C17" s="94">
        <f>SUM(C15,C13)</f>
        <v>122391002.57368127</v>
      </c>
      <c r="E17" s="132"/>
      <c r="F17" s="72">
        <f>SUM(F13,F15)</f>
        <v>7021382.8143625464</v>
      </c>
      <c r="H17" s="146"/>
      <c r="I17" s="146"/>
      <c r="J17" s="72">
        <f>SUM(J15,J13)</f>
        <v>7021382.8143625464</v>
      </c>
      <c r="K17" s="72">
        <f>SUM(K15,K13)</f>
        <v>4100990.2500000005</v>
      </c>
      <c r="L17" s="72">
        <f>SUM(L15,L13)</f>
        <v>2920392.5643625464</v>
      </c>
      <c r="M17" s="72">
        <f>SUM(M15,M13)</f>
        <v>160798</v>
      </c>
      <c r="N17" s="72">
        <f>SUM(N13,N15)</f>
        <v>7180781</v>
      </c>
      <c r="O17" s="119"/>
    </row>
    <row r="18" spans="1:15" ht="13.8" thickTop="1">
      <c r="A18" s="103">
        <f t="shared" si="0"/>
        <v>12</v>
      </c>
      <c r="C18" s="149"/>
      <c r="E18" s="132"/>
      <c r="F18" s="53"/>
      <c r="H18" s="146"/>
      <c r="I18" s="146"/>
      <c r="J18" s="53"/>
      <c r="K18" s="53"/>
      <c r="L18" s="53"/>
      <c r="M18" s="53"/>
      <c r="N18" s="53"/>
      <c r="O18" s="119"/>
    </row>
    <row r="19" spans="1:15" ht="12.75" customHeight="1" thickBot="1">
      <c r="A19" s="103">
        <f t="shared" si="0"/>
        <v>13</v>
      </c>
      <c r="B19" s="122" t="s">
        <v>345</v>
      </c>
      <c r="C19" s="71">
        <v>610038</v>
      </c>
      <c r="D19" s="125">
        <f>+'Exh. JAP-5 Tariff Summary'!D94</f>
        <v>4.8099999999999996</v>
      </c>
      <c r="E19" s="141">
        <f>ROUND(SUM(F19,M19)/C19,2)</f>
        <v>4.96</v>
      </c>
      <c r="F19" s="72">
        <f>+C19*D19</f>
        <v>2934282.78</v>
      </c>
      <c r="H19" s="146"/>
      <c r="I19" s="146"/>
      <c r="J19" s="72">
        <f t="shared" ref="J19" si="5">+F19</f>
        <v>2934282.78</v>
      </c>
      <c r="K19" s="72">
        <f>+J19/SUM($J$19,$J$21)*$I$23</f>
        <v>1300906.7202374917</v>
      </c>
      <c r="L19" s="72">
        <f>+F19-K19</f>
        <v>1633376.0597625081</v>
      </c>
      <c r="M19" s="72">
        <f>ROUND(L19*$N$31,0)</f>
        <v>89934</v>
      </c>
      <c r="N19" s="72">
        <f>ROUND(+C19*E19,0)</f>
        <v>3025788</v>
      </c>
      <c r="O19" s="113" t="s">
        <v>249</v>
      </c>
    </row>
    <row r="20" spans="1:15" ht="13.8" thickTop="1">
      <c r="A20" s="103">
        <f t="shared" si="0"/>
        <v>14</v>
      </c>
      <c r="C20" s="149"/>
      <c r="E20" s="132"/>
      <c r="F20" s="53"/>
      <c r="G20" s="134"/>
      <c r="H20" s="164"/>
      <c r="I20" s="146"/>
      <c r="J20" s="53"/>
      <c r="K20" s="53"/>
      <c r="L20" s="53"/>
      <c r="M20" s="53"/>
      <c r="N20" s="53"/>
    </row>
    <row r="21" spans="1:15" ht="13.5" customHeight="1" thickBot="1">
      <c r="A21" s="103">
        <f t="shared" si="0"/>
        <v>15</v>
      </c>
      <c r="B21" s="122" t="s">
        <v>296</v>
      </c>
      <c r="C21" s="71">
        <v>49036354</v>
      </c>
      <c r="D21" s="152">
        <f>+'Exh. JAP-5 Tariff Summary'!D98</f>
        <v>3.0400000000000002E-3</v>
      </c>
      <c r="E21" s="153">
        <f>ROUND(SUM(F21,M21)/C21,5)</f>
        <v>3.13E-3</v>
      </c>
      <c r="F21" s="72">
        <f>+C21*D21</f>
        <v>149070.51616</v>
      </c>
      <c r="G21" s="92"/>
      <c r="H21" s="146"/>
      <c r="I21" s="146"/>
      <c r="J21" s="72">
        <f t="shared" ref="J21" si="6">+F21</f>
        <v>149070.51616</v>
      </c>
      <c r="K21" s="72">
        <f>+J21/SUM($J$19,$J$21)*$I$23</f>
        <v>66090.029762508304</v>
      </c>
      <c r="L21" s="72">
        <f>+F21-K21</f>
        <v>82980.486397491695</v>
      </c>
      <c r="M21" s="72">
        <f>ROUND(L21*$N$31,0)</f>
        <v>4569</v>
      </c>
      <c r="N21" s="72">
        <f>ROUND(+C21*E21,0)</f>
        <v>153484</v>
      </c>
      <c r="O21" s="113" t="s">
        <v>249</v>
      </c>
    </row>
    <row r="22" spans="1:15" ht="13.8" thickTop="1">
      <c r="A22" s="103">
        <f t="shared" si="0"/>
        <v>16</v>
      </c>
      <c r="C22" s="149"/>
      <c r="E22" s="132"/>
      <c r="F22" s="53"/>
      <c r="G22" s="92"/>
      <c r="H22" s="146"/>
      <c r="I22" s="146"/>
      <c r="J22" s="53"/>
      <c r="K22" s="53"/>
      <c r="L22" s="53"/>
      <c r="M22" s="53"/>
      <c r="N22" s="53"/>
      <c r="O22" s="123"/>
    </row>
    <row r="23" spans="1:15" ht="13.8" thickBot="1">
      <c r="A23" s="103">
        <f t="shared" si="0"/>
        <v>17</v>
      </c>
      <c r="B23" s="76" t="s">
        <v>281</v>
      </c>
      <c r="D23" s="92"/>
      <c r="E23" s="92"/>
      <c r="F23" s="72">
        <f>SUM(F8,F17,F19,F21)</f>
        <v>10755628.150522547</v>
      </c>
      <c r="G23" s="121">
        <v>5467987</v>
      </c>
      <c r="H23" s="121">
        <f>+G23-I23</f>
        <v>4100990.25</v>
      </c>
      <c r="I23" s="121">
        <f>MIN(+G23*I24,SUM(J21,J19))</f>
        <v>1366996.75</v>
      </c>
      <c r="J23" s="72">
        <f>SUM(J8,J17,J19,J21)</f>
        <v>10104736.110522546</v>
      </c>
      <c r="K23" s="72">
        <f>SUM(K8,K17,K19,K21)</f>
        <v>5467987</v>
      </c>
      <c r="L23" s="72">
        <f>SUM(L8,L17,L19,L21)</f>
        <v>5287641.1505225468</v>
      </c>
      <c r="M23" s="72">
        <f>SUM(M8,M17,M19,M21)</f>
        <v>291139</v>
      </c>
      <c r="N23" s="72">
        <f>SUM(N8,N17,N19,N21)</f>
        <v>11046780</v>
      </c>
      <c r="O23" s="119"/>
    </row>
    <row r="24" spans="1:15" ht="13.8" thickTop="1">
      <c r="A24" s="103">
        <f t="shared" si="0"/>
        <v>18</v>
      </c>
      <c r="D24" s="53"/>
      <c r="E24" s="53"/>
      <c r="F24" s="53"/>
      <c r="G24" s="53"/>
      <c r="H24" s="154" t="s">
        <v>297</v>
      </c>
      <c r="I24" s="155">
        <f>+'Exh. JAP-5 Sch 35 (Pri Vol)'!I26</f>
        <v>0.25</v>
      </c>
      <c r="J24" s="53"/>
      <c r="K24" s="53"/>
      <c r="L24" s="53"/>
      <c r="M24" s="53"/>
      <c r="N24" s="53"/>
      <c r="O24" s="119"/>
    </row>
    <row r="25" spans="1:15">
      <c r="A25" s="103">
        <f t="shared" si="0"/>
        <v>19</v>
      </c>
      <c r="B25" s="158" t="s">
        <v>346</v>
      </c>
      <c r="C25" s="92"/>
      <c r="D25" s="53"/>
      <c r="E25" s="53"/>
      <c r="H25" s="154" t="s">
        <v>299</v>
      </c>
      <c r="I25" s="155">
        <f>+I23/G23</f>
        <v>0.25</v>
      </c>
      <c r="N25" s="53">
        <f>+'Exh. JAP-5 Rate Spread'!I18</f>
        <v>291140</v>
      </c>
      <c r="O25" s="123" t="str">
        <f>+'Exh. JAP-5 Sch 31 (Pri Vol)'!O28</f>
        <v>Rate Spread Workpapers, Column F</v>
      </c>
    </row>
    <row r="26" spans="1:15">
      <c r="A26" s="103">
        <f t="shared" si="0"/>
        <v>20</v>
      </c>
      <c r="B26" s="158"/>
      <c r="C26" s="92"/>
      <c r="D26" s="53"/>
      <c r="E26" s="53"/>
      <c r="N26" s="53"/>
      <c r="O26" s="123"/>
    </row>
    <row r="27" spans="1:15">
      <c r="A27" s="103">
        <f t="shared" si="0"/>
        <v>21</v>
      </c>
      <c r="B27" s="122" t="s">
        <v>347</v>
      </c>
      <c r="C27" s="92"/>
      <c r="D27" s="116"/>
      <c r="E27" s="53"/>
      <c r="I27" s="112"/>
      <c r="N27" s="53">
        <f>+N25+F23</f>
        <v>11046768.150522547</v>
      </c>
    </row>
    <row r="28" spans="1:15">
      <c r="A28" s="103">
        <f t="shared" si="0"/>
        <v>22</v>
      </c>
      <c r="B28" s="158" t="s">
        <v>348</v>
      </c>
      <c r="C28" s="92"/>
      <c r="D28" s="116"/>
      <c r="E28" s="53"/>
      <c r="G28" s="92"/>
      <c r="H28" s="92"/>
      <c r="I28" s="92"/>
      <c r="J28" s="92"/>
      <c r="K28" s="92"/>
      <c r="L28" s="92"/>
      <c r="M28" s="92"/>
      <c r="N28" s="67">
        <f>+N25/F23</f>
        <v>2.706861895238126E-2</v>
      </c>
      <c r="O28" s="118" t="s">
        <v>263</v>
      </c>
    </row>
    <row r="29" spans="1:15">
      <c r="A29" s="103">
        <f t="shared" si="0"/>
        <v>23</v>
      </c>
      <c r="B29" s="158"/>
      <c r="C29" s="92"/>
      <c r="D29" s="116"/>
      <c r="E29" s="53"/>
      <c r="M29" s="92"/>
      <c r="N29" s="67"/>
      <c r="O29" s="118"/>
    </row>
    <row r="30" spans="1:15">
      <c r="A30" s="103">
        <f t="shared" si="0"/>
        <v>24</v>
      </c>
      <c r="B30" s="134" t="str">
        <f>+'Exh. JAP-5 Sch 26 (Sec Vol)'!B33</f>
        <v>ERF Related Revenue Requirement</v>
      </c>
      <c r="F30" s="92"/>
      <c r="G30" s="92"/>
      <c r="H30" s="92"/>
      <c r="I30" s="92"/>
      <c r="J30" s="92"/>
      <c r="K30" s="92"/>
      <c r="L30" s="92"/>
      <c r="M30" s="92"/>
      <c r="N30" s="92">
        <f>+L23</f>
        <v>5287641.1505225468</v>
      </c>
    </row>
    <row r="31" spans="1:15" ht="13.8" thickBot="1">
      <c r="A31" s="103">
        <f t="shared" si="0"/>
        <v>25</v>
      </c>
      <c r="B31" s="134" t="str">
        <f>+'Exh. JAP-5 Sch 26 (Sec Vol)'!B34</f>
        <v>ERF Rate Change</v>
      </c>
      <c r="F31" s="92"/>
      <c r="G31" s="92"/>
      <c r="H31" s="92"/>
      <c r="I31" s="92"/>
      <c r="J31" s="92"/>
      <c r="K31" s="92"/>
      <c r="L31" s="92"/>
      <c r="M31" s="92"/>
      <c r="N31" s="67">
        <f>+N25/N30</f>
        <v>5.5060468687673392E-2</v>
      </c>
      <c r="O31" s="120" t="s">
        <v>265</v>
      </c>
    </row>
    <row r="32" spans="1:15" ht="13.8" thickBot="1">
      <c r="A32" s="103">
        <f t="shared" si="0"/>
        <v>26</v>
      </c>
      <c r="B32" s="134" t="str">
        <f>+'Exh. JAP-5 Sch 26 (Sec Vol)'!B35</f>
        <v>Over (Under) Recover Target Rate Spread</v>
      </c>
      <c r="F32" s="92"/>
      <c r="G32" s="92"/>
      <c r="H32" s="92"/>
      <c r="I32" s="92"/>
      <c r="J32" s="92"/>
      <c r="K32" s="92"/>
      <c r="L32" s="92"/>
      <c r="M32" s="92"/>
      <c r="N32" s="124">
        <f>+N23-N27</f>
        <v>11.849477453157306</v>
      </c>
      <c r="O32" s="120"/>
    </row>
    <row r="33" spans="1:14">
      <c r="A33" s="103">
        <f t="shared" si="0"/>
        <v>27</v>
      </c>
      <c r="B33" s="134" t="str">
        <f>+'Exh. JAP-5 Sch 26 (Sec Vol)'!B36</f>
        <v>Rounding Adjustment</v>
      </c>
      <c r="F33" s="53"/>
      <c r="N33" s="116">
        <f>ROUND(+N32/C11,6)</f>
        <v>0</v>
      </c>
    </row>
    <row r="34" spans="1:14">
      <c r="F34" s="53"/>
      <c r="H34" s="92"/>
      <c r="I34" s="92"/>
      <c r="J34" s="92"/>
      <c r="K34" s="92"/>
      <c r="L34" s="92"/>
      <c r="M34" s="92"/>
      <c r="N34" s="53"/>
    </row>
    <row r="35" spans="1:14">
      <c r="F35" s="53"/>
      <c r="I35" s="92"/>
      <c r="J35" s="92"/>
      <c r="K35" s="92"/>
      <c r="L35" s="92"/>
      <c r="M35" s="92"/>
      <c r="N35" s="116"/>
    </row>
    <row r="36" spans="1:14">
      <c r="F36" s="53"/>
      <c r="H36" s="92"/>
      <c r="I36" s="92"/>
      <c r="J36" s="92"/>
      <c r="K36" s="92"/>
      <c r="L36" s="92"/>
      <c r="M36" s="92"/>
      <c r="N36" s="53"/>
    </row>
    <row r="37" spans="1:14">
      <c r="F37" s="53"/>
      <c r="N37" s="53"/>
    </row>
    <row r="38" spans="1:14">
      <c r="F38" s="53"/>
      <c r="N38" s="53"/>
    </row>
    <row r="39" spans="1:14">
      <c r="F39" s="53"/>
      <c r="G39" s="92"/>
      <c r="H39" s="92"/>
      <c r="I39" s="92"/>
      <c r="J39" s="92"/>
      <c r="K39" s="92"/>
      <c r="L39" s="92"/>
      <c r="M39" s="92"/>
      <c r="N39" s="53"/>
    </row>
    <row r="40" spans="1:14">
      <c r="F40" s="53"/>
      <c r="G40" s="92"/>
      <c r="H40" s="92"/>
      <c r="I40" s="92"/>
      <c r="J40" s="92"/>
      <c r="K40" s="92"/>
      <c r="L40" s="92"/>
      <c r="M40" s="92"/>
      <c r="N40" s="53"/>
    </row>
    <row r="41" spans="1:14">
      <c r="F41" s="53"/>
      <c r="G41" s="92"/>
      <c r="H41" s="92"/>
      <c r="I41" s="92"/>
      <c r="J41" s="92"/>
      <c r="K41" s="92"/>
      <c r="L41" s="92"/>
      <c r="M41" s="92"/>
      <c r="N41" s="53"/>
    </row>
    <row r="42" spans="1:14">
      <c r="F42" s="53"/>
      <c r="N42" s="53"/>
    </row>
    <row r="43" spans="1:14">
      <c r="F43" s="53"/>
      <c r="N43" s="53"/>
    </row>
    <row r="44" spans="1:14">
      <c r="F44" s="53"/>
      <c r="N44" s="53"/>
    </row>
    <row r="45" spans="1:14">
      <c r="F45" s="53"/>
      <c r="N45" s="53"/>
    </row>
    <row r="46" spans="1:14">
      <c r="F46" s="53"/>
      <c r="N46" s="53"/>
    </row>
    <row r="53" spans="7:13">
      <c r="G53" s="92"/>
      <c r="H53" s="92"/>
      <c r="I53" s="92"/>
      <c r="J53" s="92"/>
      <c r="K53" s="92"/>
      <c r="L53" s="92"/>
      <c r="M53" s="92"/>
    </row>
    <row r="54" spans="7:13">
      <c r="G54" s="92"/>
      <c r="H54" s="92"/>
      <c r="I54" s="92"/>
      <c r="J54" s="92"/>
      <c r="K54" s="92"/>
      <c r="L54" s="92"/>
      <c r="M54" s="92"/>
    </row>
    <row r="55" spans="7:13">
      <c r="G55" s="92"/>
      <c r="H55" s="92"/>
      <c r="I55" s="92"/>
      <c r="J55" s="92"/>
      <c r="K55" s="92"/>
      <c r="L55" s="92"/>
      <c r="M55" s="92"/>
    </row>
  </sheetData>
  <mergeCells count="3">
    <mergeCell ref="A1:O1"/>
    <mergeCell ref="A2:O2"/>
    <mergeCell ref="A3:O3"/>
  </mergeCells>
  <printOptions horizontalCentered="1"/>
  <pageMargins left="0" right="0" top="0.5" bottom="1.04" header="0.5" footer="0.5"/>
  <pageSetup scale="60" orientation="landscape" horizontalDpi="300" verticalDpi="300" r:id="rId1"/>
  <headerFooter alignWithMargins="0">
    <oddFooter>&amp;R&amp;A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90" zoomScaleNormal="90" workbookViewId="0">
      <pane xSplit="2" ySplit="6" topLeftCell="C19" activePane="bottomRight" state="frozen"/>
      <selection sqref="A1:XFD1048576"/>
      <selection pane="topRight" sqref="A1:XFD1048576"/>
      <selection pane="bottomLeft" sqref="A1:XFD1048576"/>
      <selection pane="bottomRight" activeCell="E10" sqref="E10"/>
    </sheetView>
  </sheetViews>
  <sheetFormatPr defaultColWidth="9.109375" defaultRowHeight="13.2"/>
  <cols>
    <col min="1" max="1" width="4.44140625" style="76" bestFit="1" customWidth="1"/>
    <col min="2" max="2" width="24.33203125" style="76" customWidth="1"/>
    <col min="3" max="3" width="14" style="76" bestFit="1" customWidth="1"/>
    <col min="4" max="4" width="13.6640625" style="76" bestFit="1" customWidth="1"/>
    <col min="5" max="5" width="13.5546875" style="76" bestFit="1" customWidth="1"/>
    <col min="6" max="6" width="16.109375" style="76" bestFit="1" customWidth="1"/>
    <col min="7" max="7" width="13" style="76" bestFit="1" customWidth="1"/>
    <col min="8" max="8" width="12.109375" style="76" bestFit="1" customWidth="1"/>
    <col min="9" max="9" width="10.77734375" style="76" customWidth="1"/>
    <col min="10" max="11" width="12.109375" style="76" bestFit="1" customWidth="1"/>
    <col min="12" max="12" width="11.109375" style="76" bestFit="1" customWidth="1"/>
    <col min="13" max="13" width="14" style="76" bestFit="1" customWidth="1"/>
    <col min="14" max="14" width="14.6640625" style="76" bestFit="1" customWidth="1"/>
    <col min="15" max="15" width="15.6640625" style="76" customWidth="1"/>
    <col min="16" max="16" width="12.33203125" style="76" bestFit="1" customWidth="1"/>
    <col min="17" max="17" width="14" style="76" bestFit="1" customWidth="1"/>
    <col min="18" max="18" width="11.33203125" style="76" bestFit="1" customWidth="1"/>
    <col min="19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349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0">
      <c r="A9" s="103">
        <f>+A8+1</f>
        <v>2</v>
      </c>
      <c r="B9" s="76" t="s">
        <v>274</v>
      </c>
      <c r="E9" s="132"/>
      <c r="F9" s="53"/>
      <c r="J9" s="53"/>
      <c r="K9" s="53"/>
      <c r="L9" s="53"/>
      <c r="M9" s="53"/>
      <c r="N9" s="53"/>
      <c r="O9" s="119"/>
    </row>
    <row r="10" spans="1:20">
      <c r="A10" s="103">
        <f t="shared" ref="A10:A19" si="0">+A9+1</f>
        <v>3</v>
      </c>
      <c r="B10" s="122" t="s">
        <v>291</v>
      </c>
      <c r="C10" s="54">
        <v>73884983</v>
      </c>
      <c r="D10" s="116">
        <f>+'Exh. JAP-5 Tariff Summary'!D137</f>
        <v>5.0738999999999999E-2</v>
      </c>
      <c r="E10" s="131">
        <f>'Exh. JAP-5 Sch 49 (Hi Volt)'!E10</f>
        <v>5.1490000000000001E-2</v>
      </c>
      <c r="F10" s="53">
        <f>+C10*SUM(D10:D10)</f>
        <v>3748850.1524370001</v>
      </c>
      <c r="J10" s="53">
        <f t="shared" ref="J10:J12" si="1">+F10</f>
        <v>3748850.1524370001</v>
      </c>
      <c r="K10" s="53">
        <f>+J10/$J$14*$H$18</f>
        <v>2855478.3123223484</v>
      </c>
      <c r="L10" s="53">
        <f>+F10-K10</f>
        <v>893371.84011465171</v>
      </c>
      <c r="M10" s="53">
        <f>+N10-F10</f>
        <v>55487.84756299993</v>
      </c>
      <c r="N10" s="53">
        <f>ROUND(E10*C10,0)</f>
        <v>3804338</v>
      </c>
      <c r="O10" s="113" t="s">
        <v>350</v>
      </c>
      <c r="P10" s="67"/>
    </row>
    <row r="11" spans="1:20">
      <c r="A11" s="103">
        <f t="shared" si="0"/>
        <v>4</v>
      </c>
      <c r="B11" s="122"/>
      <c r="C11" s="149"/>
      <c r="D11" s="116"/>
      <c r="E11" s="116"/>
      <c r="F11" s="53"/>
      <c r="O11" s="119"/>
    </row>
    <row r="12" spans="1:20">
      <c r="A12" s="103">
        <f t="shared" si="0"/>
        <v>5</v>
      </c>
      <c r="B12" s="122" t="s">
        <v>333</v>
      </c>
      <c r="C12" s="48">
        <v>978320</v>
      </c>
      <c r="D12" s="116">
        <f>ROUND(F12/C12,6)</f>
        <v>0.116475</v>
      </c>
      <c r="E12" s="131">
        <f>+D12</f>
        <v>0.116475</v>
      </c>
      <c r="F12" s="49">
        <v>113950</v>
      </c>
      <c r="H12" s="146"/>
      <c r="I12" s="146"/>
      <c r="J12" s="53">
        <f t="shared" si="1"/>
        <v>113950</v>
      </c>
      <c r="K12" s="53">
        <f>+J12/$J$14*$H$18</f>
        <v>86795.08128048596</v>
      </c>
      <c r="L12" s="53">
        <f>+F12-K12</f>
        <v>27154.91871951404</v>
      </c>
      <c r="M12" s="53">
        <v>0</v>
      </c>
      <c r="N12" s="53">
        <f>+C12*E12</f>
        <v>113949.822</v>
      </c>
      <c r="O12" s="118" t="s">
        <v>351</v>
      </c>
    </row>
    <row r="13" spans="1:20">
      <c r="A13" s="103">
        <f t="shared" si="0"/>
        <v>6</v>
      </c>
      <c r="B13" s="122"/>
      <c r="C13" s="54"/>
      <c r="D13" s="116"/>
      <c r="E13" s="131"/>
      <c r="F13" s="53"/>
      <c r="H13" s="146"/>
      <c r="I13" s="146"/>
      <c r="J13" s="53"/>
      <c r="K13" s="53"/>
      <c r="L13" s="53"/>
      <c r="M13" s="53"/>
      <c r="N13" s="53"/>
      <c r="O13" s="113"/>
    </row>
    <row r="14" spans="1:20" ht="13.8" thickBot="1">
      <c r="A14" s="103">
        <f t="shared" si="0"/>
        <v>7</v>
      </c>
      <c r="B14" s="122" t="s">
        <v>352</v>
      </c>
      <c r="C14" s="94">
        <f>SUM(C12,C10)</f>
        <v>74863303</v>
      </c>
      <c r="E14" s="132"/>
      <c r="F14" s="72">
        <f>SUM(F12,F10)</f>
        <v>3862800.1524370001</v>
      </c>
      <c r="H14" s="146"/>
      <c r="I14" s="146"/>
      <c r="J14" s="72">
        <f>SUM(J12,J10)</f>
        <v>3862800.1524370001</v>
      </c>
      <c r="K14" s="72">
        <f>SUM(K12,K10)</f>
        <v>2942273.3936028341</v>
      </c>
      <c r="L14" s="72">
        <f>SUM(L12,L10)</f>
        <v>920526.75883416575</v>
      </c>
      <c r="M14" s="72">
        <f>SUM(M12,M10)</f>
        <v>55487.84756299993</v>
      </c>
      <c r="N14" s="72">
        <f>SUM(N12,N10)</f>
        <v>3918287.8220000002</v>
      </c>
      <c r="O14" s="113"/>
    </row>
    <row r="15" spans="1:20" ht="13.8" thickTop="1">
      <c r="A15" s="103">
        <f t="shared" si="0"/>
        <v>8</v>
      </c>
      <c r="C15" s="149"/>
      <c r="E15" s="132"/>
      <c r="F15" s="53"/>
      <c r="H15" s="146"/>
      <c r="I15" s="146"/>
      <c r="J15" s="53"/>
      <c r="K15" s="53"/>
      <c r="L15" s="53"/>
      <c r="M15" s="53"/>
      <c r="N15" s="53"/>
      <c r="O15" s="119"/>
    </row>
    <row r="16" spans="1:20" ht="12.75" customHeight="1" thickBot="1">
      <c r="A16" s="103">
        <f t="shared" si="0"/>
        <v>9</v>
      </c>
      <c r="B16" s="122" t="s">
        <v>353</v>
      </c>
      <c r="C16" s="71">
        <v>389796</v>
      </c>
      <c r="D16" s="125">
        <f>+'Exh. JAP-5 Tariff Summary'!D139</f>
        <v>2.95</v>
      </c>
      <c r="E16" s="192">
        <f>+D16+ROUND(M16/C16,2)</f>
        <v>2.95</v>
      </c>
      <c r="F16" s="72">
        <f>+C16*D16</f>
        <v>1149898.2</v>
      </c>
      <c r="H16" s="146"/>
      <c r="I16" s="146"/>
      <c r="J16" s="72">
        <f>+F16</f>
        <v>1149898.2</v>
      </c>
      <c r="K16" s="72">
        <f>+I18</f>
        <v>980757.79786761128</v>
      </c>
      <c r="L16" s="72">
        <f>+F16-K16</f>
        <v>169140.40213238867</v>
      </c>
      <c r="M16" s="72">
        <v>0</v>
      </c>
      <c r="N16" s="72">
        <f>+M16+F16</f>
        <v>1149898.2</v>
      </c>
      <c r="O16" s="118" t="s">
        <v>351</v>
      </c>
    </row>
    <row r="17" spans="1:15" ht="13.8" thickTop="1">
      <c r="A17" s="103">
        <f t="shared" si="0"/>
        <v>10</v>
      </c>
      <c r="C17" s="149"/>
      <c r="E17" s="132"/>
      <c r="F17" s="53"/>
      <c r="H17" s="146"/>
      <c r="I17" s="146"/>
      <c r="J17" s="53"/>
      <c r="K17" s="53"/>
      <c r="L17" s="53"/>
      <c r="M17" s="53"/>
      <c r="N17" s="53"/>
      <c r="O17" s="119"/>
    </row>
    <row r="18" spans="1:15" ht="13.8" thickBot="1">
      <c r="A18" s="103">
        <f t="shared" si="0"/>
        <v>11</v>
      </c>
      <c r="B18" s="76" t="s">
        <v>281</v>
      </c>
      <c r="D18" s="92"/>
      <c r="E18" s="92"/>
      <c r="F18" s="72">
        <f>SUM(F14,F16)</f>
        <v>5012698.3524369998</v>
      </c>
      <c r="G18" s="121">
        <f>+'Exh. JAP-5 Sch 49 (Hi Volt)'!G25</f>
        <v>3923031.1914704451</v>
      </c>
      <c r="H18" s="121">
        <f>+G18-I18</f>
        <v>2942273.3936028341</v>
      </c>
      <c r="I18" s="121">
        <f>MIN(+G18*I19,SUM(J16))</f>
        <v>980757.79786761128</v>
      </c>
      <c r="J18" s="72">
        <f t="shared" ref="J18:N18" si="2">SUM(J14,J16)</f>
        <v>5012698.3524369998</v>
      </c>
      <c r="K18" s="72">
        <f t="shared" si="2"/>
        <v>3923031.1914704451</v>
      </c>
      <c r="L18" s="72">
        <f t="shared" si="2"/>
        <v>1089667.1609665544</v>
      </c>
      <c r="M18" s="72">
        <f t="shared" si="2"/>
        <v>55487.84756299993</v>
      </c>
      <c r="N18" s="72">
        <f t="shared" si="2"/>
        <v>5068186.0219999999</v>
      </c>
      <c r="O18" s="119"/>
    </row>
    <row r="19" spans="1:15" ht="13.8" thickTop="1">
      <c r="A19" s="103">
        <f t="shared" si="0"/>
        <v>12</v>
      </c>
      <c r="D19" s="53"/>
      <c r="E19" s="53"/>
      <c r="F19" s="53"/>
      <c r="G19" s="53"/>
      <c r="H19" s="154" t="s">
        <v>297</v>
      </c>
      <c r="I19" s="155">
        <f>+'Exh. JAP-5 Sch 43 (Pri Vol)'!I24</f>
        <v>0.25</v>
      </c>
      <c r="J19" s="53"/>
      <c r="K19" s="53"/>
      <c r="L19" s="53"/>
      <c r="M19" s="53"/>
      <c r="N19" s="53"/>
      <c r="O19" s="119"/>
    </row>
    <row r="20" spans="1:15">
      <c r="A20" s="103"/>
      <c r="B20" s="122"/>
      <c r="C20" s="92"/>
      <c r="D20" s="116"/>
      <c r="E20" s="53"/>
      <c r="G20" s="92"/>
      <c r="H20" s="154" t="s">
        <v>299</v>
      </c>
      <c r="I20" s="155">
        <f>+I18/G18</f>
        <v>0.25</v>
      </c>
      <c r="J20" s="146"/>
      <c r="K20" s="146"/>
      <c r="L20" s="146"/>
      <c r="M20" s="146"/>
      <c r="N20" s="188"/>
      <c r="O20" s="120"/>
    </row>
    <row r="21" spans="1:15">
      <c r="F21" s="53"/>
      <c r="G21" s="92"/>
      <c r="H21" s="92"/>
      <c r="I21" s="92"/>
      <c r="J21" s="92"/>
      <c r="K21" s="92"/>
      <c r="L21" s="92"/>
      <c r="M21" s="92"/>
      <c r="N21" s="53"/>
    </row>
    <row r="22" spans="1:15">
      <c r="F22" s="53"/>
      <c r="G22" s="92"/>
      <c r="H22" s="92"/>
      <c r="I22" s="92"/>
      <c r="J22" s="92"/>
      <c r="K22" s="92"/>
      <c r="L22" s="92"/>
      <c r="M22" s="92"/>
      <c r="N22" s="53"/>
    </row>
    <row r="23" spans="1:15">
      <c r="F23" s="53"/>
      <c r="G23" s="92"/>
      <c r="H23" s="92"/>
      <c r="I23" s="92"/>
      <c r="J23" s="92"/>
      <c r="K23" s="92"/>
      <c r="L23" s="92"/>
      <c r="M23" s="92"/>
      <c r="N23" s="53"/>
    </row>
    <row r="24" spans="1:15">
      <c r="F24" s="53"/>
      <c r="G24" s="92"/>
      <c r="H24" s="92"/>
      <c r="I24" s="92"/>
      <c r="J24" s="92"/>
      <c r="K24" s="92"/>
      <c r="L24" s="92"/>
      <c r="M24" s="92"/>
      <c r="N24" s="53"/>
    </row>
    <row r="25" spans="1:15">
      <c r="F25" s="53"/>
      <c r="N25" s="53"/>
    </row>
    <row r="26" spans="1:15">
      <c r="F26" s="53"/>
      <c r="I26" s="112"/>
      <c r="N26" s="53"/>
    </row>
    <row r="27" spans="1:15">
      <c r="F27" s="53"/>
      <c r="G27" s="92"/>
      <c r="H27" s="92"/>
      <c r="I27" s="92"/>
      <c r="J27" s="92"/>
      <c r="K27" s="92"/>
      <c r="L27" s="92"/>
      <c r="M27" s="92"/>
      <c r="N27" s="53"/>
    </row>
    <row r="28" spans="1:15">
      <c r="F28" s="53"/>
      <c r="M28" s="92"/>
      <c r="N28" s="53"/>
    </row>
    <row r="29" spans="1:15">
      <c r="F29" s="53"/>
      <c r="M29" s="92"/>
      <c r="N29" s="53"/>
    </row>
    <row r="30" spans="1:15">
      <c r="F30" s="53"/>
      <c r="N30" s="53"/>
    </row>
    <row r="31" spans="1:15">
      <c r="F31" s="53"/>
      <c r="G31" s="92"/>
      <c r="H31" s="92"/>
      <c r="I31" s="92"/>
      <c r="J31" s="92"/>
      <c r="K31" s="92"/>
      <c r="L31" s="92"/>
      <c r="M31" s="92"/>
      <c r="N31" s="53"/>
    </row>
    <row r="32" spans="1:15">
      <c r="F32" s="53"/>
      <c r="G32" s="92"/>
      <c r="H32" s="92"/>
      <c r="I32" s="92"/>
      <c r="J32" s="92"/>
      <c r="K32" s="92"/>
      <c r="L32" s="92"/>
      <c r="M32" s="92"/>
      <c r="N32" s="53"/>
    </row>
    <row r="33" spans="6:14">
      <c r="F33" s="53"/>
      <c r="G33" s="92"/>
      <c r="H33" s="92"/>
      <c r="I33" s="92"/>
      <c r="J33" s="92"/>
      <c r="K33" s="92"/>
      <c r="L33" s="92"/>
      <c r="M33" s="92"/>
      <c r="N33" s="53"/>
    </row>
    <row r="34" spans="6:14">
      <c r="F34" s="53"/>
      <c r="N34" s="53"/>
    </row>
    <row r="35" spans="6:14">
      <c r="F35" s="53"/>
      <c r="H35" s="92"/>
      <c r="I35" s="92"/>
      <c r="J35" s="92"/>
      <c r="K35" s="92"/>
      <c r="L35" s="92"/>
      <c r="M35" s="92"/>
      <c r="N35" s="53"/>
    </row>
    <row r="36" spans="6:14">
      <c r="I36" s="92"/>
      <c r="J36" s="92"/>
      <c r="K36" s="92"/>
      <c r="L36" s="92"/>
      <c r="M36" s="92"/>
    </row>
    <row r="37" spans="6:14">
      <c r="H37" s="92"/>
      <c r="I37" s="92"/>
      <c r="J37" s="92"/>
      <c r="K37" s="92"/>
      <c r="L37" s="92"/>
      <c r="M37" s="92"/>
    </row>
    <row r="40" spans="6:14">
      <c r="G40" s="92"/>
      <c r="H40" s="92"/>
      <c r="I40" s="92"/>
      <c r="J40" s="92"/>
      <c r="K40" s="92"/>
      <c r="L40" s="92"/>
      <c r="M40" s="92"/>
    </row>
    <row r="41" spans="6:14">
      <c r="G41" s="92"/>
      <c r="H41" s="92"/>
      <c r="I41" s="92"/>
      <c r="J41" s="92"/>
      <c r="K41" s="92"/>
      <c r="L41" s="92"/>
      <c r="M41" s="92"/>
    </row>
    <row r="42" spans="6:14">
      <c r="G42" s="92"/>
      <c r="H42" s="92"/>
      <c r="I42" s="92"/>
      <c r="J42" s="92"/>
      <c r="K42" s="92"/>
      <c r="L42" s="92"/>
      <c r="M42" s="92"/>
    </row>
    <row r="54" spans="7:13">
      <c r="G54" s="92"/>
      <c r="H54" s="92"/>
      <c r="I54" s="92"/>
      <c r="J54" s="92"/>
      <c r="K54" s="92"/>
      <c r="L54" s="92"/>
      <c r="M54" s="92"/>
    </row>
    <row r="55" spans="7:13">
      <c r="G55" s="92"/>
      <c r="H55" s="92"/>
      <c r="I55" s="92"/>
      <c r="J55" s="92"/>
      <c r="K55" s="92"/>
      <c r="L55" s="92"/>
      <c r="M55" s="92"/>
    </row>
    <row r="56" spans="7:13">
      <c r="G56" s="92"/>
      <c r="H56" s="92"/>
      <c r="I56" s="92"/>
      <c r="J56" s="92"/>
      <c r="K56" s="92"/>
      <c r="L56" s="92"/>
      <c r="M56" s="92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68" orientation="landscape" horizontalDpi="300" verticalDpi="300" r:id="rId1"/>
  <headerFooter alignWithMargins="0">
    <oddFooter>&amp;R&amp;A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9.109375" defaultRowHeight="13.2"/>
  <cols>
    <col min="1" max="1" width="4.44140625" style="76" bestFit="1" customWidth="1"/>
    <col min="2" max="2" width="34" style="76" bestFit="1" customWidth="1"/>
    <col min="3" max="3" width="12.21875" style="76" bestFit="1" customWidth="1"/>
    <col min="4" max="4" width="13.6640625" style="76" bestFit="1" customWidth="1"/>
    <col min="5" max="5" width="13.5546875" style="76" bestFit="1" customWidth="1"/>
    <col min="6" max="6" width="12.109375" style="76" customWidth="1"/>
    <col min="7" max="7" width="13.109375" style="76" bestFit="1" customWidth="1"/>
    <col min="8" max="8" width="18.77734375" style="76" bestFit="1" customWidth="1"/>
    <col min="9" max="9" width="11" style="76" bestFit="1" customWidth="1"/>
    <col min="10" max="11" width="12.21875" style="76" bestFit="1" customWidth="1"/>
    <col min="12" max="12" width="11" style="76" bestFit="1" customWidth="1"/>
    <col min="13" max="13" width="14" style="76" bestFit="1" customWidth="1"/>
    <col min="14" max="14" width="15.6640625" style="76" bestFit="1" customWidth="1"/>
    <col min="15" max="15" width="35.44140625" style="76" customWidth="1"/>
    <col min="16" max="16" width="12.33203125" style="76" bestFit="1" customWidth="1"/>
    <col min="17" max="17" width="15" style="76" bestFit="1" customWidth="1"/>
    <col min="18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354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0">
      <c r="A9" s="103">
        <f t="shared" ref="A9:A31" si="0">+A8+1</f>
        <v>2</v>
      </c>
      <c r="B9" s="76" t="s">
        <v>274</v>
      </c>
      <c r="E9" s="132"/>
      <c r="F9" s="53"/>
      <c r="J9" s="53"/>
      <c r="K9" s="53"/>
      <c r="L9" s="53"/>
      <c r="M9" s="53"/>
      <c r="N9" s="53"/>
      <c r="O9" s="119"/>
    </row>
    <row r="10" spans="1:20">
      <c r="A10" s="103">
        <f t="shared" si="0"/>
        <v>3</v>
      </c>
      <c r="B10" s="122" t="s">
        <v>291</v>
      </c>
      <c r="C10" s="54">
        <v>552633625</v>
      </c>
      <c r="D10" s="116">
        <f>+'Exh. JAP-5 Tariff Summary'!D145</f>
        <v>5.0738999999999999E-2</v>
      </c>
      <c r="E10" s="131">
        <f>ROUND(SUM(F10,M10)/C10,6)-0.000001</f>
        <v>5.1490000000000001E-2</v>
      </c>
      <c r="F10" s="53">
        <f>+C10*SUM(D10:D10)</f>
        <v>28040077.498875</v>
      </c>
      <c r="J10" s="53">
        <f t="shared" ref="J10:J12" si="1">+F10</f>
        <v>28040077.498875</v>
      </c>
      <c r="K10" s="53">
        <f>+J10/$J$14*$H$18</f>
        <v>21267489.665923327</v>
      </c>
      <c r="L10" s="53">
        <f>+F10-K10</f>
        <v>6772587.8329516724</v>
      </c>
      <c r="M10" s="53">
        <f>+L10*$N$30</f>
        <v>415489.75939233537</v>
      </c>
      <c r="N10" s="53">
        <f>ROUND(+C10*E10,0)</f>
        <v>28455105</v>
      </c>
      <c r="O10" s="113" t="s">
        <v>253</v>
      </c>
    </row>
    <row r="11" spans="1:20">
      <c r="A11" s="103">
        <f t="shared" si="0"/>
        <v>4</v>
      </c>
      <c r="B11" s="122"/>
      <c r="C11" s="149"/>
      <c r="D11" s="116"/>
      <c r="E11" s="116"/>
      <c r="F11" s="53"/>
      <c r="O11" s="113"/>
    </row>
    <row r="12" spans="1:20">
      <c r="A12" s="103">
        <f t="shared" si="0"/>
        <v>5</v>
      </c>
      <c r="B12" s="122" t="s">
        <v>333</v>
      </c>
      <c r="C12" s="48">
        <v>-3727941</v>
      </c>
      <c r="D12" s="116">
        <f>ROUND(F12/C12,6)</f>
        <v>5.8949000000000001E-2</v>
      </c>
      <c r="E12" s="131">
        <f>+D12</f>
        <v>5.8949000000000001E-2</v>
      </c>
      <c r="F12" s="49">
        <v>-219757</v>
      </c>
      <c r="H12" s="146"/>
      <c r="I12" s="146"/>
      <c r="J12" s="53">
        <f t="shared" si="1"/>
        <v>-219757</v>
      </c>
      <c r="K12" s="53">
        <f>+J12/$J$14*$H$18</f>
        <v>-166678.55952615771</v>
      </c>
      <c r="L12" s="53">
        <f>+F12-K12</f>
        <v>-53078.440473842289</v>
      </c>
      <c r="M12" s="53">
        <v>0</v>
      </c>
      <c r="N12" s="53">
        <f>ROUND(+C12*E12,0)</f>
        <v>-219758</v>
      </c>
      <c r="O12" s="118" t="s">
        <v>351</v>
      </c>
    </row>
    <row r="13" spans="1:20">
      <c r="A13" s="103">
        <f t="shared" si="0"/>
        <v>6</v>
      </c>
      <c r="B13" s="122"/>
      <c r="C13" s="54"/>
      <c r="D13" s="116"/>
      <c r="E13" s="131"/>
      <c r="F13" s="53"/>
      <c r="H13" s="146"/>
      <c r="I13" s="146"/>
      <c r="J13" s="53"/>
      <c r="K13" s="53"/>
      <c r="L13" s="53"/>
      <c r="M13" s="53"/>
      <c r="N13" s="53"/>
      <c r="O13" s="119"/>
    </row>
    <row r="14" spans="1:20" ht="13.8" thickBot="1">
      <c r="A14" s="103">
        <f t="shared" si="0"/>
        <v>7</v>
      </c>
      <c r="B14" s="122" t="s">
        <v>352</v>
      </c>
      <c r="C14" s="94">
        <f>SUM(C12,C10)</f>
        <v>548905684</v>
      </c>
      <c r="E14" s="132"/>
      <c r="F14" s="72">
        <f>SUM(F12,F10)</f>
        <v>27820320.498875</v>
      </c>
      <c r="H14" s="146"/>
      <c r="I14" s="146"/>
      <c r="J14" s="72">
        <f>SUM(J12,J10)</f>
        <v>27820320.498875</v>
      </c>
      <c r="K14" s="72">
        <f>SUM(K12,K10)</f>
        <v>21100811.106397171</v>
      </c>
      <c r="L14" s="72">
        <f>SUM(L12,L10)</f>
        <v>6719509.3924778299</v>
      </c>
      <c r="M14" s="72">
        <f>SUM(M12,M10)</f>
        <v>415489.75939233537</v>
      </c>
      <c r="N14" s="72">
        <f>SUM(N12,N10)</f>
        <v>28235347</v>
      </c>
      <c r="O14" s="119"/>
    </row>
    <row r="15" spans="1:20" ht="13.8" thickTop="1">
      <c r="A15" s="103">
        <f t="shared" si="0"/>
        <v>8</v>
      </c>
      <c r="C15" s="149"/>
      <c r="E15" s="132"/>
      <c r="F15" s="53"/>
      <c r="H15" s="146"/>
      <c r="I15" s="146"/>
      <c r="J15" s="53"/>
      <c r="K15" s="53"/>
      <c r="L15" s="53"/>
      <c r="M15" s="53"/>
      <c r="N15" s="53"/>
      <c r="O15" s="119"/>
    </row>
    <row r="16" spans="1:20" ht="13.8" thickBot="1">
      <c r="A16" s="103">
        <f t="shared" si="0"/>
        <v>9</v>
      </c>
      <c r="B16" s="122" t="s">
        <v>353</v>
      </c>
      <c r="C16" s="71">
        <v>1483349</v>
      </c>
      <c r="D16" s="125">
        <f>+'Exh. JAP-5 Tariff Summary'!D147</f>
        <v>5.48</v>
      </c>
      <c r="E16" s="193">
        <f>+D16</f>
        <v>5.48</v>
      </c>
      <c r="F16" s="72">
        <f>+C16*D16</f>
        <v>8128752.5200000005</v>
      </c>
      <c r="H16" s="146"/>
      <c r="I16" s="146"/>
      <c r="J16" s="72">
        <f>+F16</f>
        <v>8128752.5200000005</v>
      </c>
      <c r="K16" s="72">
        <f>+J16</f>
        <v>8128752.5200000005</v>
      </c>
      <c r="L16" s="72">
        <f>+F16-K16</f>
        <v>0</v>
      </c>
      <c r="M16" s="72">
        <f>+L16*$N$30</f>
        <v>0</v>
      </c>
      <c r="N16" s="72">
        <f>+C16*E16</f>
        <v>8128752.5200000005</v>
      </c>
      <c r="O16" s="118" t="s">
        <v>351</v>
      </c>
    </row>
    <row r="17" spans="1:15" ht="13.8" thickTop="1">
      <c r="A17" s="103">
        <f t="shared" si="0"/>
        <v>10</v>
      </c>
      <c r="C17" s="149"/>
      <c r="E17" s="132"/>
      <c r="F17" s="53"/>
      <c r="H17" s="146"/>
      <c r="I17" s="146"/>
      <c r="J17" s="53"/>
      <c r="K17" s="53"/>
      <c r="L17" s="53"/>
      <c r="M17" s="53"/>
      <c r="N17" s="53"/>
      <c r="O17" s="119"/>
    </row>
    <row r="18" spans="1:15" ht="13.8" thickBot="1">
      <c r="A18" s="103">
        <f t="shared" si="0"/>
        <v>11</v>
      </c>
      <c r="B18" s="76" t="s">
        <v>281</v>
      </c>
      <c r="D18" s="92"/>
      <c r="E18" s="92"/>
      <c r="F18" s="72">
        <f>SUM(F14,F16)</f>
        <v>35949073.018875003</v>
      </c>
      <c r="G18" s="121">
        <f>+G26</f>
        <v>28134414.808529556</v>
      </c>
      <c r="H18" s="121">
        <f>+G18-I18</f>
        <v>21100811.106397167</v>
      </c>
      <c r="I18" s="121">
        <f>MIN(+G18*I19,SUM(J16))</f>
        <v>7033603.7021323889</v>
      </c>
      <c r="J18" s="72">
        <f t="shared" ref="J18:M18" si="2">SUM(J14,J16)</f>
        <v>35949073.018875003</v>
      </c>
      <c r="K18" s="72">
        <f t="shared" si="2"/>
        <v>29229563.62639717</v>
      </c>
      <c r="L18" s="72">
        <f t="shared" si="2"/>
        <v>6719509.3924778299</v>
      </c>
      <c r="M18" s="72">
        <f t="shared" si="2"/>
        <v>415489.75939233537</v>
      </c>
      <c r="N18" s="72">
        <f>SUM(N14,N16)</f>
        <v>36364099.520000003</v>
      </c>
      <c r="O18" s="119"/>
    </row>
    <row r="19" spans="1:15" ht="13.8" thickTop="1">
      <c r="A19" s="103">
        <f t="shared" si="0"/>
        <v>12</v>
      </c>
      <c r="D19" s="53"/>
      <c r="E19" s="53"/>
      <c r="F19" s="53"/>
      <c r="G19" s="53"/>
      <c r="H19" s="154" t="s">
        <v>297</v>
      </c>
      <c r="I19" s="155">
        <f>+'Exh. JAP-5 Sch 43 (Pri Vol)'!I24</f>
        <v>0.25</v>
      </c>
      <c r="J19" s="53"/>
      <c r="K19" s="53"/>
      <c r="L19" s="53"/>
      <c r="M19" s="53"/>
      <c r="N19" s="53"/>
      <c r="O19" s="119"/>
    </row>
    <row r="20" spans="1:15">
      <c r="A20" s="103">
        <f t="shared" si="0"/>
        <v>13</v>
      </c>
      <c r="B20" s="122" t="s">
        <v>355</v>
      </c>
      <c r="C20" s="92"/>
      <c r="D20" s="53"/>
      <c r="E20" s="53"/>
      <c r="G20" s="92"/>
      <c r="H20" s="154" t="s">
        <v>299</v>
      </c>
      <c r="I20" s="155">
        <f>+I18/G18</f>
        <v>0.25</v>
      </c>
      <c r="J20" s="146"/>
      <c r="K20" s="146"/>
      <c r="L20" s="146"/>
      <c r="M20" s="146"/>
      <c r="N20" s="53">
        <f>+'Exh. JAP-5 Rate Spread'!I23</f>
        <v>470297</v>
      </c>
      <c r="O20" s="113" t="str">
        <f>+'Exh. JAP-5 Sch 43 (Pri Vol)'!O25</f>
        <v>Rate Spread Workpapers, Column F</v>
      </c>
    </row>
    <row r="21" spans="1:15">
      <c r="A21" s="103">
        <f t="shared" si="0"/>
        <v>14</v>
      </c>
      <c r="B21" s="122" t="s">
        <v>356</v>
      </c>
      <c r="C21" s="92"/>
      <c r="D21" s="116"/>
      <c r="E21" s="53"/>
      <c r="G21" s="92"/>
      <c r="H21" s="92"/>
      <c r="I21" s="92"/>
      <c r="J21" s="92"/>
      <c r="K21" s="92"/>
      <c r="L21" s="92"/>
      <c r="M21" s="92"/>
      <c r="N21" s="53">
        <f>+N20+F18+'Exh. JAP-5 Sch 46 (Hi Volt)'!F18</f>
        <v>41432068.371312</v>
      </c>
    </row>
    <row r="22" spans="1:15">
      <c r="A22" s="103">
        <f t="shared" si="0"/>
        <v>15</v>
      </c>
      <c r="B22" s="122"/>
      <c r="C22" s="92"/>
      <c r="D22" s="116"/>
      <c r="E22" s="53"/>
      <c r="G22" s="92"/>
      <c r="H22" s="92"/>
      <c r="I22" s="92"/>
      <c r="J22" s="92"/>
      <c r="K22" s="92"/>
      <c r="L22" s="92"/>
      <c r="M22" s="92"/>
      <c r="N22" s="53"/>
    </row>
    <row r="23" spans="1:15">
      <c r="A23" s="103">
        <f t="shared" si="0"/>
        <v>16</v>
      </c>
      <c r="B23" s="122" t="s">
        <v>357</v>
      </c>
      <c r="C23" s="92"/>
      <c r="D23" s="116"/>
      <c r="E23" s="53"/>
      <c r="F23" s="103" t="s">
        <v>303</v>
      </c>
      <c r="H23" s="92"/>
      <c r="I23" s="92"/>
      <c r="J23" s="92"/>
      <c r="K23" s="92"/>
      <c r="L23" s="92"/>
      <c r="M23" s="92"/>
      <c r="N23" s="67">
        <f>+N20/(F18+'Exh. JAP-5 Sch 46 (Hi Volt)'!F18)</f>
        <v>1.1481363824255349E-2</v>
      </c>
      <c r="O23" s="118" t="s">
        <v>263</v>
      </c>
    </row>
    <row r="24" spans="1:15">
      <c r="A24" s="103">
        <f t="shared" si="0"/>
        <v>17</v>
      </c>
      <c r="B24" s="122"/>
      <c r="C24" s="92"/>
      <c r="D24" s="116"/>
      <c r="E24" s="53"/>
      <c r="F24" s="161" t="s">
        <v>305</v>
      </c>
      <c r="H24" s="92"/>
      <c r="I24" s="92"/>
      <c r="J24" s="92"/>
      <c r="K24" s="92"/>
      <c r="L24" s="92"/>
      <c r="M24" s="92"/>
      <c r="N24" s="67"/>
      <c r="O24" s="119"/>
    </row>
    <row r="25" spans="1:15">
      <c r="A25" s="103">
        <f t="shared" si="0"/>
        <v>18</v>
      </c>
      <c r="B25" s="89" t="s">
        <v>358</v>
      </c>
      <c r="F25" s="53">
        <f>+'Exh. JAP-5 Sch 46 (Hi Volt)'!J18</f>
        <v>5012698.3524369998</v>
      </c>
      <c r="G25" s="53">
        <f>+F25/F27*G27</f>
        <v>3923031.1914704451</v>
      </c>
      <c r="N25" s="53">
        <f>+'Exh. JAP-5 Sch 46 (Hi Volt)'!N18</f>
        <v>5068186.0219999999</v>
      </c>
    </row>
    <row r="26" spans="1:15">
      <c r="A26" s="103">
        <f t="shared" si="0"/>
        <v>19</v>
      </c>
      <c r="B26" s="89" t="s">
        <v>359</v>
      </c>
      <c r="F26" s="53">
        <f>+J18</f>
        <v>35949073.018875003</v>
      </c>
      <c r="G26" s="53">
        <f>+F26/F27*G27</f>
        <v>28134414.808529556</v>
      </c>
      <c r="I26" s="112"/>
      <c r="N26" s="53">
        <f>+N18</f>
        <v>36364099.520000003</v>
      </c>
    </row>
    <row r="27" spans="1:15" ht="13.8" thickBot="1">
      <c r="A27" s="103">
        <f t="shared" si="0"/>
        <v>20</v>
      </c>
      <c r="B27" s="122" t="s">
        <v>360</v>
      </c>
      <c r="F27" s="121">
        <f>SUM(F25:F26)</f>
        <v>40961771.371312</v>
      </c>
      <c r="G27" s="121">
        <v>32057446</v>
      </c>
      <c r="H27" s="92"/>
      <c r="I27" s="92"/>
      <c r="J27" s="92"/>
      <c r="K27" s="92"/>
      <c r="L27" s="92"/>
      <c r="M27" s="92"/>
      <c r="N27" s="53">
        <f>SUM(N25:N26)</f>
        <v>41432285.542000003</v>
      </c>
    </row>
    <row r="28" spans="1:15" ht="13.8" thickTop="1">
      <c r="A28" s="103">
        <f t="shared" si="0"/>
        <v>21</v>
      </c>
      <c r="B28" s="122"/>
      <c r="F28" s="194"/>
      <c r="G28" s="194"/>
      <c r="H28" s="92"/>
      <c r="I28" s="92"/>
      <c r="J28" s="92"/>
      <c r="K28" s="92"/>
      <c r="L28" s="92"/>
      <c r="M28" s="92"/>
      <c r="N28" s="53"/>
    </row>
    <row r="29" spans="1:15">
      <c r="A29" s="103">
        <f t="shared" si="0"/>
        <v>22</v>
      </c>
      <c r="B29" s="89" t="s">
        <v>361</v>
      </c>
      <c r="F29" s="92"/>
      <c r="G29" s="92"/>
      <c r="H29" s="92"/>
      <c r="I29" s="92"/>
      <c r="J29" s="92"/>
      <c r="K29" s="92"/>
      <c r="L29" s="92"/>
      <c r="M29" s="92"/>
      <c r="N29" s="92">
        <f>SUM(L10,'Exh. JAP-5 Sch 46 (Hi Volt)'!L10)</f>
        <v>7665959.6730663236</v>
      </c>
    </row>
    <row r="30" spans="1:15">
      <c r="A30" s="103">
        <f t="shared" si="0"/>
        <v>23</v>
      </c>
      <c r="B30" s="89" t="s">
        <v>362</v>
      </c>
      <c r="F30" s="92"/>
      <c r="G30" s="92"/>
      <c r="H30" s="92"/>
      <c r="I30" s="92"/>
      <c r="J30" s="92"/>
      <c r="K30" s="92"/>
      <c r="L30" s="92"/>
      <c r="M30" s="92"/>
      <c r="N30" s="67">
        <f>+N20/N29</f>
        <v>6.1348744326473206E-2</v>
      </c>
      <c r="O30" s="120" t="s">
        <v>265</v>
      </c>
    </row>
    <row r="31" spans="1:15" ht="13.8" thickBot="1">
      <c r="A31" s="103">
        <f t="shared" si="0"/>
        <v>24</v>
      </c>
      <c r="F31" s="194"/>
      <c r="G31" s="194"/>
      <c r="H31" s="92"/>
      <c r="I31" s="92"/>
      <c r="J31" s="92"/>
      <c r="K31" s="92"/>
      <c r="L31" s="92"/>
      <c r="M31" s="92"/>
      <c r="N31" s="53"/>
    </row>
    <row r="32" spans="1:15" ht="13.8" thickBot="1">
      <c r="A32" s="103">
        <f>+A30+1</f>
        <v>24</v>
      </c>
      <c r="B32" s="122" t="str">
        <f>+'Exh. JAP-5 Sch 43 (Pri Vol)'!B32</f>
        <v>Over (Under) Recover Target Rate Spread</v>
      </c>
      <c r="F32" s="53"/>
      <c r="M32" s="92"/>
      <c r="N32" s="195">
        <f>+N27-N21</f>
        <v>217.17068800330162</v>
      </c>
    </row>
    <row r="33" spans="1:14">
      <c r="A33" s="103">
        <f>+A32+1</f>
        <v>25</v>
      </c>
      <c r="B33" s="122" t="str">
        <f>+'Exh. JAP-5 Sch 43 (Pri Vol)'!B33</f>
        <v>Rounding Adjustment</v>
      </c>
      <c r="F33" s="53"/>
      <c r="M33" s="92"/>
      <c r="N33" s="116">
        <f>+N32/(C14+'Exh. JAP-5 Sch 46 (Hi Volt)'!C14)</f>
        <v>3.4815884170160199E-7</v>
      </c>
    </row>
    <row r="34" spans="1:14">
      <c r="F34" s="53"/>
      <c r="N34" s="53"/>
    </row>
    <row r="35" spans="1:14">
      <c r="F35" s="53"/>
      <c r="G35" s="92"/>
      <c r="H35" s="92"/>
      <c r="I35" s="92"/>
      <c r="J35" s="92"/>
      <c r="K35" s="92"/>
      <c r="L35" s="92"/>
      <c r="M35" s="92"/>
      <c r="N35" s="53"/>
    </row>
    <row r="36" spans="1:14">
      <c r="F36" s="53"/>
      <c r="G36" s="92"/>
      <c r="H36" s="92"/>
      <c r="I36" s="92"/>
      <c r="J36" s="92"/>
      <c r="K36" s="92"/>
      <c r="L36" s="92"/>
      <c r="M36" s="92"/>
      <c r="N36" s="53"/>
    </row>
    <row r="37" spans="1:14">
      <c r="F37" s="53"/>
      <c r="G37" s="92"/>
      <c r="H37" s="92"/>
      <c r="I37" s="92"/>
      <c r="J37" s="92"/>
      <c r="K37" s="92"/>
      <c r="L37" s="92"/>
      <c r="M37" s="92"/>
      <c r="N37" s="53"/>
    </row>
    <row r="38" spans="1:14">
      <c r="F38" s="53"/>
      <c r="N38" s="53"/>
    </row>
    <row r="39" spans="1:14">
      <c r="F39" s="53"/>
      <c r="H39" s="92"/>
      <c r="I39" s="92"/>
      <c r="J39" s="92"/>
      <c r="K39" s="92"/>
      <c r="L39" s="92"/>
      <c r="M39" s="92"/>
      <c r="N39" s="53"/>
    </row>
    <row r="40" spans="1:14">
      <c r="F40" s="53"/>
      <c r="I40" s="92"/>
      <c r="J40" s="92"/>
      <c r="K40" s="92"/>
      <c r="L40" s="92"/>
      <c r="M40" s="92"/>
      <c r="N40" s="53"/>
    </row>
    <row r="41" spans="1:14">
      <c r="H41" s="92"/>
      <c r="I41" s="92"/>
      <c r="J41" s="92"/>
      <c r="K41" s="92"/>
      <c r="L41" s="92"/>
      <c r="M41" s="92"/>
    </row>
    <row r="44" spans="1:14">
      <c r="G44" s="92"/>
      <c r="H44" s="92"/>
      <c r="I44" s="92"/>
      <c r="J44" s="92"/>
      <c r="K44" s="92"/>
      <c r="L44" s="92"/>
      <c r="M44" s="92"/>
    </row>
    <row r="45" spans="1:14">
      <c r="G45" s="92"/>
      <c r="H45" s="92"/>
      <c r="I45" s="92"/>
      <c r="J45" s="92"/>
      <c r="K45" s="92"/>
      <c r="L45" s="92"/>
      <c r="M45" s="92"/>
    </row>
    <row r="46" spans="1:14">
      <c r="G46" s="92"/>
      <c r="H46" s="92"/>
      <c r="I46" s="92"/>
      <c r="J46" s="92"/>
      <c r="K46" s="92"/>
      <c r="L46" s="92"/>
      <c r="M46" s="92"/>
    </row>
    <row r="58" spans="7:13">
      <c r="G58" s="92"/>
      <c r="H58" s="92"/>
      <c r="I58" s="92"/>
      <c r="J58" s="92"/>
      <c r="K58" s="92"/>
      <c r="L58" s="92"/>
      <c r="M58" s="92"/>
    </row>
    <row r="59" spans="7:13">
      <c r="G59" s="92"/>
      <c r="H59" s="92"/>
      <c r="I59" s="92"/>
      <c r="J59" s="92"/>
      <c r="K59" s="92"/>
      <c r="L59" s="92"/>
      <c r="M59" s="92"/>
    </row>
    <row r="60" spans="7:13">
      <c r="G60" s="92"/>
      <c r="H60" s="92"/>
      <c r="I60" s="92"/>
      <c r="J60" s="92"/>
      <c r="K60" s="92"/>
      <c r="L60" s="92"/>
      <c r="M60" s="92"/>
    </row>
  </sheetData>
  <mergeCells count="4">
    <mergeCell ref="A1:O1"/>
    <mergeCell ref="A2:O2"/>
    <mergeCell ref="A3:O3"/>
    <mergeCell ref="A4:O4"/>
  </mergeCells>
  <printOptions horizontalCentered="1"/>
  <pageMargins left="0" right="0" top="0.5" bottom="1.4" header="0.5" footer="0.5"/>
  <pageSetup scale="59" orientation="landscape" horizontalDpi="300" verticalDpi="300" r:id="rId1"/>
  <headerFooter alignWithMargins="0">
    <oddFooter>&amp;R&amp;A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Normal="100" workbookViewId="0">
      <selection sqref="A1:XFD1048576"/>
    </sheetView>
  </sheetViews>
  <sheetFormatPr defaultColWidth="9.109375" defaultRowHeight="13.2"/>
  <cols>
    <col min="1" max="1" width="4.33203125" style="76" bestFit="1" customWidth="1"/>
    <col min="2" max="2" width="22" style="76" customWidth="1"/>
    <col min="3" max="3" width="16.21875" style="76" bestFit="1" customWidth="1"/>
    <col min="4" max="4" width="13.6640625" style="76" bestFit="1" customWidth="1"/>
    <col min="5" max="5" width="11.5546875" style="76" bestFit="1" customWidth="1"/>
    <col min="6" max="6" width="16.109375" style="76" bestFit="1" customWidth="1"/>
    <col min="7" max="7" width="13.109375" style="76" bestFit="1" customWidth="1"/>
    <col min="8" max="8" width="8.44140625" style="76" bestFit="1" customWidth="1"/>
    <col min="9" max="9" width="9.33203125" style="76" bestFit="1" customWidth="1"/>
    <col min="10" max="10" width="10.5546875" style="76" bestFit="1" customWidth="1"/>
    <col min="11" max="11" width="10.6640625" style="76" bestFit="1" customWidth="1"/>
    <col min="12" max="12" width="10.5546875" style="76" bestFit="1" customWidth="1"/>
    <col min="13" max="13" width="14" style="76" bestFit="1" customWidth="1"/>
    <col min="14" max="14" width="16" style="76" bestFit="1" customWidth="1"/>
    <col min="15" max="15" width="31.21875" style="76" customWidth="1"/>
    <col min="16" max="16" width="12.33203125" style="76" bestFit="1" customWidth="1"/>
    <col min="17" max="17" width="15" style="76" bestFit="1" customWidth="1"/>
    <col min="18" max="18" width="12.5546875" style="76" customWidth="1"/>
    <col min="19" max="16384" width="9.109375" style="76"/>
  </cols>
  <sheetData>
    <row r="1" spans="1:21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1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1">
      <c r="A3" s="362" t="s">
        <v>363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1" s="103" customFormat="1" ht="79.2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1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  <c r="U6" s="82"/>
    </row>
    <row r="7" spans="1:21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21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1">
      <c r="A9" s="103">
        <f t="shared" ref="A9:A26" si="0">+A8+1</f>
        <v>2</v>
      </c>
      <c r="B9" s="76" t="s">
        <v>271</v>
      </c>
      <c r="E9" s="132"/>
      <c r="F9" s="53"/>
      <c r="J9" s="53"/>
      <c r="K9" s="53"/>
      <c r="L9" s="53"/>
      <c r="M9" s="53"/>
      <c r="N9" s="53"/>
      <c r="O9" s="119"/>
      <c r="Q9" s="103"/>
    </row>
    <row r="10" spans="1:21" ht="27" thickBot="1">
      <c r="A10" s="103">
        <f t="shared" si="0"/>
        <v>3</v>
      </c>
      <c r="B10" s="91" t="s">
        <v>364</v>
      </c>
      <c r="C10" s="71">
        <v>240</v>
      </c>
      <c r="D10" s="110">
        <f>+'Exh. JAP-5 Tariff Summary'!D151</f>
        <v>2120</v>
      </c>
      <c r="E10" s="190">
        <f>ROUND(SUM(F10,M10)/C10,0)</f>
        <v>2163</v>
      </c>
      <c r="F10" s="72">
        <f>+C10*SUM(D10)</f>
        <v>508800</v>
      </c>
      <c r="J10" s="72">
        <v>0</v>
      </c>
      <c r="K10" s="72">
        <v>0</v>
      </c>
      <c r="L10" s="72">
        <f>+F10-K10</f>
        <v>508800</v>
      </c>
      <c r="M10" s="72">
        <f>ROUND(N24*L10,0)</f>
        <v>10386</v>
      </c>
      <c r="N10" s="121">
        <f>+C10*E10</f>
        <v>519120</v>
      </c>
      <c r="O10" s="113" t="s">
        <v>253</v>
      </c>
      <c r="P10" s="92"/>
      <c r="Q10" s="103"/>
      <c r="R10" s="196"/>
    </row>
    <row r="11" spans="1:21" ht="13.8" thickTop="1">
      <c r="A11" s="103">
        <f t="shared" si="0"/>
        <v>4</v>
      </c>
      <c r="C11" s="149"/>
      <c r="E11" s="132"/>
      <c r="H11" s="146"/>
      <c r="I11" s="146"/>
      <c r="J11" s="53"/>
      <c r="K11" s="53"/>
      <c r="L11" s="53"/>
      <c r="M11" s="53"/>
      <c r="O11" s="113"/>
      <c r="P11" s="197"/>
      <c r="Q11" s="198"/>
    </row>
    <row r="12" spans="1:21" ht="13.8" thickBot="1">
      <c r="A12" s="103">
        <f t="shared" si="0"/>
        <v>5</v>
      </c>
      <c r="B12" s="85" t="s">
        <v>365</v>
      </c>
      <c r="C12" s="149"/>
      <c r="E12" s="132"/>
      <c r="F12" s="72">
        <v>7949993</v>
      </c>
      <c r="J12" s="72">
        <v>0</v>
      </c>
      <c r="K12" s="72">
        <v>0</v>
      </c>
      <c r="L12" s="72">
        <v>0</v>
      </c>
      <c r="M12" s="72">
        <f>ROUND(N26*L12,0)</f>
        <v>0</v>
      </c>
      <c r="N12" s="121">
        <f>+F12</f>
        <v>7949993</v>
      </c>
      <c r="O12" s="118"/>
      <c r="P12" s="197"/>
      <c r="Q12" s="198"/>
    </row>
    <row r="13" spans="1:21" ht="13.8" thickTop="1">
      <c r="A13" s="103">
        <f t="shared" si="0"/>
        <v>6</v>
      </c>
      <c r="C13" s="149"/>
      <c r="E13" s="132"/>
      <c r="P13" s="197"/>
      <c r="Q13" s="198"/>
    </row>
    <row r="14" spans="1:21" ht="12.75" customHeight="1">
      <c r="A14" s="103">
        <f t="shared" si="0"/>
        <v>7</v>
      </c>
      <c r="B14" s="91" t="s">
        <v>344</v>
      </c>
      <c r="C14" s="54">
        <v>2026813327</v>
      </c>
      <c r="D14" s="116">
        <v>0</v>
      </c>
      <c r="E14" s="183">
        <f t="shared" ref="E14:E15" si="1">+D14</f>
        <v>0</v>
      </c>
      <c r="F14" s="53">
        <f>+C14*SUM(D14)</f>
        <v>0</v>
      </c>
      <c r="G14" s="92"/>
      <c r="H14" s="92"/>
      <c r="I14" s="92"/>
      <c r="J14" s="92">
        <v>0</v>
      </c>
      <c r="K14" s="92"/>
      <c r="L14" s="92"/>
      <c r="M14" s="92"/>
      <c r="N14" s="53">
        <f>+E14*C14</f>
        <v>0</v>
      </c>
      <c r="O14" s="120" t="s">
        <v>331</v>
      </c>
      <c r="P14" s="92"/>
      <c r="Q14" s="198"/>
    </row>
    <row r="15" spans="1:21" ht="12.75" customHeight="1">
      <c r="A15" s="103">
        <f t="shared" si="0"/>
        <v>8</v>
      </c>
      <c r="B15" s="91" t="s">
        <v>366</v>
      </c>
      <c r="C15" s="54">
        <v>-4685810.2910000235</v>
      </c>
      <c r="D15" s="116">
        <f>ROUND(+F15/C15,6)</f>
        <v>-1.565E-3</v>
      </c>
      <c r="E15" s="183">
        <f t="shared" si="1"/>
        <v>-1.565E-3</v>
      </c>
      <c r="F15" s="53">
        <v>7333</v>
      </c>
      <c r="G15" s="92"/>
      <c r="H15" s="92"/>
      <c r="I15" s="92"/>
      <c r="J15" s="92">
        <v>0</v>
      </c>
      <c r="K15" s="92"/>
      <c r="L15" s="92"/>
      <c r="M15" s="92"/>
      <c r="N15" s="53">
        <f>+E15*C15</f>
        <v>7333.2931054150367</v>
      </c>
      <c r="O15" s="120" t="s">
        <v>331</v>
      </c>
      <c r="P15" s="92"/>
      <c r="Q15" s="198"/>
    </row>
    <row r="16" spans="1:21" ht="12.75" customHeight="1" thickBot="1">
      <c r="A16" s="103">
        <f t="shared" si="0"/>
        <v>9</v>
      </c>
      <c r="B16" s="91"/>
      <c r="C16" s="71">
        <f>SUM(C14:C15)</f>
        <v>2022127516.7089999</v>
      </c>
      <c r="D16" s="125"/>
      <c r="E16" s="92"/>
      <c r="F16" s="72">
        <f>SUM(F14:F15)</f>
        <v>7333</v>
      </c>
      <c r="G16" s="92"/>
      <c r="H16" s="92"/>
      <c r="I16" s="92"/>
      <c r="J16" s="72">
        <f t="shared" ref="J16:N16" si="2">SUM(J14:J15)</f>
        <v>0</v>
      </c>
      <c r="K16" s="72">
        <f t="shared" si="2"/>
        <v>0</v>
      </c>
      <c r="L16" s="72">
        <f t="shared" si="2"/>
        <v>0</v>
      </c>
      <c r="M16" s="72">
        <f>ROUND(L16*L16,0)</f>
        <v>0</v>
      </c>
      <c r="N16" s="72">
        <f t="shared" si="2"/>
        <v>7333.2931054150367</v>
      </c>
      <c r="P16" s="92"/>
      <c r="Q16" s="197"/>
    </row>
    <row r="17" spans="1:17" ht="13.8" thickTop="1">
      <c r="A17" s="103">
        <f t="shared" si="0"/>
        <v>10</v>
      </c>
      <c r="C17" s="149"/>
      <c r="E17" s="92"/>
      <c r="F17" s="132"/>
      <c r="G17" s="92"/>
      <c r="N17" s="132"/>
      <c r="O17" s="119"/>
      <c r="P17" s="197"/>
      <c r="Q17" s="198"/>
    </row>
    <row r="18" spans="1:17" ht="13.8" thickBot="1">
      <c r="A18" s="103">
        <f t="shared" si="0"/>
        <v>11</v>
      </c>
      <c r="B18" s="76" t="s">
        <v>281</v>
      </c>
      <c r="D18" s="92"/>
      <c r="E18" s="92"/>
      <c r="F18" s="72">
        <f>SUM(F16,F12,F10)</f>
        <v>8466126</v>
      </c>
      <c r="G18" s="121">
        <v>0</v>
      </c>
      <c r="H18" s="121">
        <f>+G18-I18</f>
        <v>0</v>
      </c>
      <c r="I18" s="121">
        <v>0</v>
      </c>
      <c r="J18" s="72">
        <f>SUM(J10,J12,J16)</f>
        <v>0</v>
      </c>
      <c r="K18" s="72">
        <f t="shared" ref="K18:N18" si="3">SUM(K10,K12,K16)</f>
        <v>0</v>
      </c>
      <c r="L18" s="72">
        <f t="shared" si="3"/>
        <v>508800</v>
      </c>
      <c r="M18" s="72">
        <f t="shared" si="3"/>
        <v>10386</v>
      </c>
      <c r="N18" s="72">
        <f t="shared" si="3"/>
        <v>8476446.2931054141</v>
      </c>
      <c r="P18" s="114"/>
      <c r="Q18" s="197"/>
    </row>
    <row r="19" spans="1:17" ht="13.8" thickTop="1">
      <c r="A19" s="103">
        <f t="shared" si="0"/>
        <v>12</v>
      </c>
      <c r="D19" s="53"/>
      <c r="E19" s="53"/>
      <c r="F19" s="53"/>
      <c r="G19" s="53"/>
      <c r="H19" s="53"/>
      <c r="I19" s="146"/>
      <c r="J19" s="53"/>
      <c r="K19" s="53"/>
      <c r="L19" s="53"/>
      <c r="M19" s="53"/>
      <c r="N19" s="53"/>
      <c r="O19" s="119"/>
      <c r="P19" s="166"/>
    </row>
    <row r="20" spans="1:17" ht="26.4">
      <c r="A20" s="103">
        <f t="shared" si="0"/>
        <v>13</v>
      </c>
      <c r="B20" s="122" t="s">
        <v>367</v>
      </c>
      <c r="C20" s="92"/>
      <c r="D20" s="53"/>
      <c r="E20" s="53"/>
      <c r="G20" s="92"/>
      <c r="H20" s="92"/>
      <c r="I20" s="92"/>
      <c r="J20" s="92"/>
      <c r="K20" s="92"/>
      <c r="L20" s="92"/>
      <c r="M20" s="92"/>
      <c r="N20" s="53">
        <f>+'Exh. JAP-5 Rate Spread'!I25</f>
        <v>10386.110132109832</v>
      </c>
      <c r="O20" s="199" t="str">
        <f>+'Exh. JAP-5 Sch 49 (Hi Volt)'!O20</f>
        <v>Rate Spread Workpapers, Column F</v>
      </c>
    </row>
    <row r="21" spans="1:17">
      <c r="A21" s="103">
        <f t="shared" si="0"/>
        <v>14</v>
      </c>
      <c r="B21" s="122" t="s">
        <v>367</v>
      </c>
      <c r="C21" s="92"/>
      <c r="D21" s="116"/>
      <c r="E21" s="53"/>
      <c r="G21" s="92"/>
      <c r="H21" s="92"/>
      <c r="I21" s="92"/>
      <c r="J21" s="92"/>
      <c r="K21" s="92"/>
      <c r="L21" s="92"/>
      <c r="M21" s="92"/>
      <c r="N21" s="53">
        <f>+N20+F18</f>
        <v>8476512.1101321094</v>
      </c>
    </row>
    <row r="22" spans="1:17">
      <c r="A22" s="103">
        <f t="shared" si="0"/>
        <v>15</v>
      </c>
      <c r="B22" s="122"/>
      <c r="C22" s="92"/>
      <c r="D22" s="116"/>
      <c r="E22" s="53"/>
      <c r="G22" s="92"/>
      <c r="H22" s="92"/>
      <c r="I22" s="92"/>
      <c r="J22" s="92"/>
      <c r="K22" s="92"/>
      <c r="L22" s="92"/>
      <c r="M22" s="92"/>
      <c r="N22" s="53"/>
    </row>
    <row r="23" spans="1:17">
      <c r="A23" s="103">
        <f t="shared" si="0"/>
        <v>16</v>
      </c>
      <c r="B23" s="89" t="s">
        <v>368</v>
      </c>
      <c r="C23" s="92"/>
      <c r="D23" s="116"/>
      <c r="E23" s="53"/>
      <c r="G23" s="92"/>
      <c r="H23" s="92"/>
      <c r="I23" s="92"/>
      <c r="J23" s="92"/>
      <c r="K23" s="92"/>
      <c r="L23" s="92"/>
      <c r="M23" s="92"/>
      <c r="N23" s="53">
        <f>+L10</f>
        <v>508800</v>
      </c>
    </row>
    <row r="24" spans="1:17">
      <c r="A24" s="103">
        <f t="shared" si="0"/>
        <v>17</v>
      </c>
      <c r="B24" s="122" t="s">
        <v>369</v>
      </c>
      <c r="C24" s="92"/>
      <c r="D24" s="116"/>
      <c r="E24" s="53"/>
      <c r="G24" s="92"/>
      <c r="H24" s="92"/>
      <c r="I24" s="92"/>
      <c r="J24" s="92"/>
      <c r="K24" s="92"/>
      <c r="L24" s="92"/>
      <c r="M24" s="92"/>
      <c r="N24" s="200">
        <f>+'Exh. JAP-5 Rate Spread'!F35</f>
        <v>2.0412952303674986E-2</v>
      </c>
      <c r="O24" s="123" t="s">
        <v>370</v>
      </c>
    </row>
    <row r="25" spans="1:17" ht="13.8" thickBot="1">
      <c r="A25" s="103">
        <f t="shared" si="0"/>
        <v>18</v>
      </c>
      <c r="B25" s="122"/>
      <c r="D25" s="92"/>
      <c r="E25" s="92"/>
      <c r="F25" s="53"/>
      <c r="G25" s="194"/>
      <c r="H25" s="92"/>
      <c r="I25" s="92"/>
      <c r="J25" s="92"/>
      <c r="K25" s="92"/>
      <c r="L25" s="92"/>
      <c r="M25" s="92"/>
      <c r="N25" s="67"/>
    </row>
    <row r="26" spans="1:17" ht="13.8" thickBot="1">
      <c r="A26" s="103">
        <f t="shared" si="0"/>
        <v>19</v>
      </c>
      <c r="B26" s="122" t="s">
        <v>304</v>
      </c>
      <c r="E26" s="102"/>
      <c r="F26" s="53"/>
      <c r="G26" s="92"/>
      <c r="H26" s="92"/>
      <c r="I26" s="92"/>
      <c r="J26" s="92"/>
      <c r="K26" s="92"/>
      <c r="L26" s="92"/>
      <c r="M26" s="92"/>
      <c r="N26" s="124">
        <f>+N18-N21</f>
        <v>-65.817026695236564</v>
      </c>
    </row>
    <row r="27" spans="1:17">
      <c r="A27" s="103"/>
      <c r="B27" s="122"/>
      <c r="E27" s="201"/>
      <c r="F27" s="50"/>
      <c r="N27" s="50"/>
    </row>
    <row r="28" spans="1:17">
      <c r="F28" s="53"/>
      <c r="G28" s="92"/>
      <c r="H28" s="92"/>
      <c r="I28" s="92"/>
      <c r="J28" s="92"/>
      <c r="K28" s="92"/>
      <c r="L28" s="92"/>
      <c r="M28" s="92"/>
      <c r="N28" s="53"/>
    </row>
    <row r="29" spans="1:17">
      <c r="G29" s="92"/>
      <c r="H29" s="92"/>
      <c r="I29" s="92"/>
      <c r="J29" s="92"/>
      <c r="K29" s="92"/>
      <c r="L29" s="92"/>
      <c r="M29" s="92"/>
    </row>
    <row r="41" spans="7:13">
      <c r="G41" s="92"/>
      <c r="H41" s="92"/>
      <c r="I41" s="92"/>
      <c r="J41" s="92"/>
      <c r="K41" s="92"/>
      <c r="L41" s="92"/>
      <c r="M41" s="92"/>
    </row>
    <row r="42" spans="7:13">
      <c r="G42" s="92"/>
      <c r="H42" s="92"/>
      <c r="I42" s="92"/>
      <c r="J42" s="92"/>
      <c r="K42" s="92"/>
      <c r="L42" s="92"/>
      <c r="M42" s="92"/>
    </row>
    <row r="43" spans="7:13">
      <c r="G43" s="92"/>
      <c r="H43" s="92"/>
      <c r="I43" s="92"/>
      <c r="J43" s="92"/>
      <c r="K43" s="92"/>
      <c r="L43" s="92"/>
      <c r="M43" s="92"/>
    </row>
  </sheetData>
  <mergeCells count="3">
    <mergeCell ref="A1:O1"/>
    <mergeCell ref="A2:O2"/>
    <mergeCell ref="A3:O3"/>
  </mergeCells>
  <printOptions horizontalCentered="1"/>
  <pageMargins left="0" right="0.69" top="0.5" bottom="1.4" header="0.5" footer="0.5"/>
  <pageSetup scale="63" orientation="landscape" horizontalDpi="300" verticalDpi="300" r:id="rId1"/>
  <headerFooter alignWithMargins="0">
    <oddFooter>&amp;R&amp;A
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sqref="A1:XFD1048576"/>
    </sheetView>
  </sheetViews>
  <sheetFormatPr defaultColWidth="12.33203125" defaultRowHeight="13.2"/>
  <cols>
    <col min="1" max="1" width="4.33203125" style="76" bestFit="1" customWidth="1"/>
    <col min="2" max="2" width="30.33203125" style="76" bestFit="1" customWidth="1"/>
    <col min="3" max="4" width="11.88671875" style="76" customWidth="1"/>
    <col min="5" max="5" width="9.77734375" style="76" bestFit="1" customWidth="1"/>
    <col min="6" max="6" width="11.88671875" style="76" customWidth="1"/>
    <col min="7" max="7" width="9.77734375" style="76" bestFit="1" customWidth="1"/>
    <col min="8" max="9" width="11.88671875" style="76" customWidth="1"/>
    <col min="10" max="16384" width="12.33203125" style="76"/>
  </cols>
  <sheetData>
    <row r="1" spans="1:10">
      <c r="A1" s="362" t="str">
        <f>+'Exh. JAP-5 Sch 7 (Res)'!A1</f>
        <v>Puget Sound Energy</v>
      </c>
      <c r="B1" s="362"/>
      <c r="C1" s="362"/>
      <c r="D1" s="362"/>
      <c r="E1" s="362"/>
      <c r="F1" s="362"/>
      <c r="G1" s="362"/>
      <c r="H1" s="362"/>
      <c r="I1" s="362"/>
    </row>
    <row r="2" spans="1:10">
      <c r="A2" s="362" t="str">
        <f>+'Exh. JAP-5 Sch 7 (Res)'!A2</f>
        <v>Proforma and Proposed Revenue</v>
      </c>
      <c r="B2" s="362"/>
      <c r="C2" s="362"/>
      <c r="D2" s="362"/>
      <c r="E2" s="362"/>
      <c r="F2" s="362"/>
      <c r="G2" s="362"/>
      <c r="H2" s="362"/>
      <c r="I2" s="362"/>
    </row>
    <row r="3" spans="1:10">
      <c r="A3" s="362" t="str">
        <f>+'Exh. JAP-5 Sch 7 (Res)'!A3</f>
        <v xml:space="preserve">Expedited Rate Filing "ERF" - Schedule 141 </v>
      </c>
      <c r="B3" s="362"/>
      <c r="C3" s="362"/>
      <c r="D3" s="362"/>
      <c r="E3" s="362"/>
      <c r="F3" s="362"/>
      <c r="G3" s="362"/>
      <c r="H3" s="362"/>
      <c r="I3" s="362"/>
    </row>
    <row r="4" spans="1:10">
      <c r="A4" s="363" t="s">
        <v>371</v>
      </c>
      <c r="B4" s="362"/>
      <c r="C4" s="362"/>
      <c r="D4" s="362"/>
      <c r="E4" s="362"/>
      <c r="F4" s="362"/>
      <c r="G4" s="362"/>
      <c r="H4" s="362"/>
      <c r="I4" s="362"/>
    </row>
    <row r="5" spans="1:10">
      <c r="B5" s="77"/>
      <c r="C5" s="77"/>
      <c r="D5" s="77"/>
      <c r="E5" s="77"/>
      <c r="F5" s="77"/>
      <c r="G5" s="77"/>
      <c r="H5" s="77"/>
      <c r="I5" s="77"/>
    </row>
    <row r="7" spans="1:10">
      <c r="D7" s="374" t="s">
        <v>303</v>
      </c>
      <c r="E7" s="375"/>
      <c r="F7" s="376" t="s">
        <v>372</v>
      </c>
      <c r="G7" s="377"/>
    </row>
    <row r="8" spans="1:10" ht="49.8" customHeight="1">
      <c r="A8" s="103" t="s">
        <v>373</v>
      </c>
      <c r="C8" s="202" t="str">
        <f>+'Exh. JAP-5 Sch 7 (Res)'!$C$8</f>
        <v>Bill Determinants
Year End
March 31, 2018</v>
      </c>
      <c r="D8" s="369" t="str">
        <f>+'Exh. JAP-5 Sch 7 (Res)'!D8</f>
        <v>Base Rates 
Effective June 1, 2018</v>
      </c>
      <c r="E8" s="370"/>
      <c r="F8" s="369" t="str">
        <f>+'Exh. JAP-5 Sch 7 (Res)'!E8</f>
        <v>Proposed
Rates, Including Sch 141
Effective 2018</v>
      </c>
      <c r="G8" s="370"/>
      <c r="H8" s="371" t="s">
        <v>374</v>
      </c>
      <c r="I8" s="372"/>
    </row>
    <row r="9" spans="1:10">
      <c r="A9" s="203" t="s">
        <v>375</v>
      </c>
      <c r="B9" s="203"/>
      <c r="C9" s="204" t="s">
        <v>303</v>
      </c>
      <c r="D9" s="204" t="s">
        <v>7</v>
      </c>
      <c r="E9" s="205" t="s">
        <v>376</v>
      </c>
      <c r="F9" s="203" t="s">
        <v>7</v>
      </c>
      <c r="G9" s="205" t="s">
        <v>376</v>
      </c>
      <c r="H9" s="204" t="s">
        <v>377</v>
      </c>
      <c r="I9" s="205" t="s">
        <v>378</v>
      </c>
    </row>
    <row r="10" spans="1:10" s="80" customFormat="1">
      <c r="A10" s="81"/>
      <c r="B10" s="81" t="s">
        <v>200</v>
      </c>
      <c r="C10" s="82" t="s">
        <v>201</v>
      </c>
      <c r="D10" s="82" t="s">
        <v>204</v>
      </c>
      <c r="E10" s="82" t="s">
        <v>379</v>
      </c>
      <c r="F10" s="82" t="s">
        <v>206</v>
      </c>
      <c r="G10" s="82" t="s">
        <v>207</v>
      </c>
      <c r="H10" s="82" t="s">
        <v>208</v>
      </c>
      <c r="I10" s="82" t="s">
        <v>380</v>
      </c>
      <c r="J10" s="82"/>
    </row>
    <row r="11" spans="1:10" s="80" customFormat="1">
      <c r="A11" s="81"/>
      <c r="B11" s="81"/>
      <c r="C11" s="82"/>
      <c r="D11" s="82"/>
      <c r="E11" s="82"/>
      <c r="F11" s="82"/>
      <c r="G11" s="82"/>
      <c r="H11" s="82"/>
      <c r="I11" s="82"/>
      <c r="J11" s="82"/>
    </row>
    <row r="12" spans="1:10">
      <c r="A12" s="208"/>
      <c r="B12" s="371" t="s">
        <v>381</v>
      </c>
      <c r="C12" s="373"/>
      <c r="D12" s="373"/>
      <c r="E12" s="373"/>
      <c r="F12" s="373"/>
      <c r="G12" s="373"/>
      <c r="H12" s="373"/>
      <c r="I12" s="372"/>
    </row>
    <row r="13" spans="1:10">
      <c r="A13" s="208"/>
      <c r="B13" s="208"/>
      <c r="C13" s="208"/>
      <c r="D13" s="208"/>
      <c r="E13" s="208"/>
      <c r="F13" s="208"/>
      <c r="G13" s="208"/>
      <c r="H13" s="208"/>
      <c r="I13" s="208"/>
    </row>
    <row r="14" spans="1:10">
      <c r="A14" s="80">
        <v>1</v>
      </c>
      <c r="B14" s="122" t="s">
        <v>382</v>
      </c>
      <c r="C14" s="54">
        <v>7283340</v>
      </c>
      <c r="D14" s="176">
        <v>3.5139999999999998E-2</v>
      </c>
      <c r="E14" s="50">
        <f>+D14*C14</f>
        <v>255936.56759999998</v>
      </c>
      <c r="F14" s="176">
        <f>+D14</f>
        <v>3.5139999999999998E-2</v>
      </c>
      <c r="G14" s="50">
        <f>+F14*C14</f>
        <v>255936.56759999998</v>
      </c>
    </row>
    <row r="15" spans="1:10">
      <c r="A15" s="80">
        <f>+A14+1</f>
        <v>2</v>
      </c>
      <c r="B15" s="122" t="s">
        <v>255</v>
      </c>
      <c r="C15" s="54">
        <v>7577.4600545802896</v>
      </c>
      <c r="D15" s="176">
        <f>+D14</f>
        <v>3.5139999999999998E-2</v>
      </c>
      <c r="E15" s="50">
        <f>+D15*C15</f>
        <v>266.27194631795135</v>
      </c>
      <c r="F15" s="176">
        <f t="shared" ref="F15:F16" si="0">+D15</f>
        <v>3.5139999999999998E-2</v>
      </c>
      <c r="G15" s="50">
        <f t="shared" ref="G15:G16" si="1">+F15*C15</f>
        <v>266.27194631795135</v>
      </c>
    </row>
    <row r="16" spans="1:10">
      <c r="A16" s="80">
        <f t="shared" ref="A16:A26" si="2">+A15+1</f>
        <v>3</v>
      </c>
      <c r="B16" s="122" t="s">
        <v>383</v>
      </c>
      <c r="C16" s="54">
        <v>-18290.969999999972</v>
      </c>
      <c r="D16" s="176">
        <f>ROUND(+E16/C16,6)</f>
        <v>2.2360999999999999E-2</v>
      </c>
      <c r="E16" s="50">
        <v>-409</v>
      </c>
      <c r="F16" s="176">
        <f t="shared" si="0"/>
        <v>2.2360999999999999E-2</v>
      </c>
      <c r="G16" s="50">
        <f t="shared" si="1"/>
        <v>-409.00438016999937</v>
      </c>
    </row>
    <row r="17" spans="1:9">
      <c r="A17" s="80">
        <f t="shared" si="2"/>
        <v>4</v>
      </c>
      <c r="B17" s="122" t="s">
        <v>382</v>
      </c>
      <c r="C17" s="54">
        <f>SUM(C14:C16)</f>
        <v>7272626.4900545804</v>
      </c>
      <c r="D17" s="176"/>
      <c r="E17" s="50">
        <f>SUM(E14:E16)</f>
        <v>255793.83954631793</v>
      </c>
      <c r="F17" s="176"/>
      <c r="G17" s="50">
        <f>SUM(G14:G16)</f>
        <v>255793.83516614794</v>
      </c>
    </row>
    <row r="18" spans="1:9">
      <c r="A18" s="80">
        <f t="shared" si="2"/>
        <v>5</v>
      </c>
      <c r="C18" s="149"/>
      <c r="D18" s="132"/>
      <c r="E18" s="132"/>
      <c r="F18" s="132"/>
      <c r="G18" s="132"/>
    </row>
    <row r="19" spans="1:9">
      <c r="A19" s="80">
        <f t="shared" si="2"/>
        <v>6</v>
      </c>
      <c r="B19" s="122" t="s">
        <v>384</v>
      </c>
      <c r="C19" s="54">
        <v>14259</v>
      </c>
      <c r="D19" s="150">
        <v>5.25</v>
      </c>
      <c r="E19" s="50">
        <f>+D19*C19</f>
        <v>74859.75</v>
      </c>
      <c r="F19" s="150">
        <f>+D19</f>
        <v>5.25</v>
      </c>
      <c r="G19" s="50">
        <f t="shared" ref="G19:G21" si="3">+F19*C19</f>
        <v>74859.75</v>
      </c>
    </row>
    <row r="20" spans="1:9">
      <c r="A20" s="80">
        <f t="shared" si="2"/>
        <v>7</v>
      </c>
      <c r="C20" s="54"/>
      <c r="D20" s="132"/>
      <c r="E20" s="50"/>
      <c r="F20" s="132"/>
      <c r="G20" s="50"/>
    </row>
    <row r="21" spans="1:9">
      <c r="A21" s="80">
        <f t="shared" si="2"/>
        <v>8</v>
      </c>
      <c r="B21" s="122" t="s">
        <v>385</v>
      </c>
      <c r="C21" s="206">
        <v>1893800</v>
      </c>
      <c r="D21" s="207">
        <v>2.5000000000000001E-4</v>
      </c>
      <c r="E21" s="50">
        <f>+D21*C21</f>
        <v>473.45</v>
      </c>
      <c r="F21" s="207">
        <f>+D21</f>
        <v>2.5000000000000001E-4</v>
      </c>
      <c r="G21" s="50">
        <f t="shared" si="3"/>
        <v>473.45</v>
      </c>
    </row>
    <row r="22" spans="1:9">
      <c r="A22" s="80">
        <f t="shared" si="2"/>
        <v>9</v>
      </c>
      <c r="B22" s="122"/>
      <c r="C22" s="149"/>
      <c r="D22" s="132"/>
      <c r="E22" s="50"/>
      <c r="F22" s="132"/>
      <c r="G22" s="132"/>
    </row>
    <row r="23" spans="1:9">
      <c r="A23" s="80">
        <f t="shared" si="2"/>
        <v>10</v>
      </c>
      <c r="B23" s="89"/>
      <c r="C23" s="149"/>
      <c r="D23" s="132"/>
      <c r="E23" s="50"/>
      <c r="F23" s="132"/>
      <c r="G23" s="132"/>
    </row>
    <row r="24" spans="1:9">
      <c r="A24" s="80">
        <f t="shared" si="2"/>
        <v>11</v>
      </c>
      <c r="B24" s="76" t="s">
        <v>187</v>
      </c>
      <c r="C24" s="132"/>
      <c r="D24" s="132"/>
      <c r="E24" s="129">
        <f>SUM(E17,E19,E21)</f>
        <v>331127.03954631794</v>
      </c>
      <c r="F24" s="129"/>
      <c r="G24" s="129">
        <f>SUM(G17,G19,G21)</f>
        <v>331127.03516614792</v>
      </c>
      <c r="H24" s="129">
        <f>SUM(H17,H19,H21)</f>
        <v>0</v>
      </c>
      <c r="I24" s="52">
        <f>+H24/E24</f>
        <v>0</v>
      </c>
    </row>
    <row r="25" spans="1:9">
      <c r="A25" s="80">
        <f t="shared" si="2"/>
        <v>12</v>
      </c>
      <c r="C25" s="102"/>
    </row>
    <row r="26" spans="1:9">
      <c r="A26" s="80">
        <f t="shared" si="2"/>
        <v>13</v>
      </c>
    </row>
  </sheetData>
  <mergeCells count="10">
    <mergeCell ref="D8:E8"/>
    <mergeCell ref="F8:G8"/>
    <mergeCell ref="H8:I8"/>
    <mergeCell ref="B12:I12"/>
    <mergeCell ref="A1:I1"/>
    <mergeCell ref="A2:I2"/>
    <mergeCell ref="A3:I3"/>
    <mergeCell ref="A4:I4"/>
    <mergeCell ref="D7:E7"/>
    <mergeCell ref="F7:G7"/>
  </mergeCells>
  <printOptions horizontalCentered="1"/>
  <pageMargins left="0" right="0" top="0.5" bottom="1.4" header="0.5" footer="0.5"/>
  <pageSetup orientation="landscape" horizontalDpi="300" verticalDpi="300" r:id="rId1"/>
  <headerFooter alignWithMargins="0">
    <oddFooter>&amp;R&amp;A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pane xSplit="2" ySplit="8" topLeftCell="C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" defaultRowHeight="13.2"/>
  <cols>
    <col min="1" max="1" width="7.88671875" style="76" bestFit="1" customWidth="1"/>
    <col min="2" max="2" width="40.5546875" style="76" bestFit="1" customWidth="1"/>
    <col min="3" max="3" width="14.6640625" style="76" bestFit="1" customWidth="1"/>
    <col min="4" max="4" width="14.88671875" style="76" customWidth="1"/>
    <col min="5" max="5" width="12.33203125" style="76" bestFit="1" customWidth="1"/>
    <col min="6" max="6" width="15.44140625" style="76" customWidth="1"/>
    <col min="7" max="7" width="14.88671875" style="76" bestFit="1" customWidth="1"/>
    <col min="8" max="8" width="13.6640625" style="76" customWidth="1"/>
    <col min="9" max="9" width="11.21875" style="76" bestFit="1" customWidth="1"/>
    <col min="10" max="13" width="15.44140625" style="76" customWidth="1"/>
    <col min="14" max="14" width="31.44140625" style="76" bestFit="1" customWidth="1"/>
    <col min="15" max="15" width="10.44140625" style="76" bestFit="1" customWidth="1"/>
    <col min="16" max="16384" width="9" style="76"/>
  </cols>
  <sheetData>
    <row r="1" spans="1:14" s="132" customFormat="1">
      <c r="A1" s="379" t="s">
        <v>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4" s="132" customFormat="1">
      <c r="A2" s="379" t="s">
        <v>386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3" spans="1:14" s="132" customFormat="1">
      <c r="A3" s="379" t="s">
        <v>387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</row>
    <row r="4" spans="1:14" s="132" customFormat="1">
      <c r="A4" s="379" t="s">
        <v>388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</row>
    <row r="5" spans="1:14" s="132" customFormat="1"/>
    <row r="6" spans="1:14" s="132" customFormat="1"/>
    <row r="7" spans="1:14" s="132" customFormat="1">
      <c r="B7" s="374" t="s">
        <v>389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</row>
    <row r="8" spans="1:14" s="132" customFormat="1" ht="52.8">
      <c r="A8" s="209" t="s">
        <v>5</v>
      </c>
      <c r="B8" s="210" t="s">
        <v>221</v>
      </c>
      <c r="C8" s="211" t="s">
        <v>390</v>
      </c>
      <c r="D8" s="211" t="s">
        <v>391</v>
      </c>
      <c r="E8" s="212" t="s">
        <v>392</v>
      </c>
      <c r="F8" s="211" t="s">
        <v>393</v>
      </c>
      <c r="G8" s="104" t="s">
        <v>226</v>
      </c>
      <c r="H8" s="106" t="s">
        <v>227</v>
      </c>
      <c r="I8" s="104" t="s">
        <v>324</v>
      </c>
      <c r="J8" s="106" t="s">
        <v>228</v>
      </c>
      <c r="K8" s="106" t="s">
        <v>229</v>
      </c>
      <c r="L8" s="106" t="s">
        <v>230</v>
      </c>
      <c r="M8" s="104" t="s">
        <v>231</v>
      </c>
      <c r="N8" s="82"/>
    </row>
    <row r="9" spans="1:14" s="208" customFormat="1" ht="26.4">
      <c r="C9" s="81" t="s">
        <v>234</v>
      </c>
      <c r="D9" s="82" t="s">
        <v>394</v>
      </c>
      <c r="E9" s="81" t="s">
        <v>236</v>
      </c>
      <c r="F9" s="82" t="s">
        <v>395</v>
      </c>
      <c r="G9" s="81" t="s">
        <v>396</v>
      </c>
      <c r="H9" s="81" t="s">
        <v>397</v>
      </c>
      <c r="I9" s="81" t="s">
        <v>240</v>
      </c>
      <c r="J9" s="82" t="s">
        <v>398</v>
      </c>
      <c r="K9" s="82" t="s">
        <v>399</v>
      </c>
      <c r="L9" s="82" t="s">
        <v>400</v>
      </c>
      <c r="M9" s="82" t="s">
        <v>401</v>
      </c>
      <c r="N9" s="82"/>
    </row>
    <row r="10" spans="1:14" s="208" customFormat="1">
      <c r="A10" s="208">
        <v>1</v>
      </c>
      <c r="B10" s="371" t="s">
        <v>402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82"/>
    </row>
    <row r="11" spans="1:14">
      <c r="A11" s="208">
        <f>+A10+1</f>
        <v>2</v>
      </c>
      <c r="B11" s="213" t="s">
        <v>403</v>
      </c>
      <c r="C11" s="214">
        <f>+'Exh. JAP-5 Tariff Summary'!D116</f>
        <v>5.77</v>
      </c>
      <c r="D11" s="214">
        <f>ROUND(C11*(1+$F$31),2)</f>
        <v>5.77</v>
      </c>
      <c r="E11" s="54">
        <v>0</v>
      </c>
      <c r="F11" s="50">
        <f>+E11*C11</f>
        <v>0</v>
      </c>
      <c r="G11" s="50"/>
      <c r="H11" s="50"/>
      <c r="I11" s="50"/>
      <c r="J11" s="50">
        <f>+F11</f>
        <v>0</v>
      </c>
      <c r="K11" s="53">
        <f>+J11/SUM($J$11:$J$13)*$I$20</f>
        <v>0</v>
      </c>
      <c r="L11" s="53">
        <f>+F11-K11</f>
        <v>0</v>
      </c>
      <c r="M11" s="50">
        <f>ROUND(L11*$C$27,0)</f>
        <v>0</v>
      </c>
      <c r="N11" s="122"/>
    </row>
    <row r="12" spans="1:14">
      <c r="A12" s="208">
        <f t="shared" ref="A12:A38" si="0">+A11+1</f>
        <v>3</v>
      </c>
      <c r="B12" s="213" t="s">
        <v>404</v>
      </c>
      <c r="C12" s="214">
        <f>+'Exh. JAP-5 Tariff Summary'!D115</f>
        <v>5.88</v>
      </c>
      <c r="D12" s="214">
        <f>ROUND(C12*(1+$F$31),2)</f>
        <v>5.88</v>
      </c>
      <c r="E12" s="54">
        <v>610586</v>
      </c>
      <c r="F12" s="50">
        <f>+E12*C12</f>
        <v>3590245.68</v>
      </c>
      <c r="G12" s="50"/>
      <c r="H12" s="50"/>
      <c r="I12" s="50"/>
      <c r="J12" s="50">
        <f t="shared" ref="J12:J13" si="1">+F12</f>
        <v>3590245.68</v>
      </c>
      <c r="K12" s="53">
        <f t="shared" ref="K12:K13" si="2">+J12/SUM($J$11:$J$13)*$I$20</f>
        <v>3590245.68</v>
      </c>
      <c r="L12" s="53">
        <f t="shared" ref="L12:L13" si="3">+F12-K12</f>
        <v>0</v>
      </c>
      <c r="M12" s="50">
        <f>ROUND(L12*$C$27,0)</f>
        <v>0</v>
      </c>
      <c r="N12" s="122"/>
    </row>
    <row r="13" spans="1:14">
      <c r="A13" s="208">
        <f t="shared" si="0"/>
        <v>4</v>
      </c>
      <c r="B13" s="213" t="s">
        <v>405</v>
      </c>
      <c r="C13" s="214">
        <f>+'Exh. JAP-5 Tariff Summary'!D114</f>
        <v>6.13</v>
      </c>
      <c r="D13" s="214">
        <f>ROUND(C13*(1+$F$31),2)</f>
        <v>6.13</v>
      </c>
      <c r="E13" s="54">
        <v>564832</v>
      </c>
      <c r="F13" s="50">
        <f>+E13*C13</f>
        <v>3462420.16</v>
      </c>
      <c r="G13" s="50"/>
      <c r="H13" s="50"/>
      <c r="I13" s="50"/>
      <c r="J13" s="50">
        <f t="shared" si="1"/>
        <v>3462420.16</v>
      </c>
      <c r="K13" s="53">
        <f t="shared" si="2"/>
        <v>3462420.16</v>
      </c>
      <c r="L13" s="53">
        <f t="shared" si="3"/>
        <v>0</v>
      </c>
      <c r="M13" s="50">
        <f>ROUND(L13*$C$27,0)</f>
        <v>0</v>
      </c>
      <c r="N13" s="122"/>
    </row>
    <row r="14" spans="1:14">
      <c r="A14" s="208">
        <f t="shared" si="0"/>
        <v>5</v>
      </c>
      <c r="B14" s="213"/>
      <c r="C14" s="214"/>
      <c r="D14" s="169"/>
      <c r="E14" s="54"/>
      <c r="F14" s="50"/>
      <c r="G14" s="50"/>
      <c r="H14" s="50"/>
      <c r="I14" s="50"/>
      <c r="J14" s="50"/>
      <c r="K14" s="50"/>
      <c r="L14" s="50"/>
      <c r="M14" s="50"/>
      <c r="N14" s="67"/>
    </row>
    <row r="15" spans="1:14">
      <c r="A15" s="208">
        <f t="shared" si="0"/>
        <v>6</v>
      </c>
      <c r="B15" s="378" t="s">
        <v>406</v>
      </c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</row>
    <row r="16" spans="1:14">
      <c r="A16" s="208">
        <f t="shared" si="0"/>
        <v>7</v>
      </c>
      <c r="B16" s="213" t="s">
        <v>403</v>
      </c>
      <c r="C16" s="215">
        <f>+'Exh. JAP-5 Tariff Summary'!D111</f>
        <v>5.0738999999999999E-2</v>
      </c>
      <c r="D16" s="215">
        <f>ROUND(C16*(1+$F$27),6)</f>
        <v>5.1686000000000003E-2</v>
      </c>
      <c r="E16" s="54">
        <v>0</v>
      </c>
      <c r="F16" s="50">
        <f>+E16*C16</f>
        <v>0</v>
      </c>
      <c r="G16" s="50"/>
      <c r="H16" s="50"/>
      <c r="I16" s="50"/>
      <c r="J16" s="50">
        <f>+F16</f>
        <v>0</v>
      </c>
      <c r="K16" s="53">
        <f>+J16/SUM($J$16:$J$18)*$H$20</f>
        <v>0</v>
      </c>
      <c r="L16" s="53">
        <f t="shared" ref="L16:L18" si="4">+F16-K16</f>
        <v>0</v>
      </c>
      <c r="M16" s="50">
        <f>ROUND(L16*$C$27,0)</f>
        <v>0</v>
      </c>
    </row>
    <row r="17" spans="1:13" ht="12.75" customHeight="1">
      <c r="A17" s="208">
        <f t="shared" si="0"/>
        <v>8</v>
      </c>
      <c r="B17" s="213" t="s">
        <v>404</v>
      </c>
      <c r="C17" s="215">
        <f>+'Exh. JAP-5 Tariff Summary'!D110</f>
        <v>5.1728999999999997E-2</v>
      </c>
      <c r="D17" s="215">
        <f>ROUND(SUM(F17,M17)/E17,6)</f>
        <v>5.2693999999999998E-2</v>
      </c>
      <c r="E17" s="54">
        <v>312694400</v>
      </c>
      <c r="F17" s="50">
        <f>+E17*C17</f>
        <v>16175368.6176</v>
      </c>
      <c r="G17" s="50"/>
      <c r="H17" s="50"/>
      <c r="I17" s="50"/>
      <c r="J17" s="50">
        <f t="shared" ref="J17:J18" si="5">+F17</f>
        <v>16175368.6176</v>
      </c>
      <c r="K17" s="53">
        <f t="shared" ref="K17:K18" si="6">+J17/SUM($J$16:$J$18)*$H$20</f>
        <v>12583086.512572538</v>
      </c>
      <c r="L17" s="53">
        <f t="shared" si="4"/>
        <v>3592282.1050274614</v>
      </c>
      <c r="M17" s="50">
        <f>ROUND(L17*$C$27,0)</f>
        <v>301753</v>
      </c>
    </row>
    <row r="18" spans="1:13">
      <c r="A18" s="208">
        <f t="shared" si="0"/>
        <v>9</v>
      </c>
      <c r="B18" s="213" t="s">
        <v>405</v>
      </c>
      <c r="C18" s="215">
        <f>+'Exh. JAP-5 Tariff Summary'!D109</f>
        <v>5.3848E-2</v>
      </c>
      <c r="D18" s="215">
        <f>ROUND(SUM(F18,M18)/E18,6)</f>
        <v>5.4852999999999999E-2</v>
      </c>
      <c r="E18" s="54">
        <v>253874966</v>
      </c>
      <c r="F18" s="50">
        <f>+E18*C18</f>
        <v>13670659.169167999</v>
      </c>
      <c r="G18" s="50"/>
      <c r="H18" s="50"/>
      <c r="I18" s="50"/>
      <c r="J18" s="50">
        <f t="shared" si="5"/>
        <v>13670659.169167999</v>
      </c>
      <c r="K18" s="53">
        <f t="shared" si="6"/>
        <v>10634631.647427464</v>
      </c>
      <c r="L18" s="53">
        <f t="shared" si="4"/>
        <v>3036027.5217405353</v>
      </c>
      <c r="M18" s="50">
        <f>ROUND(L18*$C$27,0)</f>
        <v>255027</v>
      </c>
    </row>
    <row r="19" spans="1:13">
      <c r="A19" s="208"/>
      <c r="B19" s="213"/>
      <c r="C19" s="215"/>
      <c r="D19" s="215"/>
      <c r="E19" s="54"/>
      <c r="F19" s="50"/>
      <c r="G19" s="50"/>
      <c r="H19" s="50"/>
      <c r="I19" s="50"/>
      <c r="J19" s="50"/>
      <c r="K19" s="53"/>
      <c r="L19" s="53"/>
      <c r="M19" s="50"/>
    </row>
    <row r="20" spans="1:13" ht="13.8" thickBot="1">
      <c r="A20" s="208">
        <f>+A18+1</f>
        <v>10</v>
      </c>
      <c r="B20" s="132"/>
      <c r="C20" s="132"/>
      <c r="D20" s="56"/>
      <c r="G20" s="121">
        <v>30270384</v>
      </c>
      <c r="H20" s="121">
        <f>+G20-I20</f>
        <v>23217718.16</v>
      </c>
      <c r="I20" s="121">
        <f>MIN(+G20*I21,SUM(F11:F13))</f>
        <v>7052665.8399999999</v>
      </c>
      <c r="J20" s="121">
        <f>SUM(J16:J18,J11:J13)</f>
        <v>36898693.626767993</v>
      </c>
      <c r="K20" s="121">
        <f>SUM(K16:K18,K11:K13)</f>
        <v>30270384.000000004</v>
      </c>
      <c r="L20" s="121">
        <f>SUM(L16:L18,L11:L13)</f>
        <v>6628309.6267679967</v>
      </c>
      <c r="M20" s="121">
        <f>SUM(M16:M18,M11:M13)</f>
        <v>556780</v>
      </c>
    </row>
    <row r="21" spans="1:13" ht="13.8" thickTop="1">
      <c r="A21" s="208">
        <f t="shared" si="0"/>
        <v>11</v>
      </c>
      <c r="B21" s="158" t="s">
        <v>407</v>
      </c>
      <c r="C21" s="53">
        <f>+'Exh. JAP-5 Rate Spread'!I21</f>
        <v>574455</v>
      </c>
      <c r="D21" s="215"/>
      <c r="F21" s="50"/>
      <c r="G21" s="50"/>
      <c r="H21" s="154" t="s">
        <v>297</v>
      </c>
      <c r="I21" s="155">
        <f>+'Exh. JAP-5 Sch 43 (Pri Vol)'!I24</f>
        <v>0.25</v>
      </c>
      <c r="J21" s="155"/>
      <c r="K21" s="155"/>
      <c r="L21" s="155"/>
      <c r="M21" s="50"/>
    </row>
    <row r="22" spans="1:13">
      <c r="A22" s="208">
        <f t="shared" si="0"/>
        <v>12</v>
      </c>
      <c r="B22" s="158" t="s">
        <v>408</v>
      </c>
      <c r="C22" s="50">
        <f>+'Exh. JAP-5 Sch 40 (Campus2)'!J12</f>
        <v>13393</v>
      </c>
      <c r="D22" s="56"/>
      <c r="F22" s="50"/>
      <c r="G22" s="50"/>
      <c r="H22" s="154" t="s">
        <v>299</v>
      </c>
      <c r="I22" s="155">
        <f>+I20/G20</f>
        <v>0.23298897826998163</v>
      </c>
      <c r="J22" s="155"/>
      <c r="K22" s="155"/>
      <c r="L22" s="155"/>
      <c r="M22" s="50"/>
    </row>
    <row r="23" spans="1:13">
      <c r="A23" s="208">
        <f t="shared" si="0"/>
        <v>13</v>
      </c>
      <c r="B23" s="158" t="s">
        <v>409</v>
      </c>
      <c r="C23" s="50">
        <f>+'Exh. JAP-5 Sch 40 (Campus2)'!J31</f>
        <v>4282</v>
      </c>
      <c r="D23" s="132"/>
      <c r="G23" s="50"/>
      <c r="H23" s="50"/>
      <c r="I23" s="50"/>
      <c r="J23" s="50"/>
      <c r="K23" s="50"/>
      <c r="L23" s="50"/>
      <c r="M23" s="50"/>
    </row>
    <row r="24" spans="1:13">
      <c r="A24" s="208">
        <f t="shared" si="0"/>
        <v>14</v>
      </c>
      <c r="B24" s="158" t="s">
        <v>410</v>
      </c>
      <c r="C24" s="50">
        <v>0</v>
      </c>
      <c r="D24" s="132"/>
      <c r="F24" s="56"/>
      <c r="G24" s="56"/>
      <c r="H24" s="56"/>
      <c r="I24" s="56"/>
      <c r="J24" s="56"/>
      <c r="K24" s="56"/>
      <c r="L24" s="56"/>
      <c r="M24" s="56"/>
    </row>
    <row r="25" spans="1:13">
      <c r="A25" s="208">
        <f t="shared" si="0"/>
        <v>15</v>
      </c>
      <c r="B25" s="156" t="s">
        <v>411</v>
      </c>
      <c r="C25" s="50">
        <f>+C21-SUM(C22:C24)</f>
        <v>556780</v>
      </c>
      <c r="D25" s="132"/>
      <c r="F25" s="194">
        <f>SUM(F16:F18)</f>
        <v>29846027.786767997</v>
      </c>
      <c r="G25" s="56" t="s">
        <v>412</v>
      </c>
      <c r="H25" s="56"/>
      <c r="I25" s="56"/>
      <c r="J25" s="56"/>
      <c r="K25" s="56"/>
      <c r="L25" s="56"/>
      <c r="M25" s="56"/>
    </row>
    <row r="26" spans="1:13">
      <c r="A26" s="208">
        <f t="shared" si="0"/>
        <v>16</v>
      </c>
      <c r="B26" s="156" t="s">
        <v>413</v>
      </c>
      <c r="C26" s="50">
        <f>+L20</f>
        <v>6628309.6267679967</v>
      </c>
      <c r="D26" s="132"/>
      <c r="F26" s="216">
        <f>SUM(M17:M18)</f>
        <v>556780</v>
      </c>
      <c r="G26" s="56" t="s">
        <v>414</v>
      </c>
      <c r="H26" s="56"/>
      <c r="I26" s="56"/>
      <c r="J26" s="56"/>
      <c r="K26" s="56"/>
      <c r="L26" s="56"/>
      <c r="M26" s="56"/>
    </row>
    <row r="27" spans="1:13">
      <c r="A27" s="208">
        <f t="shared" si="0"/>
        <v>17</v>
      </c>
      <c r="B27" s="156" t="s">
        <v>265</v>
      </c>
      <c r="C27" s="56">
        <f>+C25/C26</f>
        <v>8.400030043127138E-2</v>
      </c>
      <c r="D27" s="132"/>
      <c r="F27" s="56">
        <f>+F26/F25</f>
        <v>1.8655078792322376E-2</v>
      </c>
      <c r="G27" s="217" t="s">
        <v>415</v>
      </c>
      <c r="H27" s="56"/>
      <c r="I27" s="56"/>
      <c r="J27" s="56"/>
      <c r="K27" s="56"/>
      <c r="L27" s="56"/>
      <c r="M27" s="56"/>
    </row>
    <row r="28" spans="1:13">
      <c r="A28" s="208">
        <f t="shared" si="0"/>
        <v>18</v>
      </c>
      <c r="B28" s="158" t="s">
        <v>416</v>
      </c>
      <c r="C28" s="50">
        <f>SUM(M11:M13)</f>
        <v>0</v>
      </c>
      <c r="D28" s="132"/>
      <c r="F28" s="50"/>
      <c r="G28" s="50"/>
      <c r="H28" s="50"/>
      <c r="I28" s="50"/>
      <c r="J28" s="50"/>
      <c r="K28" s="50"/>
      <c r="L28" s="50"/>
      <c r="M28" s="50"/>
    </row>
    <row r="29" spans="1:13">
      <c r="A29" s="208">
        <f t="shared" si="0"/>
        <v>19</v>
      </c>
      <c r="B29" s="158" t="s">
        <v>417</v>
      </c>
      <c r="C29" s="50">
        <f>SUM(M16:M18)</f>
        <v>556780</v>
      </c>
      <c r="D29" s="132"/>
      <c r="F29" s="194">
        <f>SUM(F11:F13)</f>
        <v>7052665.8399999999</v>
      </c>
      <c r="G29" s="56" t="s">
        <v>418</v>
      </c>
      <c r="H29" s="50"/>
      <c r="I29" s="50"/>
      <c r="J29" s="50"/>
      <c r="K29" s="50"/>
      <c r="L29" s="50"/>
      <c r="M29" s="50"/>
    </row>
    <row r="30" spans="1:13">
      <c r="A30" s="208">
        <f t="shared" si="0"/>
        <v>20</v>
      </c>
      <c r="B30" s="132" t="s">
        <v>419</v>
      </c>
      <c r="C30" s="50">
        <f>SUM(C22:C23,C28:C29)</f>
        <v>574455</v>
      </c>
      <c r="D30" s="132"/>
      <c r="F30" s="216">
        <f>SUM(M12:M13)</f>
        <v>0</v>
      </c>
      <c r="G30" s="56" t="s">
        <v>414</v>
      </c>
      <c r="H30" s="50"/>
      <c r="I30" s="50"/>
      <c r="J30" s="50"/>
      <c r="K30" s="50"/>
      <c r="L30" s="50"/>
      <c r="M30" s="50"/>
    </row>
    <row r="31" spans="1:13">
      <c r="A31" s="208">
        <f t="shared" si="0"/>
        <v>21</v>
      </c>
      <c r="B31" s="132" t="s">
        <v>304</v>
      </c>
      <c r="C31" s="50">
        <f>+C21-C30</f>
        <v>0</v>
      </c>
      <c r="D31" s="132"/>
      <c r="F31" s="56">
        <f>+F30/F29</f>
        <v>0</v>
      </c>
      <c r="G31" s="217" t="s">
        <v>420</v>
      </c>
      <c r="H31" s="50"/>
      <c r="I31" s="50"/>
      <c r="J31" s="50"/>
      <c r="K31" s="50"/>
      <c r="L31" s="50"/>
      <c r="M31" s="50"/>
    </row>
    <row r="32" spans="1:13">
      <c r="A32" s="208">
        <f t="shared" si="0"/>
        <v>22</v>
      </c>
      <c r="B32" s="158" t="s">
        <v>421</v>
      </c>
      <c r="C32" s="50">
        <f>+'Exh. JAP-5 Proforma Proposed'!E25</f>
        <v>40368652</v>
      </c>
      <c r="D32" s="132"/>
      <c r="F32" s="50"/>
      <c r="G32" s="50"/>
      <c r="H32" s="50"/>
      <c r="I32" s="50"/>
      <c r="J32" s="50"/>
      <c r="K32" s="50"/>
      <c r="L32" s="50"/>
      <c r="M32" s="50"/>
    </row>
    <row r="33" spans="1:13">
      <c r="A33" s="208">
        <f t="shared" si="0"/>
        <v>23</v>
      </c>
      <c r="B33" s="132" t="s">
        <v>199</v>
      </c>
      <c r="C33" s="56">
        <f>C30/C32</f>
        <v>1.4230224977539502E-2</v>
      </c>
      <c r="D33" s="132"/>
      <c r="F33" s="50"/>
      <c r="G33" s="50"/>
      <c r="H33" s="50"/>
      <c r="I33" s="50"/>
      <c r="J33" s="50"/>
      <c r="K33" s="50"/>
      <c r="L33" s="50"/>
      <c r="M33" s="50"/>
    </row>
    <row r="34" spans="1:13">
      <c r="A34" s="208">
        <f t="shared" si="0"/>
        <v>24</v>
      </c>
      <c r="B34" s="132"/>
      <c r="C34" s="50"/>
      <c r="D34" s="132"/>
      <c r="F34" s="50"/>
      <c r="G34" s="50"/>
      <c r="H34" s="50"/>
      <c r="I34" s="50"/>
      <c r="J34" s="50"/>
      <c r="K34" s="50"/>
      <c r="L34" s="50"/>
      <c r="M34" s="50"/>
    </row>
    <row r="35" spans="1:13">
      <c r="A35" s="208">
        <f t="shared" si="0"/>
        <v>25</v>
      </c>
      <c r="B35" s="132" t="s">
        <v>422</v>
      </c>
      <c r="C35" s="50">
        <f>+'Exh. JAP-5 Sch 40 (Campus2)'!I48</f>
        <v>40943222</v>
      </c>
      <c r="D35" s="132"/>
      <c r="F35" s="132"/>
      <c r="G35" s="132"/>
      <c r="H35" s="132"/>
      <c r="I35" s="132"/>
      <c r="J35" s="132"/>
      <c r="K35" s="132"/>
      <c r="L35" s="132"/>
      <c r="M35" s="132"/>
    </row>
    <row r="36" spans="1:13">
      <c r="A36" s="208">
        <f t="shared" si="0"/>
        <v>26</v>
      </c>
      <c r="B36" s="158" t="s">
        <v>423</v>
      </c>
      <c r="C36" s="50">
        <f>+'Exh. JAP-5 Rate Spread'!J21</f>
        <v>40943107</v>
      </c>
      <c r="D36" s="132"/>
      <c r="F36" s="132"/>
      <c r="G36" s="132"/>
      <c r="H36" s="132"/>
      <c r="I36" s="132"/>
      <c r="J36" s="132"/>
      <c r="K36" s="132"/>
      <c r="L36" s="132"/>
      <c r="M36" s="132"/>
    </row>
    <row r="37" spans="1:13">
      <c r="A37" s="208">
        <f t="shared" si="0"/>
        <v>27</v>
      </c>
      <c r="B37" s="132" t="s">
        <v>424</v>
      </c>
      <c r="C37" s="50">
        <f>+C36-C35</f>
        <v>-115</v>
      </c>
      <c r="D37" s="132"/>
      <c r="F37" s="132"/>
      <c r="G37" s="132"/>
      <c r="H37" s="132"/>
      <c r="I37" s="132"/>
      <c r="J37" s="132"/>
      <c r="K37" s="132"/>
      <c r="L37" s="132"/>
      <c r="M37" s="132"/>
    </row>
    <row r="38" spans="1:13">
      <c r="A38" s="208">
        <f t="shared" si="0"/>
        <v>28</v>
      </c>
      <c r="B38" s="76" t="s">
        <v>425</v>
      </c>
    </row>
  </sheetData>
  <mergeCells count="7">
    <mergeCell ref="B15:M15"/>
    <mergeCell ref="A1:M1"/>
    <mergeCell ref="A2:M2"/>
    <mergeCell ref="A3:M3"/>
    <mergeCell ref="A4:M4"/>
    <mergeCell ref="B7:M7"/>
    <mergeCell ref="B10:M10"/>
  </mergeCells>
  <printOptions horizontalCentered="1"/>
  <pageMargins left="0" right="0" top="0.5" bottom="1.4" header="0.5" footer="0.5"/>
  <pageSetup scale="66" orientation="landscape" horizontalDpi="300" verticalDpi="300" r:id="rId1"/>
  <headerFooter alignWithMargins="0">
    <oddFooter>&amp;R&amp;A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="85" zoomScaleNormal="85"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5.21875" style="132" customWidth="1"/>
    <col min="2" max="2" width="41" style="132" bestFit="1" customWidth="1"/>
    <col min="3" max="3" width="15" style="132" bestFit="1" customWidth="1"/>
    <col min="4" max="4" width="22.5546875" style="132" bestFit="1" customWidth="1"/>
    <col min="5" max="5" width="17.88671875" style="132" bestFit="1" customWidth="1"/>
    <col min="6" max="6" width="12.21875" style="132" bestFit="1" customWidth="1"/>
    <col min="7" max="7" width="11.44140625" style="132" bestFit="1" customWidth="1"/>
    <col min="8" max="8" width="12.44140625" style="132" bestFit="1" customWidth="1"/>
    <col min="9" max="10" width="12.21875" style="132" bestFit="1" customWidth="1"/>
    <col min="11" max="16384" width="9.109375" style="132"/>
  </cols>
  <sheetData>
    <row r="1" spans="1:12">
      <c r="A1" s="379" t="s">
        <v>0</v>
      </c>
      <c r="B1" s="379"/>
      <c r="C1" s="379"/>
      <c r="D1" s="379"/>
      <c r="E1" s="218"/>
    </row>
    <row r="2" spans="1:12">
      <c r="A2" s="379" t="s">
        <v>426</v>
      </c>
      <c r="B2" s="379"/>
      <c r="C2" s="379"/>
      <c r="D2" s="379"/>
      <c r="E2" s="218"/>
    </row>
    <row r="3" spans="1:12">
      <c r="A3" s="381" t="s">
        <v>427</v>
      </c>
      <c r="B3" s="379"/>
      <c r="C3" s="379"/>
      <c r="D3" s="379"/>
      <c r="E3" s="218"/>
    </row>
    <row r="4" spans="1:12">
      <c r="B4" s="218"/>
      <c r="C4" s="218"/>
      <c r="D4" s="218"/>
      <c r="E4" s="218"/>
    </row>
    <row r="6" spans="1:12" s="81" customFormat="1" ht="26.4">
      <c r="A6" s="81" t="s">
        <v>5</v>
      </c>
      <c r="B6" s="81" t="s">
        <v>221</v>
      </c>
      <c r="C6" s="81" t="s">
        <v>428</v>
      </c>
      <c r="D6" s="81" t="s">
        <v>233</v>
      </c>
      <c r="F6" s="82" t="s">
        <v>392</v>
      </c>
      <c r="G6" s="82" t="s">
        <v>429</v>
      </c>
      <c r="H6" s="82" t="s">
        <v>430</v>
      </c>
      <c r="I6" s="82" t="s">
        <v>431</v>
      </c>
      <c r="J6" s="82" t="s">
        <v>432</v>
      </c>
    </row>
    <row r="7" spans="1:12" s="81" customFormat="1">
      <c r="B7" s="81" t="s">
        <v>234</v>
      </c>
      <c r="C7" s="82" t="s">
        <v>235</v>
      </c>
      <c r="D7" s="82" t="s">
        <v>236</v>
      </c>
      <c r="E7" s="82"/>
      <c r="F7" s="81" t="s">
        <v>237</v>
      </c>
      <c r="G7" s="81" t="s">
        <v>396</v>
      </c>
      <c r="H7" s="81" t="s">
        <v>397</v>
      </c>
      <c r="I7" s="81" t="s">
        <v>240</v>
      </c>
      <c r="J7" s="81" t="s">
        <v>241</v>
      </c>
      <c r="K7" s="82"/>
      <c r="L7" s="82"/>
    </row>
    <row r="8" spans="1:12" s="81" customFormat="1">
      <c r="B8" s="219" t="s">
        <v>433</v>
      </c>
      <c r="C8" s="82"/>
      <c r="D8" s="82"/>
      <c r="E8" s="82"/>
      <c r="F8" s="82"/>
      <c r="G8" s="82"/>
      <c r="H8" s="82"/>
      <c r="I8" s="82"/>
      <c r="J8" s="82"/>
    </row>
    <row r="9" spans="1:12">
      <c r="A9" s="208">
        <v>1</v>
      </c>
      <c r="B9" s="220" t="s">
        <v>434</v>
      </c>
      <c r="C9" s="169">
        <f>+'Exh. JAP-5 Sch 31 (Pri Vol)'!$E$9</f>
        <v>362.49</v>
      </c>
      <c r="D9" s="132" t="s">
        <v>435</v>
      </c>
      <c r="F9" s="221">
        <v>380</v>
      </c>
      <c r="G9" s="169">
        <f>+'Exh. JAP-5 Tariff Summary'!D105</f>
        <v>343.66</v>
      </c>
      <c r="H9" s="50">
        <f>ROUND(+G9*F9,0)</f>
        <v>130591</v>
      </c>
      <c r="I9" s="50">
        <f>ROUND(+F9*C9,0)</f>
        <v>137746</v>
      </c>
      <c r="J9" s="50">
        <f>+I9-H9</f>
        <v>7155</v>
      </c>
    </row>
    <row r="10" spans="1:12">
      <c r="A10" s="208">
        <f>+A9+1</f>
        <v>2</v>
      </c>
      <c r="B10" s="220" t="s">
        <v>436</v>
      </c>
      <c r="C10" s="169">
        <f>+'Exh. JAP-5 Sch 26 (Sec Vol)'!$E$9</f>
        <v>111.67</v>
      </c>
      <c r="D10" s="132" t="s">
        <v>437</v>
      </c>
      <c r="F10" s="221">
        <v>831</v>
      </c>
      <c r="G10" s="169">
        <f>+'Exh. JAP-5 Tariff Summary'!D104</f>
        <v>105.74</v>
      </c>
      <c r="H10" s="50">
        <f t="shared" ref="H10:H11" si="0">ROUND(+G10*F10,0)</f>
        <v>87870</v>
      </c>
      <c r="I10" s="50">
        <f>ROUND(+F10*C10,0)</f>
        <v>92798</v>
      </c>
      <c r="J10" s="50">
        <f t="shared" ref="J10:J11" si="1">+I10-H10</f>
        <v>4928</v>
      </c>
    </row>
    <row r="11" spans="1:12">
      <c r="A11" s="208">
        <f t="shared" ref="A11:A50" si="2">+A10+1</f>
        <v>3</v>
      </c>
      <c r="B11" s="222" t="s">
        <v>438</v>
      </c>
      <c r="C11" s="223">
        <f>+'Exh. JAP-5 Sch 25 (Sec Vol)'!$E$8</f>
        <v>55.27</v>
      </c>
      <c r="D11" s="224" t="s">
        <v>439</v>
      </c>
      <c r="F11" s="221">
        <v>441</v>
      </c>
      <c r="G11" s="169">
        <f>+'Exh. JAP-5 Tariff Summary'!D103</f>
        <v>52.3</v>
      </c>
      <c r="H11" s="50">
        <f t="shared" si="0"/>
        <v>23064</v>
      </c>
      <c r="I11" s="50">
        <f>ROUND(+F11*C11,0)</f>
        <v>24374</v>
      </c>
      <c r="J11" s="50">
        <f t="shared" si="1"/>
        <v>1310</v>
      </c>
    </row>
    <row r="12" spans="1:12" ht="13.8" thickBot="1">
      <c r="A12" s="208">
        <f t="shared" si="2"/>
        <v>4</v>
      </c>
      <c r="B12" s="225"/>
      <c r="F12" s="226">
        <f>SUM(F9:F11)</f>
        <v>1652</v>
      </c>
      <c r="H12" s="227">
        <f>SUM(H9:H11)</f>
        <v>241525</v>
      </c>
      <c r="I12" s="227">
        <f>SUM(I9:I11)</f>
        <v>254918</v>
      </c>
      <c r="J12" s="227">
        <f>SUM(J9:J11)</f>
        <v>13393</v>
      </c>
    </row>
    <row r="13" spans="1:12">
      <c r="A13" s="208">
        <f t="shared" si="2"/>
        <v>5</v>
      </c>
    </row>
    <row r="14" spans="1:12">
      <c r="A14" s="208">
        <f t="shared" si="2"/>
        <v>6</v>
      </c>
      <c r="B14" s="228" t="s">
        <v>440</v>
      </c>
      <c r="C14" s="229"/>
      <c r="D14" s="230"/>
    </row>
    <row r="15" spans="1:12">
      <c r="A15" s="208">
        <f t="shared" si="2"/>
        <v>7</v>
      </c>
      <c r="B15" s="220" t="s">
        <v>441</v>
      </c>
      <c r="C15" s="231"/>
      <c r="D15" s="156"/>
    </row>
    <row r="16" spans="1:12">
      <c r="A16" s="208">
        <f t="shared" si="2"/>
        <v>8</v>
      </c>
      <c r="B16" s="232" t="s">
        <v>403</v>
      </c>
      <c r="C16" s="150">
        <f>+'Exh. JAP-5 Sch 40 (Campus1)'!D11</f>
        <v>5.77</v>
      </c>
      <c r="D16" s="156" t="s">
        <v>331</v>
      </c>
      <c r="F16" s="221">
        <v>0</v>
      </c>
      <c r="G16" s="169">
        <f>+'Exh. JAP-5 Tariff Summary'!D116</f>
        <v>5.77</v>
      </c>
      <c r="H16" s="50">
        <f>ROUND(+G16*F16,0)</f>
        <v>0</v>
      </c>
      <c r="I16" s="50">
        <f>ROUND(+F16*C16,0)</f>
        <v>0</v>
      </c>
      <c r="J16" s="50">
        <f t="shared" ref="J16:J18" si="3">+I16-H16</f>
        <v>0</v>
      </c>
    </row>
    <row r="17" spans="1:10">
      <c r="A17" s="208">
        <f t="shared" si="2"/>
        <v>9</v>
      </c>
      <c r="B17" s="232" t="s">
        <v>404</v>
      </c>
      <c r="C17" s="150">
        <f>+'Exh. JAP-5 Sch 40 (Campus1)'!D12</f>
        <v>5.88</v>
      </c>
      <c r="D17" s="156" t="s">
        <v>331</v>
      </c>
      <c r="F17" s="221">
        <v>610586</v>
      </c>
      <c r="G17" s="169">
        <f>+'Exh. JAP-5 Tariff Summary'!D115</f>
        <v>5.88</v>
      </c>
      <c r="H17" s="50">
        <f t="shared" ref="H17:H18" si="4">ROUND(+G17*F17,0)</f>
        <v>3590246</v>
      </c>
      <c r="I17" s="50">
        <f>ROUND(+F17*C17,0)</f>
        <v>3590246</v>
      </c>
      <c r="J17" s="50">
        <f t="shared" si="3"/>
        <v>0</v>
      </c>
    </row>
    <row r="18" spans="1:10">
      <c r="A18" s="208">
        <f t="shared" si="2"/>
        <v>10</v>
      </c>
      <c r="B18" s="232" t="s">
        <v>405</v>
      </c>
      <c r="C18" s="150">
        <f>+'Exh. JAP-5 Sch 40 (Campus1)'!D13</f>
        <v>6.13</v>
      </c>
      <c r="D18" s="156" t="s">
        <v>331</v>
      </c>
      <c r="F18" s="221">
        <v>564832</v>
      </c>
      <c r="G18" s="169">
        <f>+'Exh. JAP-5 Tariff Summary'!D114</f>
        <v>6.13</v>
      </c>
      <c r="H18" s="50">
        <f t="shared" si="4"/>
        <v>3462420</v>
      </c>
      <c r="I18" s="50">
        <f>ROUND(+F18*C18,0)</f>
        <v>3462420</v>
      </c>
      <c r="J18" s="50">
        <f t="shared" si="3"/>
        <v>0</v>
      </c>
    </row>
    <row r="19" spans="1:10" ht="13.8" thickBot="1">
      <c r="A19" s="208">
        <f t="shared" si="2"/>
        <v>11</v>
      </c>
      <c r="B19" s="220"/>
      <c r="F19" s="226">
        <f>SUM(F16:F18)</f>
        <v>1175418</v>
      </c>
      <c r="H19" s="227">
        <f>SUM(H16:H18)</f>
        <v>7052666</v>
      </c>
      <c r="I19" s="227">
        <f>SUM(I16:I18)</f>
        <v>7052666</v>
      </c>
      <c r="J19" s="227">
        <f>SUM(J16:J18)</f>
        <v>0</v>
      </c>
    </row>
    <row r="20" spans="1:10">
      <c r="A20" s="208">
        <f t="shared" si="2"/>
        <v>12</v>
      </c>
      <c r="B20" s="233" t="s">
        <v>442</v>
      </c>
      <c r="D20" s="156"/>
    </row>
    <row r="21" spans="1:10">
      <c r="A21" s="208">
        <f t="shared" si="2"/>
        <v>13</v>
      </c>
      <c r="B21" s="232" t="s">
        <v>403</v>
      </c>
      <c r="C21" s="176">
        <f>+'Exh. JAP-5 Sch 40 (Campus1)'!D16</f>
        <v>5.1686000000000003E-2</v>
      </c>
      <c r="D21" s="156" t="s">
        <v>443</v>
      </c>
      <c r="F21" s="221">
        <f>+'Exh. JAP-5 Sch 40 (Campus1)'!E16</f>
        <v>0</v>
      </c>
      <c r="G21" s="132">
        <f>+'Exh. JAP-5 Tariff Summary'!D111</f>
        <v>5.0738999999999999E-2</v>
      </c>
      <c r="H21" s="50">
        <f>ROUND(+G21*F21,0)</f>
        <v>0</v>
      </c>
      <c r="I21" s="50">
        <f>ROUND(+F21*C21,0)</f>
        <v>0</v>
      </c>
      <c r="J21" s="50">
        <f t="shared" ref="J21:J25" si="5">+I21-H21</f>
        <v>0</v>
      </c>
    </row>
    <row r="22" spans="1:10">
      <c r="A22" s="208">
        <f t="shared" si="2"/>
        <v>14</v>
      </c>
      <c r="B22" s="232" t="s">
        <v>404</v>
      </c>
      <c r="C22" s="176">
        <f>+'Exh. JAP-5 Sch 40 (Campus1)'!D17</f>
        <v>5.2693999999999998E-2</v>
      </c>
      <c r="D22" s="156" t="s">
        <v>443</v>
      </c>
      <c r="F22" s="221">
        <f>+'Exh. JAP-5 Sch 40 (Campus1)'!E17</f>
        <v>312694400</v>
      </c>
      <c r="G22" s="132">
        <f>+'Exh. JAP-5 Tariff Summary'!D110</f>
        <v>5.1728999999999997E-2</v>
      </c>
      <c r="H22" s="50">
        <f t="shared" ref="H22:H25" si="6">ROUND(+G22*F22,0)</f>
        <v>16175369</v>
      </c>
      <c r="I22" s="50">
        <f>ROUND(+F22*C22,0)</f>
        <v>16477119</v>
      </c>
      <c r="J22" s="50">
        <f t="shared" si="5"/>
        <v>301750</v>
      </c>
    </row>
    <row r="23" spans="1:10">
      <c r="A23" s="208">
        <f t="shared" si="2"/>
        <v>15</v>
      </c>
      <c r="B23" s="234" t="s">
        <v>405</v>
      </c>
      <c r="C23" s="235">
        <f>+'Exh. JAP-5 Sch 40 (Campus1)'!D18</f>
        <v>5.4852999999999999E-2</v>
      </c>
      <c r="D23" s="224" t="s">
        <v>443</v>
      </c>
      <c r="F23" s="221">
        <f>+'Exh. JAP-5 Sch 40 (Campus1)'!E18</f>
        <v>253874966</v>
      </c>
      <c r="G23" s="132">
        <f>+'Exh. JAP-5 Tariff Summary'!D108</f>
        <v>5.3848E-2</v>
      </c>
      <c r="H23" s="50">
        <f t="shared" si="6"/>
        <v>13670659</v>
      </c>
      <c r="I23" s="50">
        <f>ROUND(+F23*C23,0)</f>
        <v>13925804</v>
      </c>
      <c r="J23" s="50">
        <f t="shared" si="5"/>
        <v>255145</v>
      </c>
    </row>
    <row r="24" spans="1:10" ht="13.8" thickBot="1">
      <c r="A24" s="208"/>
      <c r="B24" s="213"/>
      <c r="C24" s="176"/>
      <c r="D24" s="156"/>
      <c r="E24" s="132" t="s">
        <v>444</v>
      </c>
      <c r="F24" s="226">
        <f>SUM(F21:F23)</f>
        <v>566569366</v>
      </c>
      <c r="H24" s="227">
        <f>SUM(H21:H23)</f>
        <v>29846028</v>
      </c>
      <c r="I24" s="227">
        <f>SUM(I21:I23)</f>
        <v>30402923</v>
      </c>
      <c r="J24" s="227">
        <f>SUM(J21:J23)</f>
        <v>556895</v>
      </c>
    </row>
    <row r="25" spans="1:10">
      <c r="A25" s="208"/>
      <c r="B25" s="213"/>
      <c r="C25" s="176"/>
      <c r="D25" s="156"/>
      <c r="E25" s="132" t="s">
        <v>445</v>
      </c>
      <c r="F25" s="221">
        <v>-1176286.0435634728</v>
      </c>
      <c r="G25" s="132">
        <v>5.2678999999999997E-2</v>
      </c>
      <c r="H25" s="50">
        <f t="shared" si="6"/>
        <v>-61966</v>
      </c>
      <c r="I25" s="50">
        <f>+H25</f>
        <v>-61966</v>
      </c>
      <c r="J25" s="50">
        <f t="shared" si="5"/>
        <v>0</v>
      </c>
    </row>
    <row r="26" spans="1:10">
      <c r="A26" s="208"/>
      <c r="B26" s="213"/>
      <c r="C26" s="176"/>
      <c r="D26" s="156"/>
      <c r="E26" s="132" t="s">
        <v>383</v>
      </c>
      <c r="F26" s="221">
        <v>-9448903.1999999993</v>
      </c>
      <c r="G26" s="132">
        <f>ROUND(H26/F26,6)</f>
        <v>7.1484000000000006E-2</v>
      </c>
      <c r="H26" s="50">
        <v>-675441</v>
      </c>
      <c r="I26" s="50">
        <v>-675441</v>
      </c>
      <c r="J26" s="50">
        <f>+I26-H26</f>
        <v>0</v>
      </c>
    </row>
    <row r="27" spans="1:10" ht="13.8" thickBot="1">
      <c r="A27" s="208">
        <f>+A23+1</f>
        <v>16</v>
      </c>
      <c r="B27" s="225"/>
      <c r="E27" s="132" t="s">
        <v>256</v>
      </c>
      <c r="F27" s="226">
        <f>SUM(F24:F26)</f>
        <v>555944176.75643647</v>
      </c>
      <c r="H27" s="226">
        <f>SUM(H24:H26)</f>
        <v>29108621</v>
      </c>
      <c r="I27" s="226">
        <f t="shared" ref="I27:J27" si="7">SUM(I24:I26)</f>
        <v>29665516</v>
      </c>
      <c r="J27" s="226">
        <f t="shared" si="7"/>
        <v>556895</v>
      </c>
    </row>
    <row r="28" spans="1:10">
      <c r="A28" s="208">
        <f t="shared" si="2"/>
        <v>17</v>
      </c>
      <c r="B28" s="236" t="s">
        <v>446</v>
      </c>
      <c r="C28" s="229"/>
      <c r="D28" s="229"/>
    </row>
    <row r="29" spans="1:10">
      <c r="A29" s="208">
        <f t="shared" si="2"/>
        <v>18</v>
      </c>
      <c r="B29" s="232" t="s">
        <v>404</v>
      </c>
      <c r="C29" s="207">
        <f>+'Exh. JAP-5 Sch 31 (Pri Vol)'!$E$24</f>
        <v>1.1000000000000001E-3</v>
      </c>
      <c r="D29" s="132" t="s">
        <v>447</v>
      </c>
      <c r="F29" s="221">
        <v>87326944</v>
      </c>
      <c r="G29" s="237">
        <f>+'Exh. JAP-5 Tariff Summary'!D120</f>
        <v>1.07E-3</v>
      </c>
      <c r="H29" s="50">
        <f t="shared" ref="H29:H30" si="8">ROUND(+G29*F29,0)</f>
        <v>93440</v>
      </c>
      <c r="I29" s="50">
        <f>ROUND(+F29*C29,0)</f>
        <v>96060</v>
      </c>
      <c r="J29" s="50">
        <f t="shared" ref="J29:J30" si="9">+I29-H29</f>
        <v>2620</v>
      </c>
    </row>
    <row r="30" spans="1:10">
      <c r="A30" s="208">
        <f t="shared" si="2"/>
        <v>19</v>
      </c>
      <c r="B30" s="234" t="s">
        <v>405</v>
      </c>
      <c r="C30" s="238">
        <f>+'Exh. JAP-5 Sch 26 (Sec Vol)'!$E$25</f>
        <v>1.2899999999999999E-3</v>
      </c>
      <c r="D30" s="224" t="s">
        <v>448</v>
      </c>
      <c r="F30" s="221">
        <v>55428177</v>
      </c>
      <c r="G30" s="237">
        <f>+'Exh. JAP-5 Tariff Summary'!D119</f>
        <v>1.2600000000000001E-3</v>
      </c>
      <c r="H30" s="50">
        <f t="shared" si="8"/>
        <v>69840</v>
      </c>
      <c r="I30" s="50">
        <f>ROUND(+F30*C30,0)</f>
        <v>71502</v>
      </c>
      <c r="J30" s="50">
        <f t="shared" si="9"/>
        <v>1662</v>
      </c>
    </row>
    <row r="31" spans="1:10" ht="13.8" thickBot="1">
      <c r="A31" s="208">
        <f t="shared" si="2"/>
        <v>20</v>
      </c>
      <c r="B31" s="225"/>
      <c r="F31" s="226">
        <f>SUM(F28:F30)</f>
        <v>142755121</v>
      </c>
      <c r="G31" s="169"/>
      <c r="H31" s="227">
        <f>SUM(H28:H30)</f>
        <v>163280</v>
      </c>
      <c r="I31" s="227">
        <f>SUM(I28:I30)</f>
        <v>167562</v>
      </c>
      <c r="J31" s="227">
        <f>SUM(J28:J30)</f>
        <v>4282</v>
      </c>
    </row>
    <row r="32" spans="1:10">
      <c r="A32" s="208">
        <f t="shared" si="2"/>
        <v>21</v>
      </c>
    </row>
    <row r="33" spans="1:10">
      <c r="A33" s="208">
        <f t="shared" si="2"/>
        <v>22</v>
      </c>
      <c r="B33" s="239" t="s">
        <v>449</v>
      </c>
      <c r="C33" s="229" t="s">
        <v>450</v>
      </c>
    </row>
    <row r="34" spans="1:10">
      <c r="A34" s="208">
        <f t="shared" si="2"/>
        <v>23</v>
      </c>
      <c r="B34" s="236" t="s">
        <v>451</v>
      </c>
      <c r="C34" s="150">
        <f>+'Exh. JAP-5 Tariff Summary'!E123</f>
        <v>3.13</v>
      </c>
      <c r="D34" s="132" t="s">
        <v>331</v>
      </c>
      <c r="F34" s="221">
        <v>486987</v>
      </c>
      <c r="G34" s="169">
        <f t="shared" ref="G34:G45" si="10">+C34</f>
        <v>3.13</v>
      </c>
      <c r="H34" s="50">
        <f t="shared" ref="H34:H45" si="11">ROUND(+G34*F34,0)</f>
        <v>1524269</v>
      </c>
      <c r="I34" s="50">
        <f t="shared" ref="I34:I45" si="12">ROUND(+F34*C34,0)</f>
        <v>1524269</v>
      </c>
      <c r="J34" s="50">
        <f t="shared" ref="J34:J45" si="13">+I34-H34</f>
        <v>0</v>
      </c>
    </row>
    <row r="35" spans="1:10">
      <c r="A35" s="208">
        <f t="shared" si="2"/>
        <v>24</v>
      </c>
      <c r="B35" s="233" t="s">
        <v>452</v>
      </c>
      <c r="C35" s="150">
        <f>+'Exh. JAP-5 Tariff Summary'!E124</f>
        <v>5.8999999999999995</v>
      </c>
      <c r="D35" s="132" t="s">
        <v>331</v>
      </c>
      <c r="F35" s="221">
        <v>236434</v>
      </c>
      <c r="G35" s="169">
        <f t="shared" si="10"/>
        <v>5.8999999999999995</v>
      </c>
      <c r="H35" s="50">
        <f t="shared" si="11"/>
        <v>1394961</v>
      </c>
      <c r="I35" s="50">
        <f t="shared" si="12"/>
        <v>1394961</v>
      </c>
      <c r="J35" s="50">
        <f t="shared" si="13"/>
        <v>0</v>
      </c>
    </row>
    <row r="36" spans="1:10">
      <c r="A36" s="208">
        <f t="shared" si="2"/>
        <v>25</v>
      </c>
      <c r="B36" s="233" t="s">
        <v>66</v>
      </c>
      <c r="C36" s="150">
        <f>+'Exh. JAP-5 Tariff Summary'!D125</f>
        <v>1.5599999999999996</v>
      </c>
      <c r="D36" s="132" t="s">
        <v>331</v>
      </c>
      <c r="F36" s="221">
        <v>59136</v>
      </c>
      <c r="G36" s="169">
        <f t="shared" si="10"/>
        <v>1.5599999999999996</v>
      </c>
      <c r="H36" s="50">
        <f t="shared" si="11"/>
        <v>92252</v>
      </c>
      <c r="I36" s="50">
        <f t="shared" si="12"/>
        <v>92252</v>
      </c>
      <c r="J36" s="50">
        <f t="shared" si="13"/>
        <v>0</v>
      </c>
    </row>
    <row r="37" spans="1:10">
      <c r="A37" s="208">
        <f t="shared" si="2"/>
        <v>26</v>
      </c>
      <c r="B37" s="233" t="s">
        <v>453</v>
      </c>
      <c r="C37" s="150">
        <f>+'Exh. JAP-5 Tariff Summary'!D126</f>
        <v>0.59999999999999964</v>
      </c>
      <c r="D37" s="132" t="s">
        <v>331</v>
      </c>
      <c r="F37" s="221">
        <v>38275</v>
      </c>
      <c r="G37" s="169">
        <f t="shared" si="10"/>
        <v>0.59999999999999964</v>
      </c>
      <c r="H37" s="50">
        <f t="shared" si="11"/>
        <v>22965</v>
      </c>
      <c r="I37" s="50">
        <f t="shared" si="12"/>
        <v>22965</v>
      </c>
      <c r="J37" s="50">
        <f t="shared" si="13"/>
        <v>0</v>
      </c>
    </row>
    <row r="38" spans="1:10">
      <c r="A38" s="208">
        <f t="shared" si="2"/>
        <v>27</v>
      </c>
      <c r="B38" s="233" t="s">
        <v>454</v>
      </c>
      <c r="C38" s="150">
        <f>+'Exh. JAP-5 Tariff Summary'!D127</f>
        <v>2.6499999999999995</v>
      </c>
      <c r="D38" s="132" t="s">
        <v>331</v>
      </c>
      <c r="F38" s="221">
        <v>53734</v>
      </c>
      <c r="G38" s="169">
        <f t="shared" si="10"/>
        <v>2.6499999999999995</v>
      </c>
      <c r="H38" s="50">
        <f t="shared" si="11"/>
        <v>142395</v>
      </c>
      <c r="I38" s="50">
        <f t="shared" si="12"/>
        <v>142395</v>
      </c>
      <c r="J38" s="50">
        <f t="shared" si="13"/>
        <v>0</v>
      </c>
    </row>
    <row r="39" spans="1:10">
      <c r="A39" s="208">
        <f t="shared" si="2"/>
        <v>28</v>
      </c>
      <c r="B39" s="233" t="s">
        <v>455</v>
      </c>
      <c r="C39" s="150">
        <f>+'Exh. JAP-5 Tariff Summary'!D128</f>
        <v>0.45999999999999996</v>
      </c>
      <c r="D39" s="132" t="s">
        <v>331</v>
      </c>
      <c r="F39" s="221">
        <v>70537</v>
      </c>
      <c r="G39" s="169">
        <f t="shared" si="10"/>
        <v>0.45999999999999996</v>
      </c>
      <c r="H39" s="50">
        <f t="shared" si="11"/>
        <v>32447</v>
      </c>
      <c r="I39" s="50">
        <f t="shared" si="12"/>
        <v>32447</v>
      </c>
      <c r="J39" s="50">
        <f t="shared" si="13"/>
        <v>0</v>
      </c>
    </row>
    <row r="40" spans="1:10">
      <c r="A40" s="208">
        <f t="shared" si="2"/>
        <v>29</v>
      </c>
      <c r="B40" s="233" t="s">
        <v>456</v>
      </c>
      <c r="C40" s="150">
        <v>0</v>
      </c>
      <c r="D40" s="132" t="s">
        <v>331</v>
      </c>
      <c r="F40" s="221">
        <v>1139</v>
      </c>
      <c r="G40" s="169">
        <f t="shared" si="10"/>
        <v>0</v>
      </c>
      <c r="H40" s="50">
        <f t="shared" si="11"/>
        <v>0</v>
      </c>
      <c r="I40" s="50">
        <f t="shared" si="12"/>
        <v>0</v>
      </c>
      <c r="J40" s="50">
        <f t="shared" si="13"/>
        <v>0</v>
      </c>
    </row>
    <row r="41" spans="1:10">
      <c r="A41" s="208">
        <f t="shared" si="2"/>
        <v>30</v>
      </c>
      <c r="B41" s="233" t="s">
        <v>71</v>
      </c>
      <c r="C41" s="150">
        <f>+'Exh. JAP-5 Tariff Summary'!D130</f>
        <v>2.6000000000000005</v>
      </c>
      <c r="D41" s="132" t="s">
        <v>331</v>
      </c>
      <c r="F41" s="221">
        <v>46448</v>
      </c>
      <c r="G41" s="169">
        <f t="shared" si="10"/>
        <v>2.6000000000000005</v>
      </c>
      <c r="H41" s="50">
        <f t="shared" si="11"/>
        <v>120765</v>
      </c>
      <c r="I41" s="50">
        <f t="shared" si="12"/>
        <v>120765</v>
      </c>
      <c r="J41" s="50">
        <f t="shared" si="13"/>
        <v>0</v>
      </c>
    </row>
    <row r="42" spans="1:10">
      <c r="A42" s="208">
        <f t="shared" si="2"/>
        <v>31</v>
      </c>
      <c r="B42" s="233" t="s">
        <v>72</v>
      </c>
      <c r="C42" s="150">
        <f>+'Exh. JAP-5 Tariff Summary'!E131</f>
        <v>4.9799999999999995</v>
      </c>
      <c r="D42" s="132" t="s">
        <v>331</v>
      </c>
      <c r="F42" s="221">
        <v>64138</v>
      </c>
      <c r="G42" s="169">
        <f t="shared" si="10"/>
        <v>4.9799999999999995</v>
      </c>
      <c r="H42" s="50">
        <f t="shared" si="11"/>
        <v>319407</v>
      </c>
      <c r="I42" s="50">
        <f t="shared" si="12"/>
        <v>319407</v>
      </c>
      <c r="J42" s="50">
        <f t="shared" si="13"/>
        <v>0</v>
      </c>
    </row>
    <row r="43" spans="1:10">
      <c r="A43" s="208">
        <f t="shared" si="2"/>
        <v>32</v>
      </c>
      <c r="B43" s="233" t="s">
        <v>73</v>
      </c>
      <c r="C43" s="150">
        <f>+'Exh. JAP-5 Tariff Summary'!E132</f>
        <v>1.25</v>
      </c>
      <c r="D43" s="132" t="s">
        <v>331</v>
      </c>
      <c r="F43" s="221">
        <v>46367</v>
      </c>
      <c r="G43" s="169">
        <f t="shared" si="10"/>
        <v>1.25</v>
      </c>
      <c r="H43" s="50">
        <f t="shared" si="11"/>
        <v>57959</v>
      </c>
      <c r="I43" s="50">
        <f t="shared" si="12"/>
        <v>57959</v>
      </c>
      <c r="J43" s="50">
        <f t="shared" si="13"/>
        <v>0</v>
      </c>
    </row>
    <row r="44" spans="1:10">
      <c r="A44" s="208">
        <f t="shared" si="2"/>
        <v>33</v>
      </c>
      <c r="B44" s="233" t="s">
        <v>74</v>
      </c>
      <c r="C44" s="150">
        <f>+'Exh. JAP-5 Tariff Summary'!E133</f>
        <v>1.6700000000000008</v>
      </c>
      <c r="D44" s="132" t="s">
        <v>331</v>
      </c>
      <c r="F44" s="221">
        <v>47001</v>
      </c>
      <c r="G44" s="169">
        <f t="shared" si="10"/>
        <v>1.6700000000000008</v>
      </c>
      <c r="H44" s="50">
        <f t="shared" si="11"/>
        <v>78492</v>
      </c>
      <c r="I44" s="50">
        <f t="shared" si="12"/>
        <v>78492</v>
      </c>
      <c r="J44" s="50">
        <f t="shared" si="13"/>
        <v>0</v>
      </c>
    </row>
    <row r="45" spans="1:10">
      <c r="A45" s="208">
        <f t="shared" si="2"/>
        <v>34</v>
      </c>
      <c r="B45" s="240" t="s">
        <v>75</v>
      </c>
      <c r="C45" s="150">
        <f>+'Exh. JAP-5 Tariff Summary'!D134</f>
        <v>0.66000000000000014</v>
      </c>
      <c r="D45" s="132" t="s">
        <v>331</v>
      </c>
      <c r="F45" s="221">
        <v>25224</v>
      </c>
      <c r="G45" s="169">
        <f t="shared" si="10"/>
        <v>0.66000000000000014</v>
      </c>
      <c r="H45" s="50">
        <f t="shared" si="11"/>
        <v>16648</v>
      </c>
      <c r="I45" s="50">
        <f t="shared" si="12"/>
        <v>16648</v>
      </c>
      <c r="J45" s="50">
        <f t="shared" si="13"/>
        <v>0</v>
      </c>
    </row>
    <row r="46" spans="1:10" ht="13.8" thickBot="1">
      <c r="A46" s="208">
        <f t="shared" si="2"/>
        <v>35</v>
      </c>
      <c r="C46" s="150"/>
      <c r="F46" s="226">
        <f>SUM(F34:F45)</f>
        <v>1175420</v>
      </c>
      <c r="H46" s="227">
        <f>SUM(H34:H45)</f>
        <v>3802560</v>
      </c>
      <c r="I46" s="227">
        <f t="shared" ref="I46:J46" si="14">SUM(I34:I45)</f>
        <v>3802560</v>
      </c>
      <c r="J46" s="227">
        <f t="shared" si="14"/>
        <v>0</v>
      </c>
    </row>
    <row r="47" spans="1:10">
      <c r="A47" s="208">
        <f t="shared" si="2"/>
        <v>36</v>
      </c>
      <c r="B47" s="381"/>
      <c r="C47" s="381"/>
      <c r="D47" s="381"/>
    </row>
    <row r="48" spans="1:10">
      <c r="A48" s="208">
        <f t="shared" si="2"/>
        <v>37</v>
      </c>
      <c r="C48" s="150"/>
      <c r="D48" s="150"/>
      <c r="E48" s="132" t="s">
        <v>457</v>
      </c>
      <c r="H48" s="194">
        <f>SUM(H12,H19,H27,H31,H46)</f>
        <v>40368652</v>
      </c>
      <c r="I48" s="194">
        <f>SUM(I12,I19,I27,I31,I46)</f>
        <v>40943222</v>
      </c>
      <c r="J48" s="194">
        <f>SUM(J12,J19,J27,J31,J46)</f>
        <v>574570</v>
      </c>
    </row>
    <row r="49" spans="1:8">
      <c r="A49" s="208">
        <f t="shared" si="2"/>
        <v>38</v>
      </c>
      <c r="C49" s="150"/>
      <c r="D49" s="150"/>
      <c r="H49" s="194">
        <v>40368650</v>
      </c>
    </row>
    <row r="50" spans="1:8">
      <c r="A50" s="208">
        <f t="shared" si="2"/>
        <v>39</v>
      </c>
      <c r="C50" s="150"/>
      <c r="D50" s="150"/>
      <c r="H50" s="194">
        <f>+H49-H48</f>
        <v>-2</v>
      </c>
    </row>
    <row r="51" spans="1:8">
      <c r="C51" s="150"/>
      <c r="D51" s="150"/>
    </row>
    <row r="52" spans="1:8">
      <c r="C52" s="150"/>
      <c r="D52" s="150"/>
    </row>
    <row r="53" spans="1:8">
      <c r="C53" s="150"/>
      <c r="D53" s="150"/>
    </row>
    <row r="54" spans="1:8">
      <c r="C54" s="150"/>
      <c r="D54" s="150"/>
    </row>
    <row r="55" spans="1:8">
      <c r="C55" s="150"/>
      <c r="D55" s="150"/>
    </row>
    <row r="56" spans="1:8">
      <c r="C56" s="150"/>
      <c r="D56" s="150"/>
    </row>
    <row r="57" spans="1:8">
      <c r="C57" s="150"/>
      <c r="D57" s="150"/>
    </row>
    <row r="58" spans="1:8">
      <c r="C58" s="150"/>
      <c r="D58" s="150"/>
    </row>
    <row r="59" spans="1:8">
      <c r="C59" s="150"/>
      <c r="D59" s="150"/>
    </row>
    <row r="60" spans="1:8">
      <c r="C60" s="150"/>
      <c r="D60" s="150"/>
    </row>
    <row r="61" spans="1:8">
      <c r="C61" s="150"/>
      <c r="D61" s="150"/>
    </row>
    <row r="62" spans="1:8">
      <c r="C62" s="150"/>
      <c r="D62" s="150"/>
    </row>
    <row r="63" spans="1:8">
      <c r="C63" s="150"/>
      <c r="D63" s="150"/>
    </row>
    <row r="64" spans="1:8">
      <c r="C64" s="150"/>
      <c r="D64" s="150"/>
    </row>
    <row r="65" spans="3:4">
      <c r="C65" s="150"/>
      <c r="D65" s="150"/>
    </row>
    <row r="66" spans="3:4">
      <c r="C66" s="150"/>
      <c r="D66" s="150"/>
    </row>
    <row r="67" spans="3:4">
      <c r="C67" s="150"/>
      <c r="D67" s="150"/>
    </row>
    <row r="68" spans="3:4">
      <c r="C68" s="150"/>
      <c r="D68" s="150"/>
    </row>
    <row r="69" spans="3:4">
      <c r="C69" s="150"/>
      <c r="D69" s="150"/>
    </row>
    <row r="70" spans="3:4">
      <c r="C70" s="150"/>
      <c r="D70" s="150"/>
    </row>
    <row r="71" spans="3:4">
      <c r="C71" s="150"/>
      <c r="D71" s="150"/>
    </row>
    <row r="72" spans="3:4">
      <c r="C72" s="150"/>
      <c r="D72" s="150"/>
    </row>
    <row r="73" spans="3:4">
      <c r="C73" s="150"/>
      <c r="D73" s="150"/>
    </row>
    <row r="74" spans="3:4">
      <c r="C74" s="150"/>
      <c r="D74" s="150"/>
    </row>
    <row r="75" spans="3:4">
      <c r="C75" s="150"/>
      <c r="D75" s="150"/>
    </row>
    <row r="76" spans="3:4">
      <c r="C76" s="150"/>
      <c r="D76" s="150"/>
    </row>
    <row r="77" spans="3:4">
      <c r="C77" s="150"/>
      <c r="D77" s="150"/>
    </row>
    <row r="78" spans="3:4">
      <c r="C78" s="150"/>
      <c r="D78" s="150"/>
    </row>
  </sheetData>
  <mergeCells count="4">
    <mergeCell ref="A1:D1"/>
    <mergeCell ref="A2:D2"/>
    <mergeCell ref="A3:D3"/>
    <mergeCell ref="B47:D47"/>
  </mergeCells>
  <printOptions horizontalCentered="1"/>
  <pageMargins left="0" right="0" top="0.5" bottom="1.4" header="0.5" footer="0.5"/>
  <pageSetup scale="74" orientation="landscape" horizontalDpi="300" verticalDpi="300" r:id="rId1"/>
  <headerFooter alignWithMargins="0">
    <oddFooter>&amp;R&amp;A
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4"/>
  <sheetViews>
    <sheetView zoomScale="120" zoomScaleNormal="120" workbookViewId="0">
      <pane xSplit="4" ySplit="8" topLeftCell="K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6.109375" defaultRowHeight="11.4" customHeight="1"/>
  <cols>
    <col min="1" max="1" width="6.33203125" style="242" bestFit="1" customWidth="1"/>
    <col min="2" max="2" width="21.77734375" style="251" bestFit="1" customWidth="1"/>
    <col min="3" max="3" width="18.6640625" style="251" bestFit="1" customWidth="1"/>
    <col min="4" max="4" width="12.33203125" style="251" bestFit="1" customWidth="1"/>
    <col min="5" max="5" width="6.44140625" style="251" bestFit="1" customWidth="1"/>
    <col min="6" max="6" width="5.44140625" style="241" bestFit="1" customWidth="1"/>
    <col min="7" max="7" width="9.44140625" style="241" bestFit="1" customWidth="1"/>
    <col min="8" max="9" width="8.44140625" style="241" bestFit="1" customWidth="1"/>
    <col min="10" max="10" width="11.44140625" style="241" bestFit="1" customWidth="1"/>
    <col min="11" max="11" width="2.44140625" style="241" customWidth="1"/>
    <col min="12" max="12" width="9.44140625" style="241" bestFit="1" customWidth="1"/>
    <col min="13" max="13" width="5.88671875" style="241" bestFit="1" customWidth="1"/>
    <col min="14" max="14" width="2.44140625" style="241" customWidth="1"/>
    <col min="15" max="15" width="12.21875" style="252" bestFit="1" customWidth="1"/>
    <col min="16" max="17" width="12.21875" style="241" bestFit="1" customWidth="1"/>
    <col min="18" max="18" width="9.77734375" style="241" bestFit="1" customWidth="1"/>
    <col min="19" max="19" width="10.21875" style="241" bestFit="1" customWidth="1"/>
    <col min="20" max="20" width="8" style="241" bestFit="1" customWidth="1"/>
    <col min="21" max="22" width="9.77734375" style="241" bestFit="1" customWidth="1"/>
    <col min="23" max="16384" width="6.109375" style="241"/>
  </cols>
  <sheetData>
    <row r="1" spans="1:22" ht="11.4" customHeight="1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O1" s="241"/>
    </row>
    <row r="2" spans="1:22" ht="11.4" customHeight="1">
      <c r="A2" s="382" t="s">
        <v>458</v>
      </c>
      <c r="B2" s="382"/>
      <c r="C2" s="382"/>
      <c r="D2" s="382"/>
      <c r="E2" s="382"/>
      <c r="F2" s="382"/>
      <c r="G2" s="382"/>
      <c r="H2" s="382"/>
      <c r="I2" s="382"/>
      <c r="J2" s="382"/>
      <c r="O2" s="241"/>
    </row>
    <row r="3" spans="1:22" ht="11.4" customHeight="1">
      <c r="A3" s="383" t="s">
        <v>459</v>
      </c>
      <c r="B3" s="382"/>
      <c r="C3" s="382"/>
      <c r="D3" s="382"/>
      <c r="E3" s="382"/>
      <c r="F3" s="382"/>
      <c r="G3" s="382"/>
      <c r="H3" s="382"/>
      <c r="I3" s="382"/>
      <c r="J3" s="382"/>
      <c r="O3" s="241"/>
    </row>
    <row r="4" spans="1:22" ht="11.4" customHeight="1">
      <c r="A4" s="382" t="s">
        <v>460</v>
      </c>
      <c r="B4" s="382"/>
      <c r="C4" s="382"/>
      <c r="D4" s="382"/>
      <c r="E4" s="382"/>
      <c r="F4" s="382"/>
      <c r="G4" s="382"/>
      <c r="H4" s="382"/>
      <c r="I4" s="382"/>
      <c r="J4" s="382"/>
      <c r="O4" s="241"/>
    </row>
    <row r="5" spans="1:22" ht="11.4" customHeight="1">
      <c r="B5" s="384"/>
      <c r="C5" s="384"/>
      <c r="D5" s="384"/>
      <c r="E5" s="384"/>
      <c r="F5" s="384"/>
      <c r="G5" s="384"/>
      <c r="H5" s="384"/>
      <c r="I5" s="384"/>
      <c r="J5" s="384"/>
      <c r="O5" s="241"/>
    </row>
    <row r="6" spans="1:22" ht="11.4" customHeight="1">
      <c r="A6" s="243" t="s">
        <v>5</v>
      </c>
      <c r="B6" s="243" t="s">
        <v>90</v>
      </c>
      <c r="C6" s="244" t="s">
        <v>461</v>
      </c>
      <c r="D6" s="244" t="s">
        <v>462</v>
      </c>
      <c r="E6" s="244" t="s">
        <v>463</v>
      </c>
      <c r="F6" s="243" t="s">
        <v>464</v>
      </c>
      <c r="G6" s="243" t="s">
        <v>465</v>
      </c>
      <c r="H6" s="243" t="s">
        <v>466</v>
      </c>
      <c r="I6" s="243" t="s">
        <v>467</v>
      </c>
      <c r="J6" s="245" t="s">
        <v>468</v>
      </c>
      <c r="L6" s="243" t="s">
        <v>469</v>
      </c>
      <c r="M6" s="243" t="s">
        <v>470</v>
      </c>
      <c r="O6" s="245" t="s">
        <v>471</v>
      </c>
      <c r="P6" s="245" t="s">
        <v>472</v>
      </c>
      <c r="Q6" s="245" t="s">
        <v>473</v>
      </c>
      <c r="R6" s="245" t="s">
        <v>474</v>
      </c>
      <c r="S6" s="245" t="s">
        <v>475</v>
      </c>
      <c r="T6" s="245" t="s">
        <v>476</v>
      </c>
      <c r="U6" s="245" t="s">
        <v>477</v>
      </c>
      <c r="V6" s="245" t="s">
        <v>478</v>
      </c>
    </row>
    <row r="7" spans="1:22" ht="11.4" customHeight="1">
      <c r="B7" s="246" t="s">
        <v>200</v>
      </c>
      <c r="C7" s="247" t="s">
        <v>201</v>
      </c>
      <c r="D7" s="264" t="s">
        <v>202</v>
      </c>
      <c r="E7" s="248" t="s">
        <v>203</v>
      </c>
      <c r="F7" s="242" t="s">
        <v>479</v>
      </c>
      <c r="G7" s="242" t="s">
        <v>379</v>
      </c>
      <c r="H7" s="242" t="s">
        <v>206</v>
      </c>
      <c r="I7" s="242" t="s">
        <v>207</v>
      </c>
      <c r="J7" s="242" t="s">
        <v>208</v>
      </c>
      <c r="L7" s="242" t="s">
        <v>380</v>
      </c>
      <c r="M7" s="242" t="s">
        <v>480</v>
      </c>
      <c r="N7" s="242"/>
      <c r="O7" s="242" t="s">
        <v>481</v>
      </c>
      <c r="P7" s="242" t="s">
        <v>482</v>
      </c>
      <c r="Q7" s="249" t="s">
        <v>483</v>
      </c>
      <c r="R7" s="242" t="s">
        <v>247</v>
      </c>
      <c r="S7" s="242" t="s">
        <v>484</v>
      </c>
      <c r="T7" s="242" t="s">
        <v>485</v>
      </c>
      <c r="U7" s="249" t="s">
        <v>486</v>
      </c>
      <c r="V7" s="242" t="s">
        <v>487</v>
      </c>
    </row>
    <row r="8" spans="1:22" ht="11.4" customHeight="1">
      <c r="A8" s="242" t="s">
        <v>488</v>
      </c>
      <c r="B8" s="246"/>
      <c r="C8" s="246"/>
      <c r="D8" s="264"/>
      <c r="E8" s="248"/>
      <c r="F8" s="248"/>
      <c r="G8" s="248"/>
      <c r="H8" s="248"/>
      <c r="I8" s="248"/>
      <c r="J8" s="248" t="s">
        <v>489</v>
      </c>
      <c r="L8" s="248" t="s">
        <v>490</v>
      </c>
      <c r="M8" s="248" t="s">
        <v>491</v>
      </c>
      <c r="N8" s="248"/>
      <c r="O8" s="248"/>
      <c r="P8" s="248" t="s">
        <v>492</v>
      </c>
      <c r="Q8" s="248" t="s">
        <v>493</v>
      </c>
      <c r="R8" s="248"/>
      <c r="S8" s="248" t="s">
        <v>494</v>
      </c>
      <c r="T8" s="248" t="s">
        <v>495</v>
      </c>
      <c r="U8" s="248" t="s">
        <v>496</v>
      </c>
      <c r="V8" s="248" t="s">
        <v>497</v>
      </c>
    </row>
    <row r="9" spans="1:22" ht="11.4" customHeight="1">
      <c r="A9" s="242">
        <v>1</v>
      </c>
      <c r="B9" s="250"/>
    </row>
    <row r="10" spans="1:22" ht="11.4" customHeight="1">
      <c r="A10" s="242">
        <f t="shared" ref="A10:A73" si="0">A9+1</f>
        <v>2</v>
      </c>
      <c r="B10" s="250" t="s">
        <v>498</v>
      </c>
      <c r="O10" s="252">
        <f>SUM(O27:O35)</f>
        <v>1275</v>
      </c>
      <c r="P10" s="253">
        <f>SUM(P27:P35)</f>
        <v>6175.77</v>
      </c>
      <c r="Q10" s="253">
        <f>SUM(Q27:Q35)</f>
        <v>2057.5382044892549</v>
      </c>
      <c r="R10" s="254"/>
      <c r="S10" s="253">
        <f>SUM(S27:S35)</f>
        <v>84.126158501101941</v>
      </c>
      <c r="T10" s="255">
        <f t="shared" ref="T10:T20" si="1">+S10/P10</f>
        <v>1.3621970782769102E-2</v>
      </c>
      <c r="V10" s="253">
        <f>SUM(V27:V35)</f>
        <v>80</v>
      </c>
    </row>
    <row r="11" spans="1:22" ht="11.4" customHeight="1">
      <c r="A11" s="242">
        <f t="shared" si="0"/>
        <v>3</v>
      </c>
      <c r="B11" s="250" t="s">
        <v>499</v>
      </c>
      <c r="O11" s="252">
        <f>SUM(O38:O46)</f>
        <v>38034</v>
      </c>
      <c r="P11" s="253">
        <f>SUM(P38:P46)</f>
        <v>94676.719999999987</v>
      </c>
      <c r="Q11" s="253">
        <f>SUM(Q38:Q46)</f>
        <v>16885.37</v>
      </c>
      <c r="R11" s="254"/>
      <c r="S11" s="253">
        <f>SUM(S38:S46)</f>
        <v>690.38879077453839</v>
      </c>
      <c r="T11" s="255">
        <f t="shared" si="1"/>
        <v>7.292064942411804E-3</v>
      </c>
      <c r="V11" s="253">
        <f>SUM(V38:V46)</f>
        <v>684</v>
      </c>
    </row>
    <row r="12" spans="1:22" ht="11.4" customHeight="1">
      <c r="A12" s="242">
        <f t="shared" si="0"/>
        <v>4</v>
      </c>
      <c r="B12" s="250" t="s">
        <v>500</v>
      </c>
      <c r="O12" s="252">
        <f>SUM(O49:O64)</f>
        <v>236668</v>
      </c>
      <c r="P12" s="253">
        <f>SUM(P49:P64)</f>
        <v>1039270.2200000002</v>
      </c>
      <c r="Q12" s="253">
        <f>SUM(Q49:Q64)</f>
        <v>185528.85</v>
      </c>
      <c r="R12" s="254"/>
      <c r="S12" s="253">
        <f>SUM(S49:S64)</f>
        <v>7585.6814748679308</v>
      </c>
      <c r="T12" s="255">
        <f t="shared" si="1"/>
        <v>7.2990463200878876E-3</v>
      </c>
      <c r="V12" s="253">
        <f>SUM(V49:V64)</f>
        <v>7231</v>
      </c>
    </row>
    <row r="13" spans="1:22" ht="11.4" customHeight="1">
      <c r="A13" s="242">
        <f t="shared" si="0"/>
        <v>5</v>
      </c>
      <c r="B13" s="250" t="s">
        <v>501</v>
      </c>
      <c r="O13" s="252">
        <f>SUM(O67:O118)</f>
        <v>910993</v>
      </c>
      <c r="P13" s="253">
        <f>SUM(P67:P118)</f>
        <v>11152888.270000001</v>
      </c>
      <c r="Q13" s="253">
        <f>SUM(Q67:Q118)</f>
        <v>8634444.9700000007</v>
      </c>
      <c r="R13" s="254"/>
      <c r="S13" s="253">
        <f>SUM(S67:S118)</f>
        <v>353034.84743583336</v>
      </c>
      <c r="T13" s="255">
        <f t="shared" si="1"/>
        <v>3.1654118546624095E-2</v>
      </c>
      <c r="V13" s="253">
        <f>SUM(V67:V118)</f>
        <v>353333</v>
      </c>
    </row>
    <row r="14" spans="1:22" ht="11.4" customHeight="1">
      <c r="A14" s="242">
        <f t="shared" si="0"/>
        <v>6</v>
      </c>
      <c r="B14" s="250" t="s">
        <v>502</v>
      </c>
      <c r="O14" s="252">
        <f>SUM(O121:O140)</f>
        <v>124510</v>
      </c>
      <c r="P14" s="253">
        <f>SUM(P121:P140)</f>
        <v>584854.51</v>
      </c>
      <c r="Q14" s="253">
        <f>SUM(Q121:Q140)</f>
        <v>104439.50000000001</v>
      </c>
      <c r="R14" s="254"/>
      <c r="S14" s="253">
        <f>SUM(S121:S140)</f>
        <v>4270.1972248222801</v>
      </c>
      <c r="T14" s="255">
        <f t="shared" si="1"/>
        <v>7.3012982747149889E-3</v>
      </c>
      <c r="V14" s="253">
        <f>SUM(V121:V140)</f>
        <v>4264</v>
      </c>
    </row>
    <row r="15" spans="1:22" ht="11.4" customHeight="1">
      <c r="A15" s="242">
        <f t="shared" si="0"/>
        <v>7</v>
      </c>
      <c r="B15" s="250" t="s">
        <v>503</v>
      </c>
      <c r="O15" s="252">
        <f>SUM(O143:O160)</f>
        <v>74818</v>
      </c>
      <c r="P15" s="253">
        <f>SUM(P143:P160)</f>
        <v>1035715.65</v>
      </c>
      <c r="Q15" s="253">
        <f>SUM(Q143:Q160)</f>
        <v>793551.7699999999</v>
      </c>
      <c r="R15" s="254"/>
      <c r="S15" s="253">
        <f>SUM(S143:S160)</f>
        <v>32445.794608426979</v>
      </c>
      <c r="T15" s="255">
        <f t="shared" si="1"/>
        <v>3.1326932839555892E-2</v>
      </c>
      <c r="V15" s="253">
        <f>SUM(V143:V160)</f>
        <v>32235</v>
      </c>
    </row>
    <row r="16" spans="1:22" ht="11.4" customHeight="1">
      <c r="A16" s="242">
        <f t="shared" si="0"/>
        <v>8</v>
      </c>
      <c r="B16" s="250" t="s">
        <v>504</v>
      </c>
      <c r="O16" s="252">
        <f>+O202</f>
        <v>13654634</v>
      </c>
      <c r="P16" s="253">
        <f>+P202</f>
        <v>536217.47718000005</v>
      </c>
      <c r="Q16" s="253">
        <f>+Q202</f>
        <v>14200.81936</v>
      </c>
      <c r="R16" s="254"/>
      <c r="S16" s="253">
        <f>+S202</f>
        <v>580.62609856686913</v>
      </c>
      <c r="T16" s="255">
        <f t="shared" si="1"/>
        <v>1.0828183027909062E-3</v>
      </c>
      <c r="V16" s="253">
        <f>+V202</f>
        <v>546</v>
      </c>
    </row>
    <row r="17" spans="1:22" ht="11.4" customHeight="1">
      <c r="A17" s="242">
        <f t="shared" si="0"/>
        <v>9</v>
      </c>
      <c r="B17" s="250" t="s">
        <v>505</v>
      </c>
      <c r="O17" s="252">
        <f>SUM(O163:O199)</f>
        <v>17298</v>
      </c>
      <c r="P17" s="253">
        <f>SUM(P163:P199)</f>
        <v>400364.95</v>
      </c>
      <c r="Q17" s="253">
        <f>SUM(Q163:Q199)</f>
        <v>248940.79999999996</v>
      </c>
      <c r="R17" s="254"/>
      <c r="S17" s="253">
        <f>SUM(S163:S199)</f>
        <v>10178.393359840278</v>
      </c>
      <c r="T17" s="255">
        <f t="shared" si="1"/>
        <v>2.5422788283140863E-2</v>
      </c>
      <c r="V17" s="253">
        <f>SUM(V163:V199)</f>
        <v>10180</v>
      </c>
    </row>
    <row r="18" spans="1:22" ht="11.4" customHeight="1">
      <c r="A18" s="242">
        <f t="shared" si="0"/>
        <v>10</v>
      </c>
      <c r="B18" s="250" t="s">
        <v>506</v>
      </c>
      <c r="O18" s="252">
        <f>SUM(O205:O208)</f>
        <v>13665</v>
      </c>
      <c r="P18" s="253">
        <f>SUM(P205:P208)</f>
        <v>103177.98999999999</v>
      </c>
      <c r="Q18" s="253">
        <f>SUM(Q205:Q208)</f>
        <v>103177.98999999999</v>
      </c>
      <c r="R18" s="254"/>
      <c r="S18" s="253">
        <f>SUM(S205:S208)</f>
        <v>4218.6181144178317</v>
      </c>
      <c r="T18" s="255">
        <f t="shared" si="1"/>
        <v>4.0886802644806632E-2</v>
      </c>
      <c r="V18" s="253">
        <f>SUM(V205:V208)</f>
        <v>4207</v>
      </c>
    </row>
    <row r="19" spans="1:22" ht="11.4" customHeight="1">
      <c r="A19" s="242">
        <f t="shared" si="0"/>
        <v>11</v>
      </c>
      <c r="B19" s="250" t="s">
        <v>507</v>
      </c>
      <c r="O19" s="252">
        <f t="shared" ref="O19:Q20" si="2">+O211</f>
        <v>170910609</v>
      </c>
      <c r="P19" s="253">
        <f t="shared" si="2"/>
        <v>126473.85066</v>
      </c>
      <c r="Q19" s="253">
        <f t="shared" si="2"/>
        <v>126473.85066</v>
      </c>
      <c r="R19" s="254"/>
      <c r="S19" s="253">
        <f>+S211</f>
        <v>5171.1113716641657</v>
      </c>
      <c r="T19" s="255">
        <f t="shared" si="1"/>
        <v>4.0886802644806625E-2</v>
      </c>
      <c r="V19" s="253">
        <f>+V211</f>
        <v>5127</v>
      </c>
    </row>
    <row r="20" spans="1:22" ht="11.4" customHeight="1">
      <c r="A20" s="242">
        <f t="shared" si="0"/>
        <v>12</v>
      </c>
      <c r="B20" s="250" t="s">
        <v>508</v>
      </c>
      <c r="O20" s="252">
        <f t="shared" si="2"/>
        <v>650251408</v>
      </c>
      <c r="P20" s="253">
        <f t="shared" si="2"/>
        <v>1554100.8651200002</v>
      </c>
      <c r="Q20" s="253">
        <f t="shared" si="2"/>
        <v>1554100.8651200002</v>
      </c>
      <c r="R20" s="254"/>
      <c r="S20" s="253">
        <f>+S212</f>
        <v>63542.215362284682</v>
      </c>
      <c r="T20" s="255">
        <f t="shared" si="1"/>
        <v>4.0886802644806618E-2</v>
      </c>
      <c r="V20" s="253">
        <f>+V212</f>
        <v>65025</v>
      </c>
    </row>
    <row r="21" spans="1:22" ht="11.4" customHeight="1">
      <c r="A21" s="242">
        <f t="shared" si="0"/>
        <v>13</v>
      </c>
      <c r="B21" s="250" t="s">
        <v>509</v>
      </c>
      <c r="P21" s="253">
        <v>-20040</v>
      </c>
      <c r="Q21" s="253">
        <v>0</v>
      </c>
      <c r="S21" s="253">
        <v>0</v>
      </c>
      <c r="T21" s="255">
        <f>+T22</f>
        <v>2.8999975206518133E-2</v>
      </c>
      <c r="V21" s="253">
        <f>+T21*P21</f>
        <v>-581.15950313862334</v>
      </c>
    </row>
    <row r="22" spans="1:22" ht="11.4" customHeight="1">
      <c r="A22" s="242">
        <f t="shared" si="0"/>
        <v>14</v>
      </c>
      <c r="B22" s="250" t="s">
        <v>510</v>
      </c>
      <c r="P22" s="253">
        <f>SUM(P10:P21)</f>
        <v>16613876.272960003</v>
      </c>
      <c r="Q22" s="253">
        <f>SUM(Q10:Q21)</f>
        <v>11783802.323344491</v>
      </c>
      <c r="R22" s="253">
        <f>+'Exh. JAP-5 Rate Spread'!$I$27</f>
        <v>481802</v>
      </c>
      <c r="S22" s="253">
        <f>SUM(S10:S21)</f>
        <v>481802</v>
      </c>
      <c r="T22" s="255">
        <f>+S22/P22</f>
        <v>2.8999975206518133E-2</v>
      </c>
      <c r="V22" s="253">
        <f>SUM(V10:V21)</f>
        <v>482330.84049686138</v>
      </c>
    </row>
    <row r="23" spans="1:22" ht="11.4" customHeight="1">
      <c r="A23" s="242">
        <f t="shared" si="0"/>
        <v>15</v>
      </c>
      <c r="V23" s="256">
        <f>+V22-R22</f>
        <v>528.84049686137587</v>
      </c>
    </row>
    <row r="24" spans="1:22" ht="11.4" customHeight="1">
      <c r="A24" s="242">
        <f t="shared" si="0"/>
        <v>16</v>
      </c>
      <c r="B24" s="250" t="s">
        <v>511</v>
      </c>
      <c r="O24" s="252">
        <v>71068177.505999997</v>
      </c>
      <c r="R24" s="257"/>
    </row>
    <row r="25" spans="1:22" ht="11.4" customHeight="1">
      <c r="A25" s="242">
        <f t="shared" si="0"/>
        <v>17</v>
      </c>
    </row>
    <row r="26" spans="1:22" ht="11.4" customHeight="1">
      <c r="A26" s="242">
        <f t="shared" si="0"/>
        <v>18</v>
      </c>
      <c r="B26" s="251" t="s">
        <v>512</v>
      </c>
      <c r="E26" s="246"/>
    </row>
    <row r="27" spans="1:22" ht="11.4" customHeight="1">
      <c r="A27" s="242">
        <f t="shared" si="0"/>
        <v>19</v>
      </c>
      <c r="B27" s="258" t="s">
        <v>513</v>
      </c>
      <c r="C27" s="250" t="s">
        <v>514</v>
      </c>
      <c r="D27" s="278">
        <v>22</v>
      </c>
      <c r="E27" s="259">
        <v>0</v>
      </c>
      <c r="F27" s="260">
        <v>0</v>
      </c>
      <c r="G27" s="260">
        <v>0.12116978035205504</v>
      </c>
      <c r="H27" s="260">
        <v>0.22207431715328957</v>
      </c>
      <c r="I27" s="260">
        <v>0.33600068055638799</v>
      </c>
      <c r="J27" s="260">
        <f>ROUND(SUM(E27:I27),2)</f>
        <v>0.68</v>
      </c>
      <c r="L27" s="260">
        <f>SUM(E27:G27)</f>
        <v>0.12116978035205504</v>
      </c>
      <c r="M27" s="261">
        <f>+L27/J27</f>
        <v>0.17819085345890445</v>
      </c>
      <c r="O27" s="252">
        <v>708</v>
      </c>
      <c r="P27" s="253">
        <f>+O27*J27</f>
        <v>481.44000000000005</v>
      </c>
      <c r="Q27" s="253">
        <f>+O27*L27</f>
        <v>85.788204489254966</v>
      </c>
      <c r="S27" s="253">
        <f>+Q27/$Q$22*$R$22</f>
        <v>3.5076053862044816</v>
      </c>
      <c r="T27" s="262">
        <f>+S27/P27</f>
        <v>7.2856542584838844E-3</v>
      </c>
      <c r="U27" s="263">
        <f>ROUND($T$27*J27,2)</f>
        <v>0</v>
      </c>
      <c r="V27" s="253">
        <f>ROUND(+U27*O27,0)</f>
        <v>0</v>
      </c>
    </row>
    <row r="28" spans="1:22" ht="11.4" customHeight="1">
      <c r="A28" s="242">
        <f t="shared" si="0"/>
        <v>20</v>
      </c>
      <c r="B28" s="244"/>
      <c r="C28" s="264"/>
      <c r="D28" s="248"/>
      <c r="E28" s="259"/>
    </row>
    <row r="29" spans="1:22" ht="11.4" customHeight="1">
      <c r="A29" s="242">
        <f t="shared" si="0"/>
        <v>21</v>
      </c>
      <c r="B29" s="258" t="s">
        <v>515</v>
      </c>
      <c r="C29" s="265" t="s">
        <v>516</v>
      </c>
      <c r="D29" s="279">
        <v>100</v>
      </c>
      <c r="E29" s="259">
        <v>0</v>
      </c>
      <c r="F29" s="260">
        <v>2.0980355662743908</v>
      </c>
      <c r="G29" s="260">
        <v>0.55077172887297743</v>
      </c>
      <c r="H29" s="260">
        <v>1.0094287143331344</v>
      </c>
      <c r="I29" s="260">
        <v>1.5272758207108545</v>
      </c>
      <c r="J29" s="260">
        <f t="shared" ref="J29:J35" si="3">ROUND(SUM(E29:I29),2)</f>
        <v>5.19</v>
      </c>
      <c r="L29" s="260">
        <f t="shared" ref="L29:L35" si="4">ROUND(SUM(E29:G29),2)</f>
        <v>2.65</v>
      </c>
      <c r="M29" s="261">
        <f t="shared" ref="M29:M35" si="5">+L29/J29</f>
        <v>0.51059730250481694</v>
      </c>
      <c r="O29" s="252">
        <v>87</v>
      </c>
      <c r="P29" s="253">
        <f t="shared" ref="P29:P35" si="6">+O29*J29</f>
        <v>451.53000000000003</v>
      </c>
      <c r="Q29" s="253">
        <f t="shared" ref="Q29:Q35" si="7">+O29*L29</f>
        <v>230.54999999999998</v>
      </c>
      <c r="S29" s="253">
        <f t="shared" ref="S29:S35" si="8">+Q29/$Q$22*$R$22</f>
        <v>9.4264523497601651</v>
      </c>
      <c r="T29" s="255"/>
      <c r="U29" s="263">
        <f t="shared" ref="U29:U35" si="9">ROUND($T$36*J29,2)</f>
        <v>7.0000000000000007E-2</v>
      </c>
      <c r="V29" s="253">
        <f t="shared" ref="V29:V35" si="10">ROUND(+U29*O29,0)</f>
        <v>6</v>
      </c>
    </row>
    <row r="30" spans="1:22" ht="11.4" customHeight="1">
      <c r="A30" s="242">
        <f t="shared" si="0"/>
        <v>22</v>
      </c>
      <c r="B30" s="258" t="str">
        <f>+B29</f>
        <v>50E-A</v>
      </c>
      <c r="C30" s="265" t="str">
        <f>+C29</f>
        <v>Mercury Vapor</v>
      </c>
      <c r="D30" s="279">
        <v>175</v>
      </c>
      <c r="E30" s="259">
        <v>0</v>
      </c>
      <c r="F30" s="260">
        <v>2.0980355662743908</v>
      </c>
      <c r="G30" s="260">
        <v>0.96385052552771056</v>
      </c>
      <c r="H30" s="260">
        <v>1.7665002500829854</v>
      </c>
      <c r="I30" s="260">
        <v>2.6727326862439953</v>
      </c>
      <c r="J30" s="260">
        <f t="shared" si="3"/>
        <v>7.5</v>
      </c>
      <c r="L30" s="260">
        <f t="shared" si="4"/>
        <v>3.06</v>
      </c>
      <c r="M30" s="261">
        <f t="shared" si="5"/>
        <v>0.40800000000000003</v>
      </c>
      <c r="O30" s="252">
        <v>228</v>
      </c>
      <c r="P30" s="253">
        <f t="shared" si="6"/>
        <v>1710</v>
      </c>
      <c r="Q30" s="253">
        <f t="shared" si="7"/>
        <v>697.68000000000006</v>
      </c>
      <c r="S30" s="253">
        <f t="shared" si="8"/>
        <v>28.525904469228688</v>
      </c>
      <c r="T30" s="255"/>
      <c r="U30" s="263">
        <f t="shared" si="9"/>
        <v>0.11</v>
      </c>
      <c r="V30" s="253">
        <f t="shared" si="10"/>
        <v>25</v>
      </c>
    </row>
    <row r="31" spans="1:22" ht="11.4" customHeight="1">
      <c r="A31" s="242">
        <f t="shared" si="0"/>
        <v>23</v>
      </c>
      <c r="B31" s="258" t="str">
        <f>+B30</f>
        <v>50E-A</v>
      </c>
      <c r="C31" s="265" t="str">
        <f>+C30</f>
        <v>Mercury Vapor</v>
      </c>
      <c r="D31" s="279">
        <v>400</v>
      </c>
      <c r="E31" s="259">
        <v>0</v>
      </c>
      <c r="F31" s="260">
        <v>2.0980355662743908</v>
      </c>
      <c r="G31" s="260">
        <v>2.2030869154919097</v>
      </c>
      <c r="H31" s="260">
        <v>4.0377148573325377</v>
      </c>
      <c r="I31" s="260">
        <v>6.1091032828434182</v>
      </c>
      <c r="J31" s="260">
        <f t="shared" si="3"/>
        <v>14.45</v>
      </c>
      <c r="L31" s="260">
        <f t="shared" si="4"/>
        <v>4.3</v>
      </c>
      <c r="M31" s="261">
        <f t="shared" si="5"/>
        <v>0.29757785467128028</v>
      </c>
      <c r="O31" s="252">
        <v>240</v>
      </c>
      <c r="P31" s="253">
        <f t="shared" si="6"/>
        <v>3468</v>
      </c>
      <c r="Q31" s="253">
        <f t="shared" si="7"/>
        <v>1032</v>
      </c>
      <c r="S31" s="253">
        <f t="shared" si="8"/>
        <v>42.19518032944044</v>
      </c>
      <c r="T31" s="255"/>
      <c r="U31" s="263">
        <f t="shared" si="9"/>
        <v>0.2</v>
      </c>
      <c r="V31" s="253">
        <f t="shared" si="10"/>
        <v>48</v>
      </c>
    </row>
    <row r="32" spans="1:22" ht="11.4" customHeight="1">
      <c r="A32" s="242">
        <f t="shared" si="0"/>
        <v>24</v>
      </c>
      <c r="B32" s="258" t="s">
        <v>517</v>
      </c>
      <c r="C32" s="265" t="str">
        <f>+C31</f>
        <v>Mercury Vapor</v>
      </c>
      <c r="D32" s="279">
        <v>100</v>
      </c>
      <c r="E32" s="259">
        <v>0</v>
      </c>
      <c r="F32" s="260">
        <v>0</v>
      </c>
      <c r="G32" s="260">
        <v>0.55077172887297743</v>
      </c>
      <c r="H32" s="260">
        <v>1.0094287143331344</v>
      </c>
      <c r="I32" s="260">
        <v>1.5272758207108545</v>
      </c>
      <c r="J32" s="260">
        <f t="shared" si="3"/>
        <v>3.09</v>
      </c>
      <c r="L32" s="260">
        <f t="shared" si="4"/>
        <v>0.55000000000000004</v>
      </c>
      <c r="M32" s="261">
        <f t="shared" si="5"/>
        <v>0.17799352750809064</v>
      </c>
      <c r="O32" s="252">
        <v>0</v>
      </c>
      <c r="P32" s="253">
        <f t="shared" si="6"/>
        <v>0</v>
      </c>
      <c r="Q32" s="253">
        <f t="shared" si="7"/>
        <v>0</v>
      </c>
      <c r="S32" s="253">
        <f t="shared" si="8"/>
        <v>0</v>
      </c>
      <c r="T32" s="255"/>
      <c r="U32" s="263">
        <f t="shared" si="9"/>
        <v>0.04</v>
      </c>
      <c r="V32" s="253">
        <f t="shared" si="10"/>
        <v>0</v>
      </c>
    </row>
    <row r="33" spans="1:22" ht="11.4" customHeight="1">
      <c r="A33" s="242">
        <f t="shared" si="0"/>
        <v>25</v>
      </c>
      <c r="B33" s="258" t="str">
        <f>+B32</f>
        <v>50E-B</v>
      </c>
      <c r="C33" s="265" t="str">
        <f>+C32</f>
        <v>Mercury Vapor</v>
      </c>
      <c r="D33" s="279">
        <v>175</v>
      </c>
      <c r="E33" s="259">
        <v>0</v>
      </c>
      <c r="F33" s="260">
        <v>0</v>
      </c>
      <c r="G33" s="260">
        <v>0.96385052552771056</v>
      </c>
      <c r="H33" s="260">
        <v>1.7665002500829854</v>
      </c>
      <c r="I33" s="260">
        <v>2.6727326862439953</v>
      </c>
      <c r="J33" s="260">
        <f t="shared" si="3"/>
        <v>5.4</v>
      </c>
      <c r="L33" s="260">
        <f t="shared" si="4"/>
        <v>0.96</v>
      </c>
      <c r="M33" s="261">
        <f t="shared" si="5"/>
        <v>0.17777777777777776</v>
      </c>
      <c r="O33" s="252">
        <v>12</v>
      </c>
      <c r="P33" s="253">
        <f t="shared" si="6"/>
        <v>64.800000000000011</v>
      </c>
      <c r="Q33" s="253">
        <f t="shared" si="7"/>
        <v>11.52</v>
      </c>
      <c r="S33" s="253">
        <f t="shared" si="8"/>
        <v>0.47101596646817234</v>
      </c>
      <c r="T33" s="255"/>
      <c r="U33" s="263">
        <f t="shared" si="9"/>
        <v>0.08</v>
      </c>
      <c r="V33" s="253">
        <f t="shared" si="10"/>
        <v>1</v>
      </c>
    </row>
    <row r="34" spans="1:22" ht="11.4" customHeight="1">
      <c r="A34" s="242">
        <f t="shared" si="0"/>
        <v>26</v>
      </c>
      <c r="B34" s="258" t="str">
        <f>+B33</f>
        <v>50E-B</v>
      </c>
      <c r="C34" s="265" t="str">
        <f>+C33</f>
        <v>Mercury Vapor</v>
      </c>
      <c r="D34" s="279">
        <v>400</v>
      </c>
      <c r="E34" s="259">
        <v>0</v>
      </c>
      <c r="F34" s="260">
        <v>0</v>
      </c>
      <c r="G34" s="260">
        <v>2.2030869154919097</v>
      </c>
      <c r="H34" s="260">
        <v>4.0377148573325377</v>
      </c>
      <c r="I34" s="260">
        <v>6.1091032828434182</v>
      </c>
      <c r="J34" s="260">
        <f t="shared" si="3"/>
        <v>12.35</v>
      </c>
      <c r="L34" s="260">
        <f t="shared" si="4"/>
        <v>2.2000000000000002</v>
      </c>
      <c r="M34" s="261">
        <f t="shared" si="5"/>
        <v>0.17813765182186236</v>
      </c>
      <c r="O34" s="252">
        <v>0</v>
      </c>
      <c r="P34" s="253">
        <f t="shared" si="6"/>
        <v>0</v>
      </c>
      <c r="Q34" s="253">
        <f t="shared" si="7"/>
        <v>0</v>
      </c>
      <c r="S34" s="253">
        <f t="shared" si="8"/>
        <v>0</v>
      </c>
      <c r="T34" s="255"/>
      <c r="U34" s="263">
        <f t="shared" si="9"/>
        <v>0.17</v>
      </c>
      <c r="V34" s="253">
        <f t="shared" si="10"/>
        <v>0</v>
      </c>
    </row>
    <row r="35" spans="1:22" ht="11.4" customHeight="1">
      <c r="A35" s="242">
        <f t="shared" si="0"/>
        <v>27</v>
      </c>
      <c r="B35" s="258" t="str">
        <f>+B34</f>
        <v>50E-B</v>
      </c>
      <c r="C35" s="265" t="str">
        <f>+C34</f>
        <v>Mercury Vapor</v>
      </c>
      <c r="D35" s="279">
        <v>700</v>
      </c>
      <c r="E35" s="259">
        <v>0</v>
      </c>
      <c r="F35" s="260">
        <v>0</v>
      </c>
      <c r="G35" s="260">
        <v>3.8554021021108422</v>
      </c>
      <c r="H35" s="260">
        <v>7.0660010003319416</v>
      </c>
      <c r="I35" s="260">
        <v>10.690930744975981</v>
      </c>
      <c r="J35" s="260">
        <f t="shared" si="3"/>
        <v>21.61</v>
      </c>
      <c r="L35" s="260">
        <f t="shared" si="4"/>
        <v>3.86</v>
      </c>
      <c r="M35" s="261">
        <f t="shared" si="5"/>
        <v>0.17862100879222581</v>
      </c>
      <c r="O35" s="252">
        <v>0</v>
      </c>
      <c r="P35" s="253">
        <f t="shared" si="6"/>
        <v>0</v>
      </c>
      <c r="Q35" s="253">
        <f t="shared" si="7"/>
        <v>0</v>
      </c>
      <c r="S35" s="253">
        <f t="shared" si="8"/>
        <v>0</v>
      </c>
      <c r="T35" s="255"/>
      <c r="U35" s="263">
        <f t="shared" si="9"/>
        <v>0.31</v>
      </c>
      <c r="V35" s="253">
        <f t="shared" si="10"/>
        <v>0</v>
      </c>
    </row>
    <row r="36" spans="1:22" ht="11.4" customHeight="1">
      <c r="A36" s="242">
        <f t="shared" si="0"/>
        <v>28</v>
      </c>
      <c r="B36" s="266"/>
      <c r="C36" s="267"/>
      <c r="E36" s="259"/>
      <c r="T36" s="262">
        <f>SUM(S29:S35)/SUM(P29:P35)</f>
        <v>1.4157688984463046E-2</v>
      </c>
    </row>
    <row r="37" spans="1:22" ht="11.4" customHeight="1">
      <c r="A37" s="242">
        <f t="shared" si="0"/>
        <v>29</v>
      </c>
      <c r="B37" s="266" t="s">
        <v>518</v>
      </c>
      <c r="C37" s="267"/>
      <c r="E37" s="259"/>
    </row>
    <row r="38" spans="1:22" ht="11.4" customHeight="1">
      <c r="A38" s="242">
        <f t="shared" si="0"/>
        <v>30</v>
      </c>
      <c r="B38" s="258" t="s">
        <v>519</v>
      </c>
      <c r="C38" s="268" t="s">
        <v>520</v>
      </c>
      <c r="D38" s="280" t="s">
        <v>521</v>
      </c>
      <c r="E38" s="259">
        <v>0</v>
      </c>
      <c r="F38" s="260">
        <v>0</v>
      </c>
      <c r="G38" s="260">
        <v>0.24784727799283984</v>
      </c>
      <c r="H38" s="260">
        <v>0.45424292144991052</v>
      </c>
      <c r="I38" s="260">
        <v>0.68727411931988447</v>
      </c>
      <c r="J38" s="260">
        <f t="shared" ref="J38:J46" si="11">ROUND(SUM(E38:I38),2)</f>
        <v>1.39</v>
      </c>
      <c r="L38" s="260">
        <f t="shared" ref="L38:L46" si="12">ROUND(SUM(E38:G38),2)</f>
        <v>0.25</v>
      </c>
      <c r="M38" s="261">
        <f t="shared" ref="M38:M46" si="13">+L38/J38</f>
        <v>0.17985611510791369</v>
      </c>
      <c r="O38" s="252">
        <v>17542</v>
      </c>
      <c r="P38" s="253">
        <f t="shared" ref="P38:P46" si="14">+O38*J38</f>
        <v>24383.379999999997</v>
      </c>
      <c r="Q38" s="253">
        <f t="shared" ref="Q38:Q46" si="15">+O38*L38</f>
        <v>4385.5</v>
      </c>
      <c r="S38" s="253">
        <f t="shared" ref="S38:S46" si="16">+Q38/$Q$22*$R$22</f>
        <v>179.30907299879945</v>
      </c>
      <c r="U38" s="263">
        <f t="shared" ref="U38:U46" si="17">ROUND($T$47*J38,2)</f>
        <v>0.01</v>
      </c>
      <c r="V38" s="253">
        <f t="shared" ref="V38:V46" si="18">ROUND(+U38*O38,0)</f>
        <v>175</v>
      </c>
    </row>
    <row r="39" spans="1:22" ht="11.4" customHeight="1">
      <c r="A39" s="242">
        <f t="shared" si="0"/>
        <v>31</v>
      </c>
      <c r="B39" s="258" t="s">
        <v>519</v>
      </c>
      <c r="C39" s="268" t="s">
        <v>520</v>
      </c>
      <c r="D39" s="280" t="s">
        <v>522</v>
      </c>
      <c r="E39" s="259">
        <v>0</v>
      </c>
      <c r="F39" s="260">
        <v>0</v>
      </c>
      <c r="G39" s="260">
        <v>0.41307879665473307</v>
      </c>
      <c r="H39" s="260">
        <v>0.75707153574985075</v>
      </c>
      <c r="I39" s="260">
        <v>1.1454568655331407</v>
      </c>
      <c r="J39" s="260">
        <f t="shared" si="11"/>
        <v>2.3199999999999998</v>
      </c>
      <c r="L39" s="260">
        <f t="shared" si="12"/>
        <v>0.41</v>
      </c>
      <c r="M39" s="261">
        <f t="shared" si="13"/>
        <v>0.17672413793103448</v>
      </c>
      <c r="O39" s="252">
        <v>8921</v>
      </c>
      <c r="P39" s="253">
        <f t="shared" si="14"/>
        <v>20696.719999999998</v>
      </c>
      <c r="Q39" s="253">
        <f t="shared" si="15"/>
        <v>3657.6099999999997</v>
      </c>
      <c r="S39" s="253">
        <f t="shared" si="16"/>
        <v>149.54797822167114</v>
      </c>
      <c r="U39" s="263">
        <f t="shared" si="17"/>
        <v>0.02</v>
      </c>
      <c r="V39" s="253">
        <f t="shared" si="18"/>
        <v>178</v>
      </c>
    </row>
    <row r="40" spans="1:22" ht="11.4" customHeight="1">
      <c r="A40" s="242">
        <f t="shared" si="0"/>
        <v>32</v>
      </c>
      <c r="B40" s="258" t="s">
        <v>519</v>
      </c>
      <c r="C40" s="268" t="s">
        <v>520</v>
      </c>
      <c r="D40" s="280" t="s">
        <v>523</v>
      </c>
      <c r="E40" s="259">
        <v>0</v>
      </c>
      <c r="F40" s="260">
        <v>0</v>
      </c>
      <c r="G40" s="260">
        <v>0.57831031531662636</v>
      </c>
      <c r="H40" s="260">
        <v>1.0599001500497911</v>
      </c>
      <c r="I40" s="260">
        <v>1.6036396117463971</v>
      </c>
      <c r="J40" s="260">
        <f t="shared" si="11"/>
        <v>3.24</v>
      </c>
      <c r="L40" s="260">
        <f t="shared" si="12"/>
        <v>0.57999999999999996</v>
      </c>
      <c r="M40" s="261">
        <f t="shared" si="13"/>
        <v>0.17901234567901231</v>
      </c>
      <c r="O40" s="252">
        <v>5821</v>
      </c>
      <c r="P40" s="253">
        <f t="shared" si="14"/>
        <v>18860.04</v>
      </c>
      <c r="Q40" s="253">
        <f t="shared" si="15"/>
        <v>3376.18</v>
      </c>
      <c r="S40" s="253">
        <f t="shared" si="16"/>
        <v>138.04120535334323</v>
      </c>
      <c r="U40" s="263">
        <f t="shared" si="17"/>
        <v>0.02</v>
      </c>
      <c r="V40" s="253">
        <f t="shared" si="18"/>
        <v>116</v>
      </c>
    </row>
    <row r="41" spans="1:22" ht="11.4" customHeight="1">
      <c r="A41" s="242">
        <f t="shared" si="0"/>
        <v>33</v>
      </c>
      <c r="B41" s="258" t="s">
        <v>519</v>
      </c>
      <c r="C41" s="268" t="s">
        <v>520</v>
      </c>
      <c r="D41" s="280" t="s">
        <v>524</v>
      </c>
      <c r="E41" s="259">
        <v>0</v>
      </c>
      <c r="F41" s="260">
        <v>0</v>
      </c>
      <c r="G41" s="260">
        <v>0.74354183397851958</v>
      </c>
      <c r="H41" s="260">
        <v>1.3627287643497317</v>
      </c>
      <c r="I41" s="260">
        <v>2.0618223579596537</v>
      </c>
      <c r="J41" s="260">
        <f t="shared" si="11"/>
        <v>4.17</v>
      </c>
      <c r="L41" s="260">
        <f t="shared" si="12"/>
        <v>0.74</v>
      </c>
      <c r="M41" s="261">
        <f t="shared" si="13"/>
        <v>0.17745803357314149</v>
      </c>
      <c r="O41" s="252">
        <v>2780</v>
      </c>
      <c r="P41" s="253">
        <f t="shared" si="14"/>
        <v>11592.6</v>
      </c>
      <c r="Q41" s="253">
        <f t="shared" si="15"/>
        <v>2057.1999999999998</v>
      </c>
      <c r="S41" s="253">
        <f t="shared" si="16"/>
        <v>84.112330400896184</v>
      </c>
      <c r="U41" s="263">
        <f t="shared" si="17"/>
        <v>0.03</v>
      </c>
      <c r="V41" s="253">
        <f t="shared" si="18"/>
        <v>83</v>
      </c>
    </row>
    <row r="42" spans="1:22" ht="11.4" customHeight="1">
      <c r="A42" s="242">
        <f t="shared" si="0"/>
        <v>34</v>
      </c>
      <c r="B42" s="258" t="s">
        <v>519</v>
      </c>
      <c r="C42" s="268" t="s">
        <v>520</v>
      </c>
      <c r="D42" s="280" t="s">
        <v>525</v>
      </c>
      <c r="E42" s="259">
        <v>0</v>
      </c>
      <c r="F42" s="260">
        <v>0</v>
      </c>
      <c r="G42" s="260">
        <v>0.90877335264041281</v>
      </c>
      <c r="H42" s="260">
        <v>1.6655573786496718</v>
      </c>
      <c r="I42" s="260">
        <v>2.5200051041729097</v>
      </c>
      <c r="J42" s="260">
        <f t="shared" si="11"/>
        <v>5.09</v>
      </c>
      <c r="L42" s="260">
        <f t="shared" si="12"/>
        <v>0.91</v>
      </c>
      <c r="M42" s="261">
        <f t="shared" si="13"/>
        <v>0.1787819253438114</v>
      </c>
      <c r="O42" s="252">
        <v>532</v>
      </c>
      <c r="P42" s="253">
        <f t="shared" si="14"/>
        <v>2707.88</v>
      </c>
      <c r="Q42" s="253">
        <f t="shared" si="15"/>
        <v>484.12</v>
      </c>
      <c r="S42" s="253">
        <f t="shared" si="16"/>
        <v>19.794118896403784</v>
      </c>
      <c r="U42" s="263">
        <f t="shared" si="17"/>
        <v>0.04</v>
      </c>
      <c r="V42" s="253">
        <f t="shared" si="18"/>
        <v>21</v>
      </c>
    </row>
    <row r="43" spans="1:22" ht="11.4" customHeight="1">
      <c r="A43" s="242">
        <f t="shared" si="0"/>
        <v>35</v>
      </c>
      <c r="B43" s="258" t="s">
        <v>519</v>
      </c>
      <c r="C43" s="268" t="s">
        <v>520</v>
      </c>
      <c r="D43" s="280" t="s">
        <v>526</v>
      </c>
      <c r="E43" s="259">
        <v>0</v>
      </c>
      <c r="F43" s="260">
        <v>0</v>
      </c>
      <c r="G43" s="260">
        <v>1.074004871302306</v>
      </c>
      <c r="H43" s="260">
        <v>1.9683859929496124</v>
      </c>
      <c r="I43" s="260">
        <v>2.9781878503861661</v>
      </c>
      <c r="J43" s="260">
        <f t="shared" si="11"/>
        <v>6.02</v>
      </c>
      <c r="L43" s="260">
        <f t="shared" si="12"/>
        <v>1.07</v>
      </c>
      <c r="M43" s="261">
        <f t="shared" si="13"/>
        <v>0.17774086378737544</v>
      </c>
      <c r="O43" s="252">
        <v>1765</v>
      </c>
      <c r="P43" s="253">
        <f t="shared" si="14"/>
        <v>10625.3</v>
      </c>
      <c r="Q43" s="253">
        <f t="shared" si="15"/>
        <v>1888.5500000000002</v>
      </c>
      <c r="S43" s="253">
        <f t="shared" si="16"/>
        <v>77.216771134849566</v>
      </c>
      <c r="U43" s="263">
        <f t="shared" si="17"/>
        <v>0.04</v>
      </c>
      <c r="V43" s="253">
        <f t="shared" si="18"/>
        <v>71</v>
      </c>
    </row>
    <row r="44" spans="1:22" ht="11.4" customHeight="1">
      <c r="A44" s="242">
        <f t="shared" si="0"/>
        <v>36</v>
      </c>
      <c r="B44" s="258" t="s">
        <v>519</v>
      </c>
      <c r="C44" s="268" t="s">
        <v>520</v>
      </c>
      <c r="D44" s="280" t="s">
        <v>527</v>
      </c>
      <c r="E44" s="259">
        <v>0</v>
      </c>
      <c r="F44" s="260">
        <v>0</v>
      </c>
      <c r="G44" s="260">
        <v>1.2392363899641992</v>
      </c>
      <c r="H44" s="260">
        <v>2.2712146072495525</v>
      </c>
      <c r="I44" s="260">
        <v>3.4363705965994225</v>
      </c>
      <c r="J44" s="260">
        <f t="shared" si="11"/>
        <v>6.95</v>
      </c>
      <c r="L44" s="260">
        <f t="shared" si="12"/>
        <v>1.24</v>
      </c>
      <c r="M44" s="261">
        <f t="shared" si="13"/>
        <v>0.17841726618705037</v>
      </c>
      <c r="O44" s="252">
        <v>0</v>
      </c>
      <c r="P44" s="253">
        <f t="shared" si="14"/>
        <v>0</v>
      </c>
      <c r="Q44" s="253">
        <f t="shared" si="15"/>
        <v>0</v>
      </c>
      <c r="S44" s="253">
        <f t="shared" si="16"/>
        <v>0</v>
      </c>
      <c r="U44" s="263">
        <f t="shared" si="17"/>
        <v>0.05</v>
      </c>
      <c r="V44" s="253">
        <f t="shared" si="18"/>
        <v>0</v>
      </c>
    </row>
    <row r="45" spans="1:22" ht="11.4" customHeight="1">
      <c r="A45" s="242">
        <f t="shared" si="0"/>
        <v>37</v>
      </c>
      <c r="B45" s="258" t="s">
        <v>519</v>
      </c>
      <c r="C45" s="268" t="s">
        <v>520</v>
      </c>
      <c r="D45" s="280" t="s">
        <v>528</v>
      </c>
      <c r="E45" s="259">
        <v>0</v>
      </c>
      <c r="F45" s="260">
        <v>0</v>
      </c>
      <c r="G45" s="260">
        <v>1.4044679086260925</v>
      </c>
      <c r="H45" s="260">
        <v>2.5740432215494931</v>
      </c>
      <c r="I45" s="260">
        <v>3.8945533428126788</v>
      </c>
      <c r="J45" s="260">
        <f t="shared" si="11"/>
        <v>7.87</v>
      </c>
      <c r="L45" s="260">
        <f t="shared" si="12"/>
        <v>1.4</v>
      </c>
      <c r="M45" s="261">
        <f t="shared" si="13"/>
        <v>0.17789072426937738</v>
      </c>
      <c r="O45" s="252">
        <v>120</v>
      </c>
      <c r="P45" s="253">
        <f t="shared" si="14"/>
        <v>944.4</v>
      </c>
      <c r="Q45" s="253">
        <f t="shared" si="15"/>
        <v>168</v>
      </c>
      <c r="S45" s="253">
        <f t="shared" si="16"/>
        <v>6.8689828443275127</v>
      </c>
      <c r="U45" s="263">
        <f t="shared" si="17"/>
        <v>0.06</v>
      </c>
      <c r="V45" s="253">
        <f t="shared" si="18"/>
        <v>7</v>
      </c>
    </row>
    <row r="46" spans="1:22" ht="11.4" customHeight="1">
      <c r="A46" s="242">
        <f t="shared" si="0"/>
        <v>38</v>
      </c>
      <c r="B46" s="258" t="s">
        <v>519</v>
      </c>
      <c r="C46" s="268" t="s">
        <v>520</v>
      </c>
      <c r="D46" s="280" t="s">
        <v>529</v>
      </c>
      <c r="E46" s="259">
        <v>0</v>
      </c>
      <c r="F46" s="260">
        <v>0</v>
      </c>
      <c r="G46" s="260">
        <v>1.5696994272879856</v>
      </c>
      <c r="H46" s="260">
        <v>2.8768718358494336</v>
      </c>
      <c r="I46" s="260">
        <v>4.3527360890259352</v>
      </c>
      <c r="J46" s="260">
        <f t="shared" si="11"/>
        <v>8.8000000000000007</v>
      </c>
      <c r="L46" s="260">
        <f t="shared" si="12"/>
        <v>1.57</v>
      </c>
      <c r="M46" s="261">
        <f t="shared" si="13"/>
        <v>0.17840909090909091</v>
      </c>
      <c r="O46" s="252">
        <v>553</v>
      </c>
      <c r="P46" s="253">
        <f t="shared" si="14"/>
        <v>4866.4000000000005</v>
      </c>
      <c r="Q46" s="253">
        <f t="shared" si="15"/>
        <v>868.21</v>
      </c>
      <c r="S46" s="253">
        <f t="shared" si="16"/>
        <v>35.498330924247561</v>
      </c>
      <c r="U46" s="263">
        <f t="shared" si="17"/>
        <v>0.06</v>
      </c>
      <c r="V46" s="253">
        <f t="shared" si="18"/>
        <v>33</v>
      </c>
    </row>
    <row r="47" spans="1:22" ht="11.4" customHeight="1">
      <c r="A47" s="242">
        <f t="shared" si="0"/>
        <v>39</v>
      </c>
      <c r="B47" s="266"/>
      <c r="E47" s="259"/>
      <c r="T47" s="262">
        <f>SUM(S38:S46)/SUM(P38:P46)</f>
        <v>7.292064942411804E-3</v>
      </c>
    </row>
    <row r="48" spans="1:22" ht="11.4" customHeight="1">
      <c r="A48" s="242">
        <f t="shared" si="0"/>
        <v>40</v>
      </c>
      <c r="B48" s="266" t="s">
        <v>530</v>
      </c>
      <c r="E48" s="259"/>
    </row>
    <row r="49" spans="1:22" ht="11.4" customHeight="1">
      <c r="A49" s="242">
        <f t="shared" si="0"/>
        <v>41</v>
      </c>
      <c r="B49" s="258" t="s">
        <v>531</v>
      </c>
      <c r="C49" s="269" t="s">
        <v>532</v>
      </c>
      <c r="D49" s="269">
        <v>50</v>
      </c>
      <c r="E49" s="259">
        <v>0</v>
      </c>
      <c r="F49" s="260">
        <v>0</v>
      </c>
      <c r="G49" s="260">
        <v>0.27538586443648871</v>
      </c>
      <c r="H49" s="260">
        <v>0.50471435716656721</v>
      </c>
      <c r="I49" s="260">
        <v>0.76363791035542727</v>
      </c>
      <c r="J49" s="260">
        <f t="shared" ref="J49:J56" si="19">ROUND(SUM(E49:I49),2)</f>
        <v>1.54</v>
      </c>
      <c r="L49" s="260">
        <f t="shared" ref="L49:L56" si="20">ROUND(SUM(E49:G49),2)</f>
        <v>0.28000000000000003</v>
      </c>
      <c r="M49" s="261">
        <f t="shared" ref="M49:M56" si="21">+L49/J49</f>
        <v>0.18181818181818182</v>
      </c>
      <c r="O49" s="252">
        <v>0</v>
      </c>
      <c r="P49" s="253">
        <f t="shared" ref="P49:P56" si="22">+O49*J49</f>
        <v>0</v>
      </c>
      <c r="Q49" s="253">
        <f t="shared" ref="Q49:Q56" si="23">+O49*L49</f>
        <v>0</v>
      </c>
      <c r="S49" s="253">
        <f t="shared" ref="S49:S56" si="24">+Q49/$Q$22*$R$22</f>
        <v>0</v>
      </c>
      <c r="U49" s="263">
        <f t="shared" ref="U49:U56" si="25">ROUND($T$57*J49,2)</f>
        <v>0.01</v>
      </c>
      <c r="V49" s="253">
        <f t="shared" ref="V49:V56" si="26">ROUND(+U49*O49,0)</f>
        <v>0</v>
      </c>
    </row>
    <row r="50" spans="1:22" ht="11.4" customHeight="1">
      <c r="A50" s="242">
        <f t="shared" si="0"/>
        <v>42</v>
      </c>
      <c r="B50" s="258" t="str">
        <f t="shared" ref="B50:B56" si="27">+B49</f>
        <v xml:space="preserve">52E </v>
      </c>
      <c r="C50" s="269" t="s">
        <v>532</v>
      </c>
      <c r="D50" s="269">
        <v>70</v>
      </c>
      <c r="E50" s="259">
        <v>0</v>
      </c>
      <c r="F50" s="260">
        <v>0</v>
      </c>
      <c r="G50" s="260">
        <v>0.3855402102110842</v>
      </c>
      <c r="H50" s="260">
        <v>0.70660010003319418</v>
      </c>
      <c r="I50" s="260">
        <v>1.0690930744975982</v>
      </c>
      <c r="J50" s="260">
        <f t="shared" si="19"/>
        <v>2.16</v>
      </c>
      <c r="L50" s="260">
        <f t="shared" si="20"/>
        <v>0.39</v>
      </c>
      <c r="M50" s="261">
        <f t="shared" si="21"/>
        <v>0.18055555555555555</v>
      </c>
      <c r="O50" s="252">
        <v>8521</v>
      </c>
      <c r="P50" s="253">
        <f t="shared" si="22"/>
        <v>18405.36</v>
      </c>
      <c r="Q50" s="253">
        <f t="shared" si="23"/>
        <v>3323.19</v>
      </c>
      <c r="S50" s="253">
        <f t="shared" si="24"/>
        <v>135.87461368119492</v>
      </c>
      <c r="U50" s="263">
        <f t="shared" si="25"/>
        <v>0.02</v>
      </c>
      <c r="V50" s="253">
        <f t="shared" si="26"/>
        <v>170</v>
      </c>
    </row>
    <row r="51" spans="1:22" ht="11.4" customHeight="1">
      <c r="A51" s="242">
        <f t="shared" si="0"/>
        <v>43</v>
      </c>
      <c r="B51" s="258" t="str">
        <f t="shared" si="27"/>
        <v xml:space="preserve">52E </v>
      </c>
      <c r="C51" s="269" t="s">
        <v>532</v>
      </c>
      <c r="D51" s="269">
        <v>100</v>
      </c>
      <c r="E51" s="259">
        <v>0</v>
      </c>
      <c r="F51" s="260">
        <v>0</v>
      </c>
      <c r="G51" s="260">
        <v>0.55077172887297743</v>
      </c>
      <c r="H51" s="260">
        <v>1.0094287143331344</v>
      </c>
      <c r="I51" s="260">
        <v>1.5272758207108545</v>
      </c>
      <c r="J51" s="260">
        <f t="shared" si="19"/>
        <v>3.09</v>
      </c>
      <c r="L51" s="260">
        <f t="shared" si="20"/>
        <v>0.55000000000000004</v>
      </c>
      <c r="M51" s="261">
        <f t="shared" si="21"/>
        <v>0.17799352750809064</v>
      </c>
      <c r="O51" s="252">
        <v>125918</v>
      </c>
      <c r="P51" s="253">
        <f t="shared" si="22"/>
        <v>389086.62</v>
      </c>
      <c r="Q51" s="253">
        <f t="shared" si="23"/>
        <v>69254.900000000009</v>
      </c>
      <c r="S51" s="253">
        <f t="shared" si="24"/>
        <v>2831.6114284858186</v>
      </c>
      <c r="U51" s="263">
        <f t="shared" si="25"/>
        <v>0.02</v>
      </c>
      <c r="V51" s="253">
        <f t="shared" si="26"/>
        <v>2518</v>
      </c>
    </row>
    <row r="52" spans="1:22" ht="11.4" customHeight="1">
      <c r="A52" s="242">
        <f t="shared" si="0"/>
        <v>44</v>
      </c>
      <c r="B52" s="258" t="str">
        <f t="shared" si="27"/>
        <v xml:space="preserve">52E </v>
      </c>
      <c r="C52" s="269" t="s">
        <v>532</v>
      </c>
      <c r="D52" s="269">
        <v>150</v>
      </c>
      <c r="E52" s="259">
        <v>0</v>
      </c>
      <c r="F52" s="260">
        <v>0</v>
      </c>
      <c r="G52" s="260">
        <v>0.82615759330946614</v>
      </c>
      <c r="H52" s="260">
        <v>1.5141430714997015</v>
      </c>
      <c r="I52" s="260">
        <v>2.2909137310662815</v>
      </c>
      <c r="J52" s="260">
        <f t="shared" si="19"/>
        <v>4.63</v>
      </c>
      <c r="L52" s="260">
        <f t="shared" si="20"/>
        <v>0.83</v>
      </c>
      <c r="M52" s="261">
        <f t="shared" si="21"/>
        <v>0.17926565874730022</v>
      </c>
      <c r="O52" s="252">
        <v>54989</v>
      </c>
      <c r="P52" s="253">
        <f t="shared" si="22"/>
        <v>254599.07</v>
      </c>
      <c r="Q52" s="253">
        <f t="shared" si="23"/>
        <v>45640.869999999995</v>
      </c>
      <c r="S52" s="253">
        <f t="shared" si="24"/>
        <v>1866.1092442272752</v>
      </c>
      <c r="U52" s="263">
        <f t="shared" si="25"/>
        <v>0.03</v>
      </c>
      <c r="V52" s="253">
        <f t="shared" si="26"/>
        <v>1650</v>
      </c>
    </row>
    <row r="53" spans="1:22" ht="11.4" customHeight="1">
      <c r="A53" s="242">
        <f t="shared" si="0"/>
        <v>45</v>
      </c>
      <c r="B53" s="258" t="str">
        <f t="shared" si="27"/>
        <v xml:space="preserve">52E </v>
      </c>
      <c r="C53" s="269" t="s">
        <v>532</v>
      </c>
      <c r="D53" s="269">
        <v>200</v>
      </c>
      <c r="E53" s="259">
        <v>0</v>
      </c>
      <c r="F53" s="260">
        <v>0</v>
      </c>
      <c r="G53" s="260">
        <v>1.1015434577459549</v>
      </c>
      <c r="H53" s="260">
        <v>2.0188574286662688</v>
      </c>
      <c r="I53" s="260">
        <v>3.0545516414217091</v>
      </c>
      <c r="J53" s="260">
        <f t="shared" si="19"/>
        <v>6.17</v>
      </c>
      <c r="L53" s="260">
        <f t="shared" si="20"/>
        <v>1.1000000000000001</v>
      </c>
      <c r="M53" s="261">
        <f t="shared" si="21"/>
        <v>0.17828200972447328</v>
      </c>
      <c r="O53" s="252">
        <v>12627</v>
      </c>
      <c r="P53" s="253">
        <f t="shared" si="22"/>
        <v>77908.59</v>
      </c>
      <c r="Q53" s="253">
        <f t="shared" si="23"/>
        <v>13889.7</v>
      </c>
      <c r="S53" s="253">
        <f t="shared" si="24"/>
        <v>567.90542269557056</v>
      </c>
      <c r="U53" s="263">
        <f t="shared" si="25"/>
        <v>0.05</v>
      </c>
      <c r="V53" s="253">
        <f t="shared" si="26"/>
        <v>631</v>
      </c>
    </row>
    <row r="54" spans="1:22" ht="11.4" customHeight="1">
      <c r="A54" s="242">
        <f t="shared" si="0"/>
        <v>46</v>
      </c>
      <c r="B54" s="258" t="str">
        <f t="shared" si="27"/>
        <v xml:space="preserve">52E </v>
      </c>
      <c r="C54" s="269" t="s">
        <v>532</v>
      </c>
      <c r="D54" s="269">
        <v>250</v>
      </c>
      <c r="E54" s="259">
        <v>0</v>
      </c>
      <c r="F54" s="260">
        <v>0</v>
      </c>
      <c r="G54" s="260">
        <v>1.3769293221824437</v>
      </c>
      <c r="H54" s="260">
        <v>2.5235717858328361</v>
      </c>
      <c r="I54" s="260">
        <v>3.8181895517771363</v>
      </c>
      <c r="J54" s="260">
        <f t="shared" si="19"/>
        <v>7.72</v>
      </c>
      <c r="L54" s="260">
        <f t="shared" si="20"/>
        <v>1.38</v>
      </c>
      <c r="M54" s="261">
        <f t="shared" si="21"/>
        <v>0.17875647668393782</v>
      </c>
      <c r="O54" s="252">
        <v>17769</v>
      </c>
      <c r="P54" s="253">
        <f t="shared" si="22"/>
        <v>137176.68</v>
      </c>
      <c r="Q54" s="253">
        <f t="shared" si="23"/>
        <v>24521.219999999998</v>
      </c>
      <c r="S54" s="253">
        <f t="shared" si="24"/>
        <v>1002.594282749885</v>
      </c>
      <c r="U54" s="263">
        <f t="shared" si="25"/>
        <v>0.06</v>
      </c>
      <c r="V54" s="253">
        <f t="shared" si="26"/>
        <v>1066</v>
      </c>
    </row>
    <row r="55" spans="1:22" ht="11.4" customHeight="1">
      <c r="A55" s="242">
        <f t="shared" si="0"/>
        <v>47</v>
      </c>
      <c r="B55" s="258" t="str">
        <f t="shared" si="27"/>
        <v xml:space="preserve">52E </v>
      </c>
      <c r="C55" s="269" t="s">
        <v>532</v>
      </c>
      <c r="D55" s="269">
        <v>310</v>
      </c>
      <c r="E55" s="259">
        <v>0</v>
      </c>
      <c r="F55" s="260">
        <v>0</v>
      </c>
      <c r="G55" s="260">
        <v>1.7073923595062301</v>
      </c>
      <c r="H55" s="260">
        <v>3.1292290144327168</v>
      </c>
      <c r="I55" s="260">
        <v>4.734555044203649</v>
      </c>
      <c r="J55" s="260">
        <f t="shared" si="19"/>
        <v>9.57</v>
      </c>
      <c r="L55" s="260">
        <f t="shared" si="20"/>
        <v>1.71</v>
      </c>
      <c r="M55" s="261">
        <f t="shared" si="21"/>
        <v>0.17868338557993729</v>
      </c>
      <c r="O55" s="252">
        <v>1811</v>
      </c>
      <c r="P55" s="253">
        <f t="shared" si="22"/>
        <v>17331.27</v>
      </c>
      <c r="Q55" s="253">
        <f t="shared" si="23"/>
        <v>3096.81</v>
      </c>
      <c r="S55" s="253">
        <f t="shared" si="24"/>
        <v>126.6186592984636</v>
      </c>
      <c r="U55" s="263">
        <f t="shared" si="25"/>
        <v>7.0000000000000007E-2</v>
      </c>
      <c r="V55" s="253">
        <f t="shared" si="26"/>
        <v>127</v>
      </c>
    </row>
    <row r="56" spans="1:22" ht="11.4" customHeight="1">
      <c r="A56" s="242">
        <f t="shared" si="0"/>
        <v>48</v>
      </c>
      <c r="B56" s="258" t="str">
        <f t="shared" si="27"/>
        <v xml:space="preserve">52E </v>
      </c>
      <c r="C56" s="269" t="s">
        <v>532</v>
      </c>
      <c r="D56" s="269">
        <v>400</v>
      </c>
      <c r="E56" s="259">
        <v>0</v>
      </c>
      <c r="F56" s="260">
        <v>0</v>
      </c>
      <c r="G56" s="260">
        <v>2.2030869154919097</v>
      </c>
      <c r="H56" s="260">
        <v>4.0377148573325377</v>
      </c>
      <c r="I56" s="260">
        <v>6.1091032828434182</v>
      </c>
      <c r="J56" s="260">
        <f t="shared" si="19"/>
        <v>12.35</v>
      </c>
      <c r="L56" s="260">
        <f t="shared" si="20"/>
        <v>2.2000000000000002</v>
      </c>
      <c r="M56" s="261">
        <f t="shared" si="21"/>
        <v>0.17813765182186236</v>
      </c>
      <c r="O56" s="252">
        <v>7413</v>
      </c>
      <c r="P56" s="253">
        <f t="shared" si="22"/>
        <v>91550.55</v>
      </c>
      <c r="Q56" s="253">
        <f t="shared" si="23"/>
        <v>16308.600000000002</v>
      </c>
      <c r="S56" s="253">
        <f t="shared" si="24"/>
        <v>666.80650961309334</v>
      </c>
      <c r="U56" s="263">
        <f t="shared" si="25"/>
        <v>0.09</v>
      </c>
      <c r="V56" s="253">
        <f t="shared" si="26"/>
        <v>667</v>
      </c>
    </row>
    <row r="57" spans="1:22" ht="11.4" customHeight="1">
      <c r="A57" s="242">
        <f t="shared" si="0"/>
        <v>49</v>
      </c>
      <c r="B57" s="270"/>
      <c r="C57" s="269"/>
      <c r="D57" s="269"/>
      <c r="E57" s="259"/>
      <c r="T57" s="262">
        <f>SUM(S49:S56)/SUM(P49:P56)</f>
        <v>7.2992857812129615E-3</v>
      </c>
    </row>
    <row r="58" spans="1:22" ht="11.4" customHeight="1">
      <c r="A58" s="242">
        <f t="shared" si="0"/>
        <v>50</v>
      </c>
      <c r="B58" s="258" t="str">
        <f>+B53</f>
        <v xml:space="preserve">52E </v>
      </c>
      <c r="C58" s="269" t="s">
        <v>533</v>
      </c>
      <c r="D58" s="269">
        <v>70</v>
      </c>
      <c r="E58" s="259">
        <v>0</v>
      </c>
      <c r="F58" s="260">
        <v>0</v>
      </c>
      <c r="G58" s="260">
        <v>0.3855402102110842</v>
      </c>
      <c r="H58" s="260">
        <v>0.70660010003319418</v>
      </c>
      <c r="I58" s="260">
        <v>1.0690930744975982</v>
      </c>
      <c r="J58" s="260">
        <f t="shared" ref="J58:J64" si="28">ROUND(SUM(E58:I58),2)</f>
        <v>2.16</v>
      </c>
      <c r="L58" s="260">
        <f t="shared" ref="L58:L64" si="29">ROUND(SUM(E58:G58),2)</f>
        <v>0.39</v>
      </c>
      <c r="M58" s="261">
        <f t="shared" ref="M58:M64" si="30">+L58/J58</f>
        <v>0.18055555555555555</v>
      </c>
      <c r="O58" s="252">
        <v>816</v>
      </c>
      <c r="P58" s="253">
        <f t="shared" ref="P58:P64" si="31">+O58*J58</f>
        <v>1762.5600000000002</v>
      </c>
      <c r="Q58" s="253">
        <f t="shared" ref="Q58:Q64" si="32">+O58*L58</f>
        <v>318.24</v>
      </c>
      <c r="S58" s="253">
        <f t="shared" ref="S58:S64" si="33">+Q58/$Q$22*$R$22</f>
        <v>13.011816073683262</v>
      </c>
      <c r="U58" s="263">
        <f t="shared" ref="U58:U64" si="34">ROUND($T$65*J58,2)</f>
        <v>0.02</v>
      </c>
      <c r="V58" s="253">
        <f t="shared" ref="V58:V64" si="35">ROUND(+U58*O58,0)</f>
        <v>16</v>
      </c>
    </row>
    <row r="59" spans="1:22" ht="11.4" customHeight="1">
      <c r="A59" s="242">
        <f t="shared" si="0"/>
        <v>51</v>
      </c>
      <c r="B59" s="258" t="str">
        <f>+B54</f>
        <v xml:space="preserve">52E </v>
      </c>
      <c r="C59" s="269" t="s">
        <v>533</v>
      </c>
      <c r="D59" s="269">
        <v>100</v>
      </c>
      <c r="E59" s="259">
        <v>0</v>
      </c>
      <c r="F59" s="260">
        <v>0</v>
      </c>
      <c r="G59" s="260">
        <v>0.55077172887297743</v>
      </c>
      <c r="H59" s="260">
        <v>1.0094287143331344</v>
      </c>
      <c r="I59" s="260">
        <v>1.5272758207108545</v>
      </c>
      <c r="J59" s="260">
        <f t="shared" si="28"/>
        <v>3.09</v>
      </c>
      <c r="L59" s="260">
        <f t="shared" si="29"/>
        <v>0.55000000000000004</v>
      </c>
      <c r="M59" s="261">
        <f t="shared" si="30"/>
        <v>0.17799352750809064</v>
      </c>
      <c r="O59" s="252">
        <v>732</v>
      </c>
      <c r="P59" s="253">
        <f t="shared" si="31"/>
        <v>2261.88</v>
      </c>
      <c r="Q59" s="253">
        <f t="shared" si="32"/>
        <v>402.6</v>
      </c>
      <c r="S59" s="253">
        <f t="shared" si="33"/>
        <v>16.461026744799149</v>
      </c>
      <c r="U59" s="263">
        <f t="shared" si="34"/>
        <v>0.02</v>
      </c>
      <c r="V59" s="253">
        <f t="shared" si="35"/>
        <v>15</v>
      </c>
    </row>
    <row r="60" spans="1:22" ht="11.4" customHeight="1">
      <c r="A60" s="242">
        <f t="shared" si="0"/>
        <v>52</v>
      </c>
      <c r="B60" s="258" t="str">
        <f>+B55</f>
        <v xml:space="preserve">52E </v>
      </c>
      <c r="C60" s="269" t="s">
        <v>533</v>
      </c>
      <c r="D60" s="269">
        <v>150</v>
      </c>
      <c r="E60" s="259">
        <v>0</v>
      </c>
      <c r="F60" s="260">
        <v>0</v>
      </c>
      <c r="G60" s="260">
        <v>0.82615759330946614</v>
      </c>
      <c r="H60" s="260">
        <v>1.5141430714997015</v>
      </c>
      <c r="I60" s="260">
        <v>2.2909137310662815</v>
      </c>
      <c r="J60" s="260">
        <f t="shared" si="28"/>
        <v>4.63</v>
      </c>
      <c r="L60" s="260">
        <f t="shared" si="29"/>
        <v>0.83</v>
      </c>
      <c r="M60" s="261">
        <f t="shared" si="30"/>
        <v>0.17926565874730022</v>
      </c>
      <c r="O60" s="252">
        <v>48</v>
      </c>
      <c r="P60" s="253">
        <f t="shared" si="31"/>
        <v>222.24</v>
      </c>
      <c r="Q60" s="253">
        <f t="shared" si="32"/>
        <v>39.839999999999996</v>
      </c>
      <c r="S60" s="253">
        <f t="shared" si="33"/>
        <v>1.6289302173690956</v>
      </c>
      <c r="U60" s="263">
        <f t="shared" si="34"/>
        <v>0.03</v>
      </c>
      <c r="V60" s="253">
        <f t="shared" si="35"/>
        <v>1</v>
      </c>
    </row>
    <row r="61" spans="1:22" ht="11.4" customHeight="1">
      <c r="A61" s="242">
        <f t="shared" si="0"/>
        <v>53</v>
      </c>
      <c r="B61" s="258" t="str">
        <f>+B56</f>
        <v xml:space="preserve">52E </v>
      </c>
      <c r="C61" s="269" t="s">
        <v>533</v>
      </c>
      <c r="D61" s="269">
        <v>175</v>
      </c>
      <c r="E61" s="259">
        <v>0</v>
      </c>
      <c r="F61" s="260">
        <v>0</v>
      </c>
      <c r="G61" s="260">
        <v>0.96385052552771056</v>
      </c>
      <c r="H61" s="260">
        <v>1.7665002500829854</v>
      </c>
      <c r="I61" s="260">
        <v>2.6727326862439953</v>
      </c>
      <c r="J61" s="260">
        <f t="shared" si="28"/>
        <v>5.4</v>
      </c>
      <c r="L61" s="260">
        <f t="shared" si="29"/>
        <v>0.96</v>
      </c>
      <c r="M61" s="261">
        <f t="shared" si="30"/>
        <v>0.17777777777777776</v>
      </c>
      <c r="O61" s="252">
        <v>2460</v>
      </c>
      <c r="P61" s="253">
        <f t="shared" si="31"/>
        <v>13284</v>
      </c>
      <c r="Q61" s="253">
        <f t="shared" si="32"/>
        <v>2361.6</v>
      </c>
      <c r="S61" s="253">
        <f t="shared" si="33"/>
        <v>96.558273125975319</v>
      </c>
      <c r="U61" s="263">
        <f t="shared" si="34"/>
        <v>0.04</v>
      </c>
      <c r="V61" s="253">
        <f t="shared" si="35"/>
        <v>98</v>
      </c>
    </row>
    <row r="62" spans="1:22" ht="11.4" customHeight="1">
      <c r="A62" s="242">
        <f t="shared" si="0"/>
        <v>54</v>
      </c>
      <c r="B62" s="258" t="str">
        <f t="shared" ref="B62:C64" si="36">+B61</f>
        <v xml:space="preserve">52E </v>
      </c>
      <c r="C62" s="269" t="str">
        <f t="shared" si="36"/>
        <v>Metal Halide</v>
      </c>
      <c r="D62" s="269">
        <v>250</v>
      </c>
      <c r="E62" s="259">
        <v>0</v>
      </c>
      <c r="F62" s="260">
        <v>0</v>
      </c>
      <c r="G62" s="260">
        <v>1.3769293221824437</v>
      </c>
      <c r="H62" s="260">
        <v>2.5235717858328361</v>
      </c>
      <c r="I62" s="260">
        <v>3.8181895517771363</v>
      </c>
      <c r="J62" s="260">
        <f t="shared" si="28"/>
        <v>7.72</v>
      </c>
      <c r="L62" s="260">
        <f t="shared" si="29"/>
        <v>1.38</v>
      </c>
      <c r="M62" s="261">
        <f t="shared" si="30"/>
        <v>0.17875647668393782</v>
      </c>
      <c r="O62" s="252">
        <v>2664</v>
      </c>
      <c r="P62" s="253">
        <f t="shared" si="31"/>
        <v>20566.079999999998</v>
      </c>
      <c r="Q62" s="253">
        <f t="shared" si="32"/>
        <v>3676.3199999999997</v>
      </c>
      <c r="S62" s="253">
        <f t="shared" si="33"/>
        <v>150.31297029915547</v>
      </c>
      <c r="U62" s="263">
        <f t="shared" si="34"/>
        <v>0.06</v>
      </c>
      <c r="V62" s="253">
        <f t="shared" si="35"/>
        <v>160</v>
      </c>
    </row>
    <row r="63" spans="1:22" ht="11.4" customHeight="1">
      <c r="A63" s="242">
        <f t="shared" si="0"/>
        <v>55</v>
      </c>
      <c r="B63" s="258" t="str">
        <f t="shared" si="36"/>
        <v xml:space="preserve">52E </v>
      </c>
      <c r="C63" s="269" t="str">
        <f t="shared" si="36"/>
        <v>Metal Halide</v>
      </c>
      <c r="D63" s="269">
        <v>400</v>
      </c>
      <c r="E63" s="259">
        <v>0</v>
      </c>
      <c r="F63" s="260">
        <v>0</v>
      </c>
      <c r="G63" s="260">
        <v>2.2030869154919097</v>
      </c>
      <c r="H63" s="260">
        <v>4.0377148573325377</v>
      </c>
      <c r="I63" s="260">
        <v>6.1091032828434182</v>
      </c>
      <c r="J63" s="260">
        <f t="shared" si="28"/>
        <v>12.35</v>
      </c>
      <c r="L63" s="260">
        <f t="shared" si="29"/>
        <v>2.2000000000000002</v>
      </c>
      <c r="M63" s="261">
        <f t="shared" si="30"/>
        <v>0.17813765182186236</v>
      </c>
      <c r="O63" s="252">
        <v>684</v>
      </c>
      <c r="P63" s="253">
        <f t="shared" si="31"/>
        <v>8447.4</v>
      </c>
      <c r="Q63" s="253">
        <f t="shared" si="32"/>
        <v>1504.8000000000002</v>
      </c>
      <c r="S63" s="253">
        <f t="shared" si="33"/>
        <v>61.526460619905016</v>
      </c>
      <c r="U63" s="263">
        <f t="shared" si="34"/>
        <v>0.09</v>
      </c>
      <c r="V63" s="253">
        <f t="shared" si="35"/>
        <v>62</v>
      </c>
    </row>
    <row r="64" spans="1:22" ht="11.4" customHeight="1">
      <c r="A64" s="242">
        <f t="shared" si="0"/>
        <v>56</v>
      </c>
      <c r="B64" s="258" t="str">
        <f t="shared" si="36"/>
        <v xml:space="preserve">52E </v>
      </c>
      <c r="C64" s="269" t="str">
        <f t="shared" si="36"/>
        <v>Metal Halide</v>
      </c>
      <c r="D64" s="269">
        <v>1000</v>
      </c>
      <c r="E64" s="259">
        <v>0</v>
      </c>
      <c r="F64" s="260">
        <v>0</v>
      </c>
      <c r="G64" s="260">
        <v>5.5077172887297747</v>
      </c>
      <c r="H64" s="260">
        <v>10.094287143331345</v>
      </c>
      <c r="I64" s="260">
        <v>15.272758207108545</v>
      </c>
      <c r="J64" s="260">
        <f t="shared" si="28"/>
        <v>30.87</v>
      </c>
      <c r="L64" s="260">
        <f t="shared" si="29"/>
        <v>5.51</v>
      </c>
      <c r="M64" s="261">
        <f t="shared" si="30"/>
        <v>0.17849044379656623</v>
      </c>
      <c r="O64" s="252">
        <v>216</v>
      </c>
      <c r="P64" s="253">
        <f t="shared" si="31"/>
        <v>6667.92</v>
      </c>
      <c r="Q64" s="253">
        <f t="shared" si="32"/>
        <v>1190.1599999999999</v>
      </c>
      <c r="S64" s="253">
        <f t="shared" si="33"/>
        <v>48.661837035743041</v>
      </c>
      <c r="U64" s="263">
        <f t="shared" si="34"/>
        <v>0.23</v>
      </c>
      <c r="V64" s="253">
        <f t="shared" si="35"/>
        <v>50</v>
      </c>
    </row>
    <row r="65" spans="1:22" ht="11.4" customHeight="1">
      <c r="A65" s="242">
        <f t="shared" si="0"/>
        <v>57</v>
      </c>
      <c r="B65" s="266"/>
      <c r="E65" s="259"/>
      <c r="T65" s="262">
        <f>SUM(S58:S64)/SUM(P58:P64)</f>
        <v>7.2946089330962142E-3</v>
      </c>
    </row>
    <row r="66" spans="1:22" ht="11.4" customHeight="1">
      <c r="A66" s="242">
        <f t="shared" si="0"/>
        <v>58</v>
      </c>
      <c r="B66" s="266" t="s">
        <v>534</v>
      </c>
      <c r="E66" s="259"/>
    </row>
    <row r="67" spans="1:22" ht="11.4" customHeight="1">
      <c r="A67" s="242">
        <f t="shared" si="0"/>
        <v>59</v>
      </c>
      <c r="B67" s="258" t="s">
        <v>535</v>
      </c>
      <c r="C67" s="269" t="s">
        <v>532</v>
      </c>
      <c r="D67" s="269">
        <v>50</v>
      </c>
      <c r="E67" s="259">
        <v>7.0750976925504272</v>
      </c>
      <c r="F67" s="260">
        <v>2.0980355662743908</v>
      </c>
      <c r="G67" s="260">
        <v>0.27538586443648871</v>
      </c>
      <c r="H67" s="260">
        <v>0.50471435716656721</v>
      </c>
      <c r="I67" s="260">
        <v>0.76363791035542727</v>
      </c>
      <c r="J67" s="260">
        <f t="shared" ref="J67:J75" si="37">ROUND(SUM(E67:I67),2)</f>
        <v>10.72</v>
      </c>
      <c r="L67" s="260">
        <f t="shared" ref="L67:L75" si="38">ROUND(SUM(E67:G67),2)</f>
        <v>9.4499999999999993</v>
      </c>
      <c r="M67" s="261">
        <f t="shared" ref="M67:M75" si="39">+L67/J67</f>
        <v>0.88152985074626855</v>
      </c>
      <c r="O67" s="252">
        <v>0</v>
      </c>
      <c r="P67" s="253">
        <f t="shared" ref="P67:P75" si="40">+O67*J67</f>
        <v>0</v>
      </c>
      <c r="Q67" s="253">
        <f t="shared" ref="Q67:Q75" si="41">+O67*L67</f>
        <v>0</v>
      </c>
      <c r="S67" s="253">
        <f t="shared" ref="S67:S75" si="42">+Q67/$Q$22*$R$22</f>
        <v>0</v>
      </c>
      <c r="U67" s="263">
        <f t="shared" ref="U67:U75" si="43">ROUND($T$76*J67,2)</f>
        <v>0.34</v>
      </c>
      <c r="V67" s="253">
        <f t="shared" ref="V67:V75" si="44">ROUND(+U67*O67,0)</f>
        <v>0</v>
      </c>
    </row>
    <row r="68" spans="1:22" ht="11.4" customHeight="1">
      <c r="A68" s="242">
        <f t="shared" si="0"/>
        <v>60</v>
      </c>
      <c r="B68" s="258" t="str">
        <f t="shared" ref="B68:B75" si="45">+B67</f>
        <v>53E - Company Owned</v>
      </c>
      <c r="C68" s="269" t="s">
        <v>532</v>
      </c>
      <c r="D68" s="269">
        <v>70</v>
      </c>
      <c r="E68" s="259">
        <v>7.2431553304916019</v>
      </c>
      <c r="F68" s="260">
        <v>2.0980355662743908</v>
      </c>
      <c r="G68" s="260">
        <v>0.3855402102110842</v>
      </c>
      <c r="H68" s="260">
        <v>0.70660010003319418</v>
      </c>
      <c r="I68" s="260">
        <v>1.0690930744975982</v>
      </c>
      <c r="J68" s="260">
        <f t="shared" si="37"/>
        <v>11.5</v>
      </c>
      <c r="L68" s="260">
        <f t="shared" si="38"/>
        <v>9.73</v>
      </c>
      <c r="M68" s="261">
        <f t="shared" si="39"/>
        <v>0.84608695652173915</v>
      </c>
      <c r="O68" s="252">
        <v>59159</v>
      </c>
      <c r="P68" s="253">
        <f t="shared" si="40"/>
        <v>680328.5</v>
      </c>
      <c r="Q68" s="253">
        <f t="shared" si="41"/>
        <v>575617.07000000007</v>
      </c>
      <c r="S68" s="253">
        <f t="shared" si="42"/>
        <v>23535.141540071843</v>
      </c>
      <c r="U68" s="263">
        <f t="shared" si="43"/>
        <v>0.36</v>
      </c>
      <c r="V68" s="253">
        <f t="shared" si="44"/>
        <v>21297</v>
      </c>
    </row>
    <row r="69" spans="1:22" ht="11.4" customHeight="1">
      <c r="A69" s="242">
        <f t="shared" si="0"/>
        <v>61</v>
      </c>
      <c r="B69" s="258" t="str">
        <f t="shared" si="45"/>
        <v>53E - Company Owned</v>
      </c>
      <c r="C69" s="269" t="s">
        <v>532</v>
      </c>
      <c r="D69" s="269">
        <v>100</v>
      </c>
      <c r="E69" s="259">
        <v>7.4952417874033648</v>
      </c>
      <c r="F69" s="260">
        <v>2.0980355662743908</v>
      </c>
      <c r="G69" s="260">
        <v>0.55077172887297743</v>
      </c>
      <c r="H69" s="260">
        <v>1.0094287143331344</v>
      </c>
      <c r="I69" s="260">
        <v>1.5272758207108545</v>
      </c>
      <c r="J69" s="260">
        <f t="shared" si="37"/>
        <v>12.68</v>
      </c>
      <c r="L69" s="260">
        <f t="shared" si="38"/>
        <v>10.14</v>
      </c>
      <c r="M69" s="261">
        <f t="shared" si="39"/>
        <v>0.79968454258675081</v>
      </c>
      <c r="O69" s="252">
        <v>400865</v>
      </c>
      <c r="P69" s="253">
        <f t="shared" si="40"/>
        <v>5082968.2</v>
      </c>
      <c r="Q69" s="253">
        <f t="shared" si="41"/>
        <v>4064771.1</v>
      </c>
      <c r="S69" s="253">
        <f t="shared" si="42"/>
        <v>166195.49376201353</v>
      </c>
      <c r="U69" s="263">
        <f t="shared" si="43"/>
        <v>0.4</v>
      </c>
      <c r="V69" s="253">
        <f t="shared" si="44"/>
        <v>160346</v>
      </c>
    </row>
    <row r="70" spans="1:22" ht="11.4" customHeight="1">
      <c r="A70" s="242">
        <f t="shared" si="0"/>
        <v>62</v>
      </c>
      <c r="B70" s="258" t="str">
        <f t="shared" si="45"/>
        <v>53E - Company Owned</v>
      </c>
      <c r="C70" s="269" t="s">
        <v>532</v>
      </c>
      <c r="D70" s="269">
        <v>150</v>
      </c>
      <c r="E70" s="259">
        <v>7.9153858822563024</v>
      </c>
      <c r="F70" s="260">
        <v>2.0980355662743908</v>
      </c>
      <c r="G70" s="260">
        <v>0.82615759330946614</v>
      </c>
      <c r="H70" s="260">
        <v>1.5141430714997015</v>
      </c>
      <c r="I70" s="260">
        <v>2.2909137310662815</v>
      </c>
      <c r="J70" s="260">
        <f t="shared" si="37"/>
        <v>14.64</v>
      </c>
      <c r="L70" s="260">
        <f t="shared" si="38"/>
        <v>10.84</v>
      </c>
      <c r="M70" s="261">
        <f t="shared" si="39"/>
        <v>0.74043715846994529</v>
      </c>
      <c r="O70" s="252">
        <v>47767</v>
      </c>
      <c r="P70" s="253">
        <f t="shared" si="40"/>
        <v>699308.88</v>
      </c>
      <c r="Q70" s="253">
        <f t="shared" si="41"/>
        <v>517794.27999999997</v>
      </c>
      <c r="S70" s="253">
        <f t="shared" si="42"/>
        <v>21170.95253696974</v>
      </c>
      <c r="U70" s="263">
        <f t="shared" si="43"/>
        <v>0.46</v>
      </c>
      <c r="V70" s="253">
        <f t="shared" si="44"/>
        <v>21973</v>
      </c>
    </row>
    <row r="71" spans="1:22" ht="11.4" customHeight="1">
      <c r="A71" s="242">
        <f t="shared" si="0"/>
        <v>63</v>
      </c>
      <c r="B71" s="258" t="str">
        <f t="shared" si="45"/>
        <v>53E - Company Owned</v>
      </c>
      <c r="C71" s="269" t="s">
        <v>532</v>
      </c>
      <c r="D71" s="269">
        <v>200</v>
      </c>
      <c r="E71" s="259">
        <v>8.3355299771092408</v>
      </c>
      <c r="F71" s="260">
        <v>2.0980355662743908</v>
      </c>
      <c r="G71" s="260">
        <v>1.1015434577459549</v>
      </c>
      <c r="H71" s="260">
        <v>2.0188574286662688</v>
      </c>
      <c r="I71" s="260">
        <v>3.0545516414217091</v>
      </c>
      <c r="J71" s="260">
        <f t="shared" si="37"/>
        <v>16.61</v>
      </c>
      <c r="L71" s="260">
        <f t="shared" si="38"/>
        <v>11.54</v>
      </c>
      <c r="M71" s="261">
        <f t="shared" si="39"/>
        <v>0.6947621914509331</v>
      </c>
      <c r="O71" s="252">
        <v>62779</v>
      </c>
      <c r="P71" s="253">
        <f t="shared" si="40"/>
        <v>1042759.19</v>
      </c>
      <c r="Q71" s="253">
        <f t="shared" si="41"/>
        <v>724469.65999999992</v>
      </c>
      <c r="S71" s="253">
        <f t="shared" si="42"/>
        <v>29621.248010570154</v>
      </c>
      <c r="U71" s="263">
        <f t="shared" si="43"/>
        <v>0.52</v>
      </c>
      <c r="V71" s="253">
        <f t="shared" si="44"/>
        <v>32645</v>
      </c>
    </row>
    <row r="72" spans="1:22" ht="11.4" customHeight="1">
      <c r="A72" s="242">
        <f t="shared" si="0"/>
        <v>64</v>
      </c>
      <c r="B72" s="258" t="str">
        <f t="shared" si="45"/>
        <v>53E - Company Owned</v>
      </c>
      <c r="C72" s="269" t="s">
        <v>532</v>
      </c>
      <c r="D72" s="269">
        <v>250</v>
      </c>
      <c r="E72" s="259">
        <v>8.7556740719621793</v>
      </c>
      <c r="F72" s="260">
        <v>2.0980355662743908</v>
      </c>
      <c r="G72" s="260">
        <v>1.3769293221824437</v>
      </c>
      <c r="H72" s="260">
        <v>2.5235717858328361</v>
      </c>
      <c r="I72" s="260">
        <v>3.8181895517771363</v>
      </c>
      <c r="J72" s="260">
        <f t="shared" si="37"/>
        <v>18.57</v>
      </c>
      <c r="L72" s="260">
        <f t="shared" si="38"/>
        <v>12.23</v>
      </c>
      <c r="M72" s="261">
        <f t="shared" si="39"/>
        <v>0.6585891222401723</v>
      </c>
      <c r="O72" s="252">
        <v>21340</v>
      </c>
      <c r="P72" s="253">
        <f t="shared" si="40"/>
        <v>396283.8</v>
      </c>
      <c r="Q72" s="253">
        <f t="shared" si="41"/>
        <v>260988.2</v>
      </c>
      <c r="S72" s="253">
        <f t="shared" si="42"/>
        <v>10670.973026023321</v>
      </c>
      <c r="U72" s="263">
        <f t="shared" si="43"/>
        <v>0.57999999999999996</v>
      </c>
      <c r="V72" s="253">
        <f t="shared" si="44"/>
        <v>12377</v>
      </c>
    </row>
    <row r="73" spans="1:22" ht="11.4" customHeight="1">
      <c r="A73" s="242">
        <f t="shared" si="0"/>
        <v>65</v>
      </c>
      <c r="B73" s="258" t="str">
        <f t="shared" si="45"/>
        <v>53E - Company Owned</v>
      </c>
      <c r="C73" s="269" t="s">
        <v>532</v>
      </c>
      <c r="D73" s="269">
        <v>310</v>
      </c>
      <c r="E73" s="259">
        <v>9.2598469857857033</v>
      </c>
      <c r="F73" s="260">
        <v>2.0980355662743908</v>
      </c>
      <c r="G73" s="260">
        <v>1.7073923595062301</v>
      </c>
      <c r="H73" s="260">
        <v>3.1292290144327168</v>
      </c>
      <c r="I73" s="260">
        <v>4.734555044203649</v>
      </c>
      <c r="J73" s="260">
        <f t="shared" si="37"/>
        <v>20.93</v>
      </c>
      <c r="L73" s="260">
        <f t="shared" si="38"/>
        <v>13.07</v>
      </c>
      <c r="M73" s="261">
        <f t="shared" si="39"/>
        <v>0.62446249402771148</v>
      </c>
      <c r="O73" s="252">
        <v>215</v>
      </c>
      <c r="P73" s="253">
        <f t="shared" si="40"/>
        <v>4499.95</v>
      </c>
      <c r="Q73" s="253">
        <f t="shared" si="41"/>
        <v>2810.05</v>
      </c>
      <c r="S73" s="253">
        <f t="shared" si="42"/>
        <v>114.89395977203887</v>
      </c>
      <c r="U73" s="263">
        <f t="shared" si="43"/>
        <v>0.66</v>
      </c>
      <c r="V73" s="253">
        <f t="shared" si="44"/>
        <v>142</v>
      </c>
    </row>
    <row r="74" spans="1:22" ht="11.4" customHeight="1">
      <c r="A74" s="242">
        <f t="shared" ref="A74:A130" si="46">A73+1</f>
        <v>66</v>
      </c>
      <c r="B74" s="258" t="str">
        <f t="shared" si="45"/>
        <v>53E - Company Owned</v>
      </c>
      <c r="C74" s="269" t="s">
        <v>532</v>
      </c>
      <c r="D74" s="269">
        <v>400</v>
      </c>
      <c r="E74" s="259">
        <v>10.016106356520991</v>
      </c>
      <c r="F74" s="260">
        <v>2.0980355662743908</v>
      </c>
      <c r="G74" s="260">
        <v>2.2030869154919097</v>
      </c>
      <c r="H74" s="260">
        <v>4.0377148573325377</v>
      </c>
      <c r="I74" s="260">
        <v>6.1091032828434182</v>
      </c>
      <c r="J74" s="260">
        <f t="shared" si="37"/>
        <v>24.46</v>
      </c>
      <c r="L74" s="260">
        <f t="shared" si="38"/>
        <v>14.32</v>
      </c>
      <c r="M74" s="261">
        <f t="shared" si="39"/>
        <v>0.5854456255110384</v>
      </c>
      <c r="O74" s="252">
        <v>12254</v>
      </c>
      <c r="P74" s="253">
        <f t="shared" si="40"/>
        <v>299732.84000000003</v>
      </c>
      <c r="Q74" s="253">
        <f t="shared" si="41"/>
        <v>175477.28</v>
      </c>
      <c r="S74" s="253">
        <f t="shared" si="42"/>
        <v>7174.7049160074721</v>
      </c>
      <c r="U74" s="263">
        <f t="shared" si="43"/>
        <v>0.77</v>
      </c>
      <c r="V74" s="253">
        <f t="shared" si="44"/>
        <v>9436</v>
      </c>
    </row>
    <row r="75" spans="1:22" ht="11.4" customHeight="1">
      <c r="A75" s="242">
        <f t="shared" si="46"/>
        <v>67</v>
      </c>
      <c r="B75" s="258" t="str">
        <f t="shared" si="45"/>
        <v>53E - Company Owned</v>
      </c>
      <c r="C75" s="269" t="s">
        <v>532</v>
      </c>
      <c r="D75" s="269">
        <v>1000</v>
      </c>
      <c r="E75" s="259">
        <v>15.057835494756246</v>
      </c>
      <c r="F75" s="260">
        <v>2.0980355662743908</v>
      </c>
      <c r="G75" s="260">
        <v>5.5077172887297747</v>
      </c>
      <c r="H75" s="260">
        <v>10.094287143331345</v>
      </c>
      <c r="I75" s="260">
        <v>15.272758207108545</v>
      </c>
      <c r="J75" s="260">
        <f t="shared" si="37"/>
        <v>48.03</v>
      </c>
      <c r="L75" s="260">
        <f t="shared" si="38"/>
        <v>22.66</v>
      </c>
      <c r="M75" s="261">
        <f t="shared" si="39"/>
        <v>0.47178846554236936</v>
      </c>
      <c r="O75" s="252">
        <v>0</v>
      </c>
      <c r="P75" s="253">
        <f t="shared" si="40"/>
        <v>0</v>
      </c>
      <c r="Q75" s="253">
        <f t="shared" si="41"/>
        <v>0</v>
      </c>
      <c r="S75" s="253">
        <f t="shared" si="42"/>
        <v>0</v>
      </c>
      <c r="U75" s="263">
        <f t="shared" si="43"/>
        <v>1.51</v>
      </c>
      <c r="V75" s="253">
        <f t="shared" si="44"/>
        <v>0</v>
      </c>
    </row>
    <row r="76" spans="1:22" ht="11.4" customHeight="1">
      <c r="A76" s="242">
        <f t="shared" si="46"/>
        <v>68</v>
      </c>
      <c r="B76" s="258"/>
      <c r="C76" s="269"/>
      <c r="D76" s="269"/>
      <c r="E76" s="259"/>
      <c r="S76" s="253"/>
      <c r="T76" s="262">
        <f>SUM(S67:S75)/SUM(P67:P75)</f>
        <v>3.1499773931831267E-2</v>
      </c>
    </row>
    <row r="77" spans="1:22" ht="11.4" customHeight="1">
      <c r="A77" s="242">
        <f t="shared" si="46"/>
        <v>69</v>
      </c>
      <c r="B77" s="258" t="str">
        <f>+B75</f>
        <v>53E - Company Owned</v>
      </c>
      <c r="C77" s="269" t="s">
        <v>533</v>
      </c>
      <c r="D77" s="269">
        <v>70</v>
      </c>
      <c r="E77" s="259">
        <v>7.8260628603325069</v>
      </c>
      <c r="F77" s="260">
        <v>4.1960711325487816</v>
      </c>
      <c r="G77" s="260">
        <v>0.3855402102110842</v>
      </c>
      <c r="H77" s="260">
        <v>0.70660010003319418</v>
      </c>
      <c r="I77" s="260">
        <v>1.0690930744975982</v>
      </c>
      <c r="J77" s="260">
        <f>ROUND(SUM(E77:I77),2)</f>
        <v>14.18</v>
      </c>
      <c r="L77" s="260">
        <f>ROUND(SUM(E77:G77),2)</f>
        <v>12.41</v>
      </c>
      <c r="M77" s="261">
        <f>+L77/J77</f>
        <v>0.87517630465444296</v>
      </c>
      <c r="O77" s="252">
        <v>0</v>
      </c>
      <c r="P77" s="253">
        <f>+O77*J77</f>
        <v>0</v>
      </c>
      <c r="Q77" s="253">
        <f>+O77*L77</f>
        <v>0</v>
      </c>
      <c r="S77" s="253">
        <f>+Q77/$Q$22*$R$22</f>
        <v>0</v>
      </c>
      <c r="U77" s="263">
        <f>ROUND($T$82*J77,2)</f>
        <v>0.45</v>
      </c>
      <c r="V77" s="253">
        <f>ROUND(+U77*O77,0)</f>
        <v>0</v>
      </c>
    </row>
    <row r="78" spans="1:22" ht="11.4" customHeight="1">
      <c r="A78" s="242">
        <f t="shared" si="46"/>
        <v>70</v>
      </c>
      <c r="B78" s="258" t="str">
        <f>+B77</f>
        <v>53E - Company Owned</v>
      </c>
      <c r="C78" s="269" t="s">
        <v>533</v>
      </c>
      <c r="D78" s="269">
        <v>100</v>
      </c>
      <c r="E78" s="259">
        <v>8.1516436979470388</v>
      </c>
      <c r="F78" s="260">
        <v>4.1960711325487816</v>
      </c>
      <c r="G78" s="260">
        <v>0.55077172887297743</v>
      </c>
      <c r="H78" s="260">
        <v>1.0094287143331344</v>
      </c>
      <c r="I78" s="260">
        <v>1.5272758207108545</v>
      </c>
      <c r="J78" s="260">
        <f>ROUND(SUM(E78:I78),2)</f>
        <v>15.44</v>
      </c>
      <c r="L78" s="260">
        <f>ROUND(SUM(E78:G78),2)</f>
        <v>12.9</v>
      </c>
      <c r="M78" s="261">
        <f>+L78/J78</f>
        <v>0.83549222797927469</v>
      </c>
      <c r="O78" s="252">
        <v>0</v>
      </c>
      <c r="P78" s="253">
        <f>+O78*J78</f>
        <v>0</v>
      </c>
      <c r="Q78" s="253">
        <f>+O78*L78</f>
        <v>0</v>
      </c>
      <c r="S78" s="253">
        <f>+Q78/$Q$22*$R$22</f>
        <v>0</v>
      </c>
      <c r="U78" s="263">
        <f>ROUND($T$82*J78,2)</f>
        <v>0.49</v>
      </c>
      <c r="V78" s="253">
        <f>ROUND(+U78*O78,0)</f>
        <v>0</v>
      </c>
    </row>
    <row r="79" spans="1:22" ht="11.4" customHeight="1">
      <c r="A79" s="242">
        <f t="shared" si="46"/>
        <v>71</v>
      </c>
      <c r="B79" s="258" t="str">
        <f>+B78</f>
        <v>53E - Company Owned</v>
      </c>
      <c r="C79" s="269" t="s">
        <v>533</v>
      </c>
      <c r="D79" s="269">
        <v>150</v>
      </c>
      <c r="E79" s="259">
        <v>8.6942784273045906</v>
      </c>
      <c r="F79" s="260">
        <v>4.1960711325487816</v>
      </c>
      <c r="G79" s="260">
        <v>0.82615759330946614</v>
      </c>
      <c r="H79" s="260">
        <v>1.5141430714997015</v>
      </c>
      <c r="I79" s="260">
        <v>2.2909137310662815</v>
      </c>
      <c r="J79" s="260">
        <f>ROUND(SUM(E79:I79),2)</f>
        <v>17.52</v>
      </c>
      <c r="L79" s="260">
        <f>ROUND(SUM(E79:G79),2)</f>
        <v>13.72</v>
      </c>
      <c r="M79" s="261">
        <f>+L79/J79</f>
        <v>0.78310502283105032</v>
      </c>
      <c r="O79" s="252">
        <v>0</v>
      </c>
      <c r="P79" s="253">
        <f>+O79*J79</f>
        <v>0</v>
      </c>
      <c r="Q79" s="253">
        <f>+O79*L79</f>
        <v>0</v>
      </c>
      <c r="S79" s="253">
        <f>+Q79/$Q$22*$R$22</f>
        <v>0</v>
      </c>
      <c r="U79" s="263">
        <f>ROUND($T$82*J79,2)</f>
        <v>0.55000000000000004</v>
      </c>
      <c r="V79" s="253">
        <f>ROUND(+U79*O79,0)</f>
        <v>0</v>
      </c>
    </row>
    <row r="80" spans="1:22" ht="11.4" customHeight="1">
      <c r="A80" s="242">
        <f t="shared" si="46"/>
        <v>72</v>
      </c>
      <c r="B80" s="258" t="str">
        <f>B79</f>
        <v>53E - Company Owned</v>
      </c>
      <c r="C80" s="269" t="s">
        <v>533</v>
      </c>
      <c r="D80" s="269">
        <v>250</v>
      </c>
      <c r="E80" s="259">
        <v>9.7795478860196958</v>
      </c>
      <c r="F80" s="260">
        <v>4.1960711325487816</v>
      </c>
      <c r="G80" s="260">
        <v>1.3769293221824437</v>
      </c>
      <c r="H80" s="260">
        <v>2.5235717858328361</v>
      </c>
      <c r="I80" s="260">
        <v>3.8181895517771363</v>
      </c>
      <c r="J80" s="260">
        <f>ROUND(SUM(E80:I80),2)</f>
        <v>21.69</v>
      </c>
      <c r="L80" s="260">
        <f>ROUND(SUM(E80:G80),2)</f>
        <v>15.35</v>
      </c>
      <c r="M80" s="261">
        <f>+L80/J80</f>
        <v>0.70769940064545866</v>
      </c>
      <c r="O80" s="252">
        <v>0</v>
      </c>
      <c r="P80" s="253">
        <f>+O80*J80</f>
        <v>0</v>
      </c>
      <c r="Q80" s="253">
        <f>+O80*L80</f>
        <v>0</v>
      </c>
      <c r="S80" s="253">
        <f>+Q80/$Q$22*$R$22</f>
        <v>0</v>
      </c>
      <c r="U80" s="263">
        <f>ROUND($T$82*J80,2)</f>
        <v>0.68</v>
      </c>
      <c r="V80" s="253">
        <f>ROUND(+U80*O80,0)</f>
        <v>0</v>
      </c>
    </row>
    <row r="81" spans="1:22" ht="11.4" customHeight="1">
      <c r="A81" s="242">
        <f t="shared" si="46"/>
        <v>73</v>
      </c>
      <c r="B81" s="258" t="str">
        <f>B80</f>
        <v>53E - Company Owned</v>
      </c>
      <c r="C81" s="269" t="s">
        <v>533</v>
      </c>
      <c r="D81" s="269">
        <v>400</v>
      </c>
      <c r="E81" s="259">
        <v>11.407452074092353</v>
      </c>
      <c r="F81" s="260">
        <v>4.1960711325487816</v>
      </c>
      <c r="G81" s="260">
        <v>2.2030869154919097</v>
      </c>
      <c r="H81" s="260">
        <v>4.0377148573325377</v>
      </c>
      <c r="I81" s="260">
        <v>6.1091032828434182</v>
      </c>
      <c r="J81" s="260">
        <f>ROUND(SUM(E81:I81),2)</f>
        <v>27.95</v>
      </c>
      <c r="L81" s="260">
        <f>ROUND(SUM(E81:G81),2)</f>
        <v>17.809999999999999</v>
      </c>
      <c r="M81" s="261">
        <f>+L81/J81</f>
        <v>0.63720930232558137</v>
      </c>
      <c r="O81" s="252">
        <v>0</v>
      </c>
      <c r="P81" s="253">
        <f>+O81*J81</f>
        <v>0</v>
      </c>
      <c r="Q81" s="253">
        <f>+O81*L81</f>
        <v>0</v>
      </c>
      <c r="S81" s="253">
        <f>+Q81/$Q$22*$R$22</f>
        <v>0</v>
      </c>
      <c r="U81" s="263">
        <f>ROUND($T$82*J81,2)</f>
        <v>0.88</v>
      </c>
      <c r="V81" s="253">
        <f>ROUND(+U81*O81,0)</f>
        <v>0</v>
      </c>
    </row>
    <row r="82" spans="1:22" ht="11.4" customHeight="1">
      <c r="A82" s="242">
        <f t="shared" si="46"/>
        <v>74</v>
      </c>
      <c r="B82" s="258"/>
      <c r="C82" s="269"/>
      <c r="D82" s="269"/>
      <c r="E82" s="259"/>
      <c r="T82" s="262">
        <f>+T76</f>
        <v>3.1499773931831267E-2</v>
      </c>
    </row>
    <row r="83" spans="1:22" ht="11.4" customHeight="1">
      <c r="A83" s="242">
        <f t="shared" si="46"/>
        <v>75</v>
      </c>
      <c r="B83" s="258" t="str">
        <f>+B81</f>
        <v>53E - Company Owned</v>
      </c>
      <c r="C83" s="271" t="s">
        <v>520</v>
      </c>
      <c r="D83" s="280" t="s">
        <v>521</v>
      </c>
      <c r="E83" s="259">
        <v>8.1590663927740827</v>
      </c>
      <c r="F83" s="260">
        <v>0.41960711325487821</v>
      </c>
      <c r="G83" s="260">
        <v>0.24784727799283984</v>
      </c>
      <c r="H83" s="260">
        <v>0.45424292144991052</v>
      </c>
      <c r="I83" s="260">
        <v>0.68727411931988447</v>
      </c>
      <c r="J83" s="260">
        <f t="shared" ref="J83:J91" si="47">ROUND(SUM(E83:I83),2)</f>
        <v>9.9700000000000006</v>
      </c>
      <c r="L83" s="260">
        <f t="shared" ref="L83:L91" si="48">ROUND(SUM(E83:G83),2)</f>
        <v>8.83</v>
      </c>
      <c r="M83" s="261">
        <f t="shared" ref="M83:M91" si="49">+L83/J83</f>
        <v>0.88565697091273821</v>
      </c>
      <c r="O83" s="252">
        <v>195757</v>
      </c>
      <c r="P83" s="253">
        <f t="shared" ref="P83:P91" si="50">+O83*J83</f>
        <v>1951697.29</v>
      </c>
      <c r="Q83" s="253">
        <f t="shared" ref="Q83:Q91" si="51">+O83*L83</f>
        <v>1728534.31</v>
      </c>
      <c r="S83" s="253">
        <f t="shared" ref="S83:S91" si="52">+Q83/$Q$22*$R$22</f>
        <v>70674.241197746989</v>
      </c>
      <c r="U83" s="263">
        <f t="shared" ref="U83:U91" si="53">ROUND($T$92*J83,2)</f>
        <v>0.35</v>
      </c>
      <c r="V83" s="253">
        <f t="shared" ref="V83:V91" si="54">ROUND(+U83*O83,0)</f>
        <v>68515</v>
      </c>
    </row>
    <row r="84" spans="1:22" ht="11.4" customHeight="1">
      <c r="A84" s="242">
        <f t="shared" si="46"/>
        <v>76</v>
      </c>
      <c r="B84" s="258" t="str">
        <f t="shared" ref="B84:B91" si="55">B83</f>
        <v>53E - Company Owned</v>
      </c>
      <c r="C84" s="271" t="s">
        <v>520</v>
      </c>
      <c r="D84" s="280" t="s">
        <v>522</v>
      </c>
      <c r="E84" s="259">
        <v>8.2974983260878137</v>
      </c>
      <c r="F84" s="260">
        <v>0.41960711325487821</v>
      </c>
      <c r="G84" s="260">
        <v>0.41307879665473307</v>
      </c>
      <c r="H84" s="260">
        <v>0.75707153574985075</v>
      </c>
      <c r="I84" s="260">
        <v>1.1454568655331407</v>
      </c>
      <c r="J84" s="260">
        <f t="shared" si="47"/>
        <v>11.03</v>
      </c>
      <c r="L84" s="260">
        <f t="shared" si="48"/>
        <v>9.1300000000000008</v>
      </c>
      <c r="M84" s="261">
        <f t="shared" si="49"/>
        <v>0.82774252039891216</v>
      </c>
      <c r="O84" s="252">
        <v>296</v>
      </c>
      <c r="P84" s="253">
        <f t="shared" si="50"/>
        <v>3264.8799999999997</v>
      </c>
      <c r="Q84" s="253">
        <f t="shared" si="51"/>
        <v>2702.48</v>
      </c>
      <c r="S84" s="253">
        <f t="shared" si="52"/>
        <v>110.49576641153701</v>
      </c>
      <c r="U84" s="263">
        <f t="shared" si="53"/>
        <v>0.38</v>
      </c>
      <c r="V84" s="253">
        <f t="shared" si="54"/>
        <v>112</v>
      </c>
    </row>
    <row r="85" spans="1:22" ht="11.4" customHeight="1">
      <c r="A85" s="242">
        <f t="shared" si="46"/>
        <v>77</v>
      </c>
      <c r="B85" s="258" t="str">
        <f t="shared" si="55"/>
        <v>53E - Company Owned</v>
      </c>
      <c r="C85" s="271" t="s">
        <v>520</v>
      </c>
      <c r="D85" s="280" t="s">
        <v>523</v>
      </c>
      <c r="E85" s="259">
        <v>8.4359302594015464</v>
      </c>
      <c r="F85" s="260">
        <v>0.41960711325487821</v>
      </c>
      <c r="G85" s="260">
        <v>0.57831031531662636</v>
      </c>
      <c r="H85" s="260">
        <v>1.0599001500497911</v>
      </c>
      <c r="I85" s="260">
        <v>1.6036396117463971</v>
      </c>
      <c r="J85" s="260">
        <f t="shared" si="47"/>
        <v>12.1</v>
      </c>
      <c r="L85" s="260">
        <f t="shared" si="48"/>
        <v>9.43</v>
      </c>
      <c r="M85" s="261">
        <f t="shared" si="49"/>
        <v>0.77933884297520661</v>
      </c>
      <c r="O85" s="252">
        <v>21593</v>
      </c>
      <c r="P85" s="253">
        <f t="shared" si="50"/>
        <v>261275.3</v>
      </c>
      <c r="Q85" s="253">
        <f t="shared" si="51"/>
        <v>203621.99</v>
      </c>
      <c r="S85" s="253">
        <f t="shared" si="52"/>
        <v>8325.4521192727861</v>
      </c>
      <c r="U85" s="263">
        <f t="shared" si="53"/>
        <v>0.42</v>
      </c>
      <c r="V85" s="253">
        <f t="shared" si="54"/>
        <v>9069</v>
      </c>
    </row>
    <row r="86" spans="1:22" ht="11.4" customHeight="1">
      <c r="A86" s="242">
        <f t="shared" si="46"/>
        <v>78</v>
      </c>
      <c r="B86" s="258" t="str">
        <f t="shared" si="55"/>
        <v>53E - Company Owned</v>
      </c>
      <c r="C86" s="271" t="s">
        <v>520</v>
      </c>
      <c r="D86" s="280" t="s">
        <v>524</v>
      </c>
      <c r="E86" s="259">
        <v>8.5743621927152773</v>
      </c>
      <c r="F86" s="260">
        <v>0.41960711325487821</v>
      </c>
      <c r="G86" s="260">
        <v>0.74354183397851958</v>
      </c>
      <c r="H86" s="260">
        <v>1.3627287643497317</v>
      </c>
      <c r="I86" s="260">
        <v>2.0618223579596537</v>
      </c>
      <c r="J86" s="260">
        <f t="shared" si="47"/>
        <v>13.16</v>
      </c>
      <c r="L86" s="260">
        <f t="shared" si="48"/>
        <v>9.74</v>
      </c>
      <c r="M86" s="261">
        <f t="shared" si="49"/>
        <v>0.74012158054711252</v>
      </c>
      <c r="O86" s="252">
        <v>19708</v>
      </c>
      <c r="P86" s="253">
        <f t="shared" si="50"/>
        <v>259357.28</v>
      </c>
      <c r="Q86" s="253">
        <f t="shared" si="51"/>
        <v>191955.92</v>
      </c>
      <c r="S86" s="253">
        <f t="shared" si="52"/>
        <v>7848.4638175422897</v>
      </c>
      <c r="U86" s="263">
        <f t="shared" si="53"/>
        <v>0.46</v>
      </c>
      <c r="V86" s="253">
        <f t="shared" si="54"/>
        <v>9066</v>
      </c>
    </row>
    <row r="87" spans="1:22" ht="11.4" customHeight="1">
      <c r="A87" s="242">
        <f t="shared" si="46"/>
        <v>79</v>
      </c>
      <c r="B87" s="258" t="str">
        <f t="shared" si="55"/>
        <v>53E - Company Owned</v>
      </c>
      <c r="C87" s="271" t="s">
        <v>520</v>
      </c>
      <c r="D87" s="280" t="s">
        <v>525</v>
      </c>
      <c r="E87" s="259">
        <v>8.71279412602901</v>
      </c>
      <c r="F87" s="260">
        <v>0.41960711325487821</v>
      </c>
      <c r="G87" s="260">
        <v>0.90877335264041281</v>
      </c>
      <c r="H87" s="260">
        <v>1.6655573786496718</v>
      </c>
      <c r="I87" s="260">
        <v>2.5200051041729097</v>
      </c>
      <c r="J87" s="260">
        <f t="shared" si="47"/>
        <v>14.23</v>
      </c>
      <c r="L87" s="260">
        <f t="shared" si="48"/>
        <v>10.039999999999999</v>
      </c>
      <c r="M87" s="261">
        <f t="shared" si="49"/>
        <v>0.70555165144061838</v>
      </c>
      <c r="O87" s="252">
        <v>829</v>
      </c>
      <c r="P87" s="253">
        <f t="shared" si="50"/>
        <v>11796.67</v>
      </c>
      <c r="Q87" s="253">
        <f t="shared" si="51"/>
        <v>8323.16</v>
      </c>
      <c r="S87" s="253">
        <f t="shared" si="52"/>
        <v>340.30740030114868</v>
      </c>
      <c r="U87" s="263">
        <f t="shared" si="53"/>
        <v>0.5</v>
      </c>
      <c r="V87" s="253">
        <f t="shared" si="54"/>
        <v>415</v>
      </c>
    </row>
    <row r="88" spans="1:22" ht="11.4" customHeight="1">
      <c r="A88" s="242">
        <f t="shared" si="46"/>
        <v>80</v>
      </c>
      <c r="B88" s="258" t="str">
        <f t="shared" si="55"/>
        <v>53E - Company Owned</v>
      </c>
      <c r="C88" s="271" t="s">
        <v>520</v>
      </c>
      <c r="D88" s="280" t="s">
        <v>526</v>
      </c>
      <c r="E88" s="259">
        <v>8.851226059342741</v>
      </c>
      <c r="F88" s="260">
        <v>0.41960711325487821</v>
      </c>
      <c r="G88" s="260">
        <v>1.074004871302306</v>
      </c>
      <c r="H88" s="260">
        <v>1.9683859929496124</v>
      </c>
      <c r="I88" s="260">
        <v>2.9781878503861661</v>
      </c>
      <c r="J88" s="260">
        <f t="shared" si="47"/>
        <v>15.29</v>
      </c>
      <c r="L88" s="260">
        <f t="shared" si="48"/>
        <v>10.34</v>
      </c>
      <c r="M88" s="261">
        <f t="shared" si="49"/>
        <v>0.67625899280575541</v>
      </c>
      <c r="O88" s="252">
        <v>4261</v>
      </c>
      <c r="P88" s="253">
        <f t="shared" si="50"/>
        <v>65150.689999999995</v>
      </c>
      <c r="Q88" s="253">
        <f t="shared" si="51"/>
        <v>44058.74</v>
      </c>
      <c r="S88" s="253">
        <f t="shared" si="52"/>
        <v>1801.4210071588473</v>
      </c>
      <c r="U88" s="263">
        <f t="shared" si="53"/>
        <v>0.53</v>
      </c>
      <c r="V88" s="253">
        <f t="shared" si="54"/>
        <v>2258</v>
      </c>
    </row>
    <row r="89" spans="1:22" ht="11.4" customHeight="1">
      <c r="A89" s="242">
        <f t="shared" si="46"/>
        <v>81</v>
      </c>
      <c r="B89" s="258" t="str">
        <f t="shared" si="55"/>
        <v>53E - Company Owned</v>
      </c>
      <c r="C89" s="271" t="s">
        <v>520</v>
      </c>
      <c r="D89" s="280" t="s">
        <v>527</v>
      </c>
      <c r="E89" s="259">
        <v>8.9896579926564719</v>
      </c>
      <c r="F89" s="260">
        <v>0.41960711325487821</v>
      </c>
      <c r="G89" s="260">
        <v>1.2392363899641992</v>
      </c>
      <c r="H89" s="260">
        <v>2.2712146072495525</v>
      </c>
      <c r="I89" s="260">
        <v>3.4363705965994225</v>
      </c>
      <c r="J89" s="260">
        <f t="shared" si="47"/>
        <v>16.36</v>
      </c>
      <c r="L89" s="260">
        <f t="shared" si="48"/>
        <v>10.65</v>
      </c>
      <c r="M89" s="261">
        <f t="shared" si="49"/>
        <v>0.65097799511002452</v>
      </c>
      <c r="O89" s="252">
        <v>0</v>
      </c>
      <c r="P89" s="253">
        <f t="shared" si="50"/>
        <v>0</v>
      </c>
      <c r="Q89" s="253">
        <f t="shared" si="51"/>
        <v>0</v>
      </c>
      <c r="S89" s="253">
        <f t="shared" si="52"/>
        <v>0</v>
      </c>
      <c r="U89" s="263">
        <f t="shared" si="53"/>
        <v>0.56999999999999995</v>
      </c>
      <c r="V89" s="253">
        <f t="shared" si="54"/>
        <v>0</v>
      </c>
    </row>
    <row r="90" spans="1:22" ht="11.4" customHeight="1">
      <c r="A90" s="242">
        <f t="shared" si="46"/>
        <v>82</v>
      </c>
      <c r="B90" s="258" t="str">
        <f t="shared" si="55"/>
        <v>53E - Company Owned</v>
      </c>
      <c r="C90" s="271" t="s">
        <v>520</v>
      </c>
      <c r="D90" s="280" t="s">
        <v>528</v>
      </c>
      <c r="E90" s="259">
        <v>9.1280899259702029</v>
      </c>
      <c r="F90" s="260">
        <v>0.41960711325487821</v>
      </c>
      <c r="G90" s="260">
        <v>1.4044679086260925</v>
      </c>
      <c r="H90" s="260">
        <v>2.5740432215494931</v>
      </c>
      <c r="I90" s="260">
        <v>3.8945533428126788</v>
      </c>
      <c r="J90" s="260">
        <f t="shared" si="47"/>
        <v>17.420000000000002</v>
      </c>
      <c r="L90" s="260">
        <f t="shared" si="48"/>
        <v>10.95</v>
      </c>
      <c r="M90" s="261">
        <f t="shared" si="49"/>
        <v>0.62858783008036734</v>
      </c>
      <c r="O90" s="252">
        <v>288</v>
      </c>
      <c r="P90" s="253">
        <f t="shared" si="50"/>
        <v>5016.9600000000009</v>
      </c>
      <c r="Q90" s="253">
        <f t="shared" si="51"/>
        <v>3153.6</v>
      </c>
      <c r="S90" s="253">
        <f t="shared" si="52"/>
        <v>128.94062082066216</v>
      </c>
      <c r="U90" s="263">
        <f t="shared" si="53"/>
        <v>0.61</v>
      </c>
      <c r="V90" s="253">
        <f t="shared" si="54"/>
        <v>176</v>
      </c>
    </row>
    <row r="91" spans="1:22" ht="11.4" customHeight="1">
      <c r="A91" s="242">
        <f t="shared" si="46"/>
        <v>83</v>
      </c>
      <c r="B91" s="258" t="str">
        <f t="shared" si="55"/>
        <v>53E - Company Owned</v>
      </c>
      <c r="C91" s="271" t="s">
        <v>520</v>
      </c>
      <c r="D91" s="280" t="s">
        <v>529</v>
      </c>
      <c r="E91" s="259">
        <v>9.2665218592839356</v>
      </c>
      <c r="F91" s="260">
        <v>0.41960711325487821</v>
      </c>
      <c r="G91" s="260">
        <v>1.5696994272879856</v>
      </c>
      <c r="H91" s="260">
        <v>2.8768718358494336</v>
      </c>
      <c r="I91" s="260">
        <v>4.3527360890259352</v>
      </c>
      <c r="J91" s="260">
        <f t="shared" si="47"/>
        <v>18.489999999999998</v>
      </c>
      <c r="L91" s="260">
        <f t="shared" si="48"/>
        <v>11.26</v>
      </c>
      <c r="M91" s="261">
        <f t="shared" si="49"/>
        <v>0.60897782585181182</v>
      </c>
      <c r="O91" s="252">
        <v>1163</v>
      </c>
      <c r="P91" s="253">
        <f t="shared" si="50"/>
        <v>21503.87</v>
      </c>
      <c r="Q91" s="253">
        <f t="shared" si="51"/>
        <v>13095.38</v>
      </c>
      <c r="S91" s="253">
        <f t="shared" si="52"/>
        <v>535.42821761874779</v>
      </c>
      <c r="U91" s="263">
        <f t="shared" si="53"/>
        <v>0.64</v>
      </c>
      <c r="V91" s="253">
        <f t="shared" si="54"/>
        <v>744</v>
      </c>
    </row>
    <row r="92" spans="1:22" ht="11.4" customHeight="1">
      <c r="A92" s="242">
        <f t="shared" si="46"/>
        <v>84</v>
      </c>
      <c r="B92" s="258"/>
      <c r="C92" s="269"/>
      <c r="D92" s="269"/>
      <c r="E92" s="259"/>
      <c r="T92" s="262">
        <f>SUM(S83:S91)/SUM(P83:P91)</f>
        <v>3.480518011199564E-2</v>
      </c>
    </row>
    <row r="93" spans="1:22" ht="11.4" customHeight="1">
      <c r="A93" s="242">
        <f t="shared" si="46"/>
        <v>85</v>
      </c>
      <c r="B93" s="258" t="s">
        <v>536</v>
      </c>
      <c r="C93" s="269" t="s">
        <v>532</v>
      </c>
      <c r="D93" s="269">
        <v>50</v>
      </c>
      <c r="E93" s="259">
        <v>0</v>
      </c>
      <c r="F93" s="260">
        <v>2.0980355662743908</v>
      </c>
      <c r="G93" s="260">
        <v>0.27538586443648871</v>
      </c>
      <c r="H93" s="260">
        <v>0.50471435716656721</v>
      </c>
      <c r="I93" s="260">
        <v>0.76363791035542727</v>
      </c>
      <c r="J93" s="260">
        <f t="shared" ref="J93:J101" si="56">ROUND(SUM(E93:I93),2)</f>
        <v>3.64</v>
      </c>
      <c r="L93" s="260">
        <f t="shared" ref="L93:L101" si="57">ROUND(SUM(E93:G93),2)</f>
        <v>2.37</v>
      </c>
      <c r="M93" s="261">
        <f t="shared" ref="M93:M101" si="58">+L93/J93</f>
        <v>0.65109890109890112</v>
      </c>
      <c r="O93" s="252">
        <v>0</v>
      </c>
      <c r="P93" s="253">
        <f t="shared" ref="P93:P101" si="59">+O93*J93</f>
        <v>0</v>
      </c>
      <c r="Q93" s="253">
        <f t="shared" ref="Q93:Q101" si="60">+O93*L93</f>
        <v>0</v>
      </c>
      <c r="S93" s="253">
        <f t="shared" ref="S93:S101" si="61">+Q93/$Q$22*$R$22</f>
        <v>0</v>
      </c>
      <c r="U93" s="263">
        <f t="shared" ref="U93:U101" si="62">ROUND($T$102*J93,2)</f>
        <v>0.05</v>
      </c>
      <c r="V93" s="253">
        <f t="shared" ref="V93:V101" si="63">ROUND(+U93*O93,0)</f>
        <v>0</v>
      </c>
    </row>
    <row r="94" spans="1:22" ht="11.4" customHeight="1">
      <c r="A94" s="242">
        <f t="shared" si="46"/>
        <v>86</v>
      </c>
      <c r="B94" s="258" t="str">
        <f t="shared" ref="B94:B101" si="64">+B93</f>
        <v>53E - Customer Owned</v>
      </c>
      <c r="C94" s="269" t="s">
        <v>532</v>
      </c>
      <c r="D94" s="269">
        <v>70</v>
      </c>
      <c r="E94" s="259">
        <v>0</v>
      </c>
      <c r="F94" s="260">
        <v>2.0980355662743908</v>
      </c>
      <c r="G94" s="260">
        <v>0.3855402102110842</v>
      </c>
      <c r="H94" s="260">
        <v>0.70660010003319418</v>
      </c>
      <c r="I94" s="260">
        <v>1.0690930744975982</v>
      </c>
      <c r="J94" s="260">
        <f t="shared" si="56"/>
        <v>4.26</v>
      </c>
      <c r="L94" s="260">
        <f t="shared" si="57"/>
        <v>2.48</v>
      </c>
      <c r="M94" s="261">
        <f t="shared" si="58"/>
        <v>0.58215962441314562</v>
      </c>
      <c r="O94" s="252">
        <v>733</v>
      </c>
      <c r="P94" s="253">
        <f t="shared" si="59"/>
        <v>3122.58</v>
      </c>
      <c r="Q94" s="253">
        <f t="shared" si="60"/>
        <v>1817.84</v>
      </c>
      <c r="S94" s="253">
        <f t="shared" si="61"/>
        <v>74.325665319835267</v>
      </c>
      <c r="U94" s="263">
        <f t="shared" si="62"/>
        <v>0.06</v>
      </c>
      <c r="V94" s="253">
        <f t="shared" si="63"/>
        <v>44</v>
      </c>
    </row>
    <row r="95" spans="1:22" ht="11.4" customHeight="1">
      <c r="A95" s="242">
        <f t="shared" si="46"/>
        <v>87</v>
      </c>
      <c r="B95" s="258" t="str">
        <f t="shared" si="64"/>
        <v>53E - Customer Owned</v>
      </c>
      <c r="C95" s="269" t="s">
        <v>532</v>
      </c>
      <c r="D95" s="269">
        <v>100</v>
      </c>
      <c r="E95" s="259">
        <v>0</v>
      </c>
      <c r="F95" s="260">
        <v>2.0980355662743908</v>
      </c>
      <c r="G95" s="260">
        <v>0.55077172887297743</v>
      </c>
      <c r="H95" s="260">
        <v>1.0094287143331344</v>
      </c>
      <c r="I95" s="260">
        <v>1.5272758207108545</v>
      </c>
      <c r="J95" s="260">
        <f t="shared" si="56"/>
        <v>5.19</v>
      </c>
      <c r="L95" s="260">
        <f t="shared" si="57"/>
        <v>2.65</v>
      </c>
      <c r="M95" s="261">
        <f t="shared" si="58"/>
        <v>0.51059730250481694</v>
      </c>
      <c r="O95" s="252">
        <v>3456</v>
      </c>
      <c r="P95" s="253">
        <f t="shared" si="59"/>
        <v>17936.640000000003</v>
      </c>
      <c r="Q95" s="253">
        <f t="shared" si="60"/>
        <v>9158.4</v>
      </c>
      <c r="S95" s="253">
        <f t="shared" si="61"/>
        <v>374.45769334219699</v>
      </c>
      <c r="U95" s="263">
        <f t="shared" si="62"/>
        <v>0.08</v>
      </c>
      <c r="V95" s="253">
        <f t="shared" si="63"/>
        <v>276</v>
      </c>
    </row>
    <row r="96" spans="1:22" ht="11.4" customHeight="1">
      <c r="A96" s="242">
        <f t="shared" si="46"/>
        <v>88</v>
      </c>
      <c r="B96" s="258" t="str">
        <f t="shared" si="64"/>
        <v>53E - Customer Owned</v>
      </c>
      <c r="C96" s="269" t="s">
        <v>532</v>
      </c>
      <c r="D96" s="269">
        <v>150</v>
      </c>
      <c r="E96" s="259">
        <v>0</v>
      </c>
      <c r="F96" s="260">
        <v>2.0980355662743908</v>
      </c>
      <c r="G96" s="260">
        <v>0.82615759330946614</v>
      </c>
      <c r="H96" s="260">
        <v>1.5141430714997015</v>
      </c>
      <c r="I96" s="260">
        <v>2.2909137310662815</v>
      </c>
      <c r="J96" s="260">
        <f t="shared" si="56"/>
        <v>6.73</v>
      </c>
      <c r="L96" s="260">
        <f t="shared" si="57"/>
        <v>2.92</v>
      </c>
      <c r="M96" s="261">
        <f t="shared" si="58"/>
        <v>0.43387815750371467</v>
      </c>
      <c r="O96" s="252">
        <v>1907</v>
      </c>
      <c r="P96" s="253">
        <f t="shared" si="59"/>
        <v>12834.11</v>
      </c>
      <c r="Q96" s="253">
        <f t="shared" si="60"/>
        <v>5568.44</v>
      </c>
      <c r="S96" s="253">
        <f t="shared" si="61"/>
        <v>227.67570731944699</v>
      </c>
      <c r="U96" s="263">
        <f t="shared" si="62"/>
        <v>0.1</v>
      </c>
      <c r="V96" s="253">
        <f t="shared" si="63"/>
        <v>191</v>
      </c>
    </row>
    <row r="97" spans="1:22" ht="11.4" customHeight="1">
      <c r="A97" s="242">
        <f t="shared" si="46"/>
        <v>89</v>
      </c>
      <c r="B97" s="258" t="str">
        <f t="shared" si="64"/>
        <v>53E - Customer Owned</v>
      </c>
      <c r="C97" s="269" t="s">
        <v>532</v>
      </c>
      <c r="D97" s="269">
        <v>200</v>
      </c>
      <c r="E97" s="259">
        <v>0</v>
      </c>
      <c r="F97" s="260">
        <v>2.0980355662743908</v>
      </c>
      <c r="G97" s="260">
        <v>1.1015434577459549</v>
      </c>
      <c r="H97" s="260">
        <v>2.0188574286662688</v>
      </c>
      <c r="I97" s="260">
        <v>3.0545516414217091</v>
      </c>
      <c r="J97" s="260">
        <f t="shared" si="56"/>
        <v>8.27</v>
      </c>
      <c r="L97" s="260">
        <f t="shared" si="57"/>
        <v>3.2</v>
      </c>
      <c r="M97" s="261">
        <f t="shared" si="58"/>
        <v>0.38694074969770259</v>
      </c>
      <c r="O97" s="252">
        <v>5576</v>
      </c>
      <c r="P97" s="253">
        <f t="shared" si="59"/>
        <v>46113.52</v>
      </c>
      <c r="Q97" s="253">
        <f t="shared" si="60"/>
        <v>17843.2</v>
      </c>
      <c r="S97" s="253">
        <f t="shared" si="61"/>
        <v>729.55139695181367</v>
      </c>
      <c r="U97" s="263">
        <f t="shared" si="62"/>
        <v>0.12</v>
      </c>
      <c r="V97" s="253">
        <f t="shared" si="63"/>
        <v>669</v>
      </c>
    </row>
    <row r="98" spans="1:22" ht="11.4" customHeight="1">
      <c r="A98" s="242">
        <f t="shared" si="46"/>
        <v>90</v>
      </c>
      <c r="B98" s="258" t="str">
        <f t="shared" si="64"/>
        <v>53E - Customer Owned</v>
      </c>
      <c r="C98" s="269" t="s">
        <v>532</v>
      </c>
      <c r="D98" s="269">
        <v>250</v>
      </c>
      <c r="E98" s="259">
        <v>0</v>
      </c>
      <c r="F98" s="260">
        <v>2.0980355662743908</v>
      </c>
      <c r="G98" s="260">
        <v>1.3769293221824437</v>
      </c>
      <c r="H98" s="260">
        <v>2.5235717858328361</v>
      </c>
      <c r="I98" s="260">
        <v>3.8181895517771363</v>
      </c>
      <c r="J98" s="260">
        <f t="shared" si="56"/>
        <v>9.82</v>
      </c>
      <c r="L98" s="260">
        <f t="shared" si="57"/>
        <v>3.47</v>
      </c>
      <c r="M98" s="261">
        <f t="shared" si="58"/>
        <v>0.35336048879837068</v>
      </c>
      <c r="O98" s="252">
        <v>3990</v>
      </c>
      <c r="P98" s="253">
        <f t="shared" si="59"/>
        <v>39181.800000000003</v>
      </c>
      <c r="Q98" s="253">
        <f t="shared" si="60"/>
        <v>13845.300000000001</v>
      </c>
      <c r="S98" s="253">
        <f t="shared" si="61"/>
        <v>566.0900486581412</v>
      </c>
      <c r="U98" s="263">
        <f t="shared" si="62"/>
        <v>0.14000000000000001</v>
      </c>
      <c r="V98" s="253">
        <f t="shared" si="63"/>
        <v>559</v>
      </c>
    </row>
    <row r="99" spans="1:22" ht="11.4" customHeight="1">
      <c r="A99" s="242">
        <f t="shared" si="46"/>
        <v>91</v>
      </c>
      <c r="B99" s="258" t="str">
        <f t="shared" si="64"/>
        <v>53E - Customer Owned</v>
      </c>
      <c r="C99" s="269" t="s">
        <v>532</v>
      </c>
      <c r="D99" s="269">
        <v>310</v>
      </c>
      <c r="E99" s="259">
        <v>0</v>
      </c>
      <c r="F99" s="260">
        <v>2.0980355662743908</v>
      </c>
      <c r="G99" s="260">
        <v>1.7073923595062301</v>
      </c>
      <c r="H99" s="260">
        <v>3.1292290144327168</v>
      </c>
      <c r="I99" s="260">
        <v>4.734555044203649</v>
      </c>
      <c r="J99" s="260">
        <f t="shared" si="56"/>
        <v>11.67</v>
      </c>
      <c r="L99" s="260">
        <f t="shared" si="57"/>
        <v>3.81</v>
      </c>
      <c r="M99" s="261">
        <f t="shared" si="58"/>
        <v>0.32647814910025708</v>
      </c>
      <c r="O99" s="252">
        <v>84</v>
      </c>
      <c r="P99" s="253">
        <f t="shared" si="59"/>
        <v>980.28</v>
      </c>
      <c r="Q99" s="253">
        <f t="shared" si="60"/>
        <v>320.04000000000002</v>
      </c>
      <c r="S99" s="253">
        <f t="shared" si="61"/>
        <v>13.085412318443913</v>
      </c>
      <c r="U99" s="263">
        <f t="shared" si="62"/>
        <v>0.17</v>
      </c>
      <c r="V99" s="253">
        <f t="shared" si="63"/>
        <v>14</v>
      </c>
    </row>
    <row r="100" spans="1:22" ht="11.4" customHeight="1">
      <c r="A100" s="242">
        <f t="shared" si="46"/>
        <v>92</v>
      </c>
      <c r="B100" s="258" t="str">
        <f t="shared" si="64"/>
        <v>53E - Customer Owned</v>
      </c>
      <c r="C100" s="269" t="s">
        <v>532</v>
      </c>
      <c r="D100" s="269">
        <v>400</v>
      </c>
      <c r="E100" s="259">
        <v>0</v>
      </c>
      <c r="F100" s="260">
        <v>2.0980355662743908</v>
      </c>
      <c r="G100" s="260">
        <v>2.2030869154919097</v>
      </c>
      <c r="H100" s="260">
        <v>4.0377148573325377</v>
      </c>
      <c r="I100" s="260">
        <v>6.1091032828434182</v>
      </c>
      <c r="J100" s="260">
        <f t="shared" si="56"/>
        <v>14.45</v>
      </c>
      <c r="L100" s="260">
        <f t="shared" si="57"/>
        <v>4.3</v>
      </c>
      <c r="M100" s="261">
        <f t="shared" si="58"/>
        <v>0.29757785467128028</v>
      </c>
      <c r="O100" s="252">
        <v>5757</v>
      </c>
      <c r="P100" s="253">
        <f t="shared" si="59"/>
        <v>83188.649999999994</v>
      </c>
      <c r="Q100" s="253">
        <f t="shared" si="60"/>
        <v>24755.1</v>
      </c>
      <c r="S100" s="253">
        <f t="shared" si="61"/>
        <v>1012.1568881524523</v>
      </c>
      <c r="U100" s="263">
        <f t="shared" si="62"/>
        <v>0.21</v>
      </c>
      <c r="V100" s="253">
        <f t="shared" si="63"/>
        <v>1209</v>
      </c>
    </row>
    <row r="101" spans="1:22" ht="11.4" customHeight="1">
      <c r="A101" s="242">
        <f t="shared" si="46"/>
        <v>93</v>
      </c>
      <c r="B101" s="258" t="str">
        <f t="shared" si="64"/>
        <v>53E - Customer Owned</v>
      </c>
      <c r="C101" s="269" t="s">
        <v>532</v>
      </c>
      <c r="D101" s="269">
        <v>1000</v>
      </c>
      <c r="E101" s="259">
        <v>0</v>
      </c>
      <c r="F101" s="260">
        <v>2.0980355662743908</v>
      </c>
      <c r="G101" s="260">
        <v>5.5077172887297747</v>
      </c>
      <c r="H101" s="260">
        <v>10.094287143331345</v>
      </c>
      <c r="I101" s="260">
        <v>15.272758207108545</v>
      </c>
      <c r="J101" s="260">
        <f t="shared" si="56"/>
        <v>32.97</v>
      </c>
      <c r="L101" s="260">
        <f t="shared" si="57"/>
        <v>7.61</v>
      </c>
      <c r="M101" s="261">
        <f t="shared" si="58"/>
        <v>0.23081589323627541</v>
      </c>
      <c r="O101" s="252">
        <v>0</v>
      </c>
      <c r="P101" s="253">
        <f t="shared" si="59"/>
        <v>0</v>
      </c>
      <c r="Q101" s="253">
        <f t="shared" si="60"/>
        <v>0</v>
      </c>
      <c r="S101" s="253">
        <f t="shared" si="61"/>
        <v>0</v>
      </c>
      <c r="U101" s="263">
        <f t="shared" si="62"/>
        <v>0.49</v>
      </c>
      <c r="V101" s="253">
        <f t="shared" si="63"/>
        <v>0</v>
      </c>
    </row>
    <row r="102" spans="1:22" ht="11.4" customHeight="1">
      <c r="A102" s="242">
        <f t="shared" si="46"/>
        <v>94</v>
      </c>
      <c r="B102" s="258"/>
      <c r="C102" s="269"/>
      <c r="D102" s="269"/>
      <c r="E102" s="259"/>
      <c r="T102" s="262">
        <f>SUM(S93:S101)/SUM(P93:P101)</f>
        <v>1.4739272625403636E-2</v>
      </c>
    </row>
    <row r="103" spans="1:22" ht="11.4" customHeight="1">
      <c r="A103" s="242">
        <f t="shared" si="46"/>
        <v>95</v>
      </c>
      <c r="B103" s="258" t="str">
        <f>+B101</f>
        <v>53E - Customer Owned</v>
      </c>
      <c r="C103" s="269" t="s">
        <v>533</v>
      </c>
      <c r="D103" s="269">
        <v>70</v>
      </c>
      <c r="E103" s="259">
        <v>0</v>
      </c>
      <c r="F103" s="260">
        <v>4.1960711325487816</v>
      </c>
      <c r="G103" s="260">
        <v>0.3855402102110842</v>
      </c>
      <c r="H103" s="260">
        <v>0.70660010003319418</v>
      </c>
      <c r="I103" s="260">
        <v>1.0690930744975982</v>
      </c>
      <c r="J103" s="260">
        <f t="shared" ref="J103:J108" si="65">ROUND(SUM(E103:I103),2)</f>
        <v>6.36</v>
      </c>
      <c r="L103" s="260">
        <f t="shared" ref="L103:L108" si="66">ROUND(SUM(E103:G103),2)</f>
        <v>4.58</v>
      </c>
      <c r="M103" s="261">
        <f t="shared" ref="M103:M108" si="67">+L103/J103</f>
        <v>0.72012578616352196</v>
      </c>
      <c r="O103" s="252">
        <v>0</v>
      </c>
      <c r="P103" s="253">
        <f t="shared" ref="P103:P108" si="68">+O103*J103</f>
        <v>0</v>
      </c>
      <c r="Q103" s="253">
        <f t="shared" ref="Q103:Q108" si="69">+O103*L103</f>
        <v>0</v>
      </c>
      <c r="S103" s="253">
        <f t="shared" ref="S103:S108" si="70">+Q103/$Q$22*$R$22</f>
        <v>0</v>
      </c>
      <c r="U103" s="263">
        <f t="shared" ref="U103:U108" si="71">ROUND($T$109*J103,2)</f>
        <v>0.14000000000000001</v>
      </c>
      <c r="V103" s="253">
        <f t="shared" ref="V103:V108" si="72">ROUND(+U103*O103,0)</f>
        <v>0</v>
      </c>
    </row>
    <row r="104" spans="1:22" ht="11.4" customHeight="1">
      <c r="A104" s="242">
        <f t="shared" si="46"/>
        <v>96</v>
      </c>
      <c r="B104" s="258" t="str">
        <f>+B103</f>
        <v>53E - Customer Owned</v>
      </c>
      <c r="C104" s="269" t="s">
        <v>533</v>
      </c>
      <c r="D104" s="269">
        <v>100</v>
      </c>
      <c r="E104" s="259">
        <v>0</v>
      </c>
      <c r="F104" s="260">
        <v>4.1960711325487816</v>
      </c>
      <c r="G104" s="260">
        <v>0.55077172887297743</v>
      </c>
      <c r="H104" s="260">
        <v>1.0094287143331344</v>
      </c>
      <c r="I104" s="260">
        <v>1.5272758207108545</v>
      </c>
      <c r="J104" s="260">
        <f t="shared" si="65"/>
        <v>7.28</v>
      </c>
      <c r="L104" s="260">
        <f t="shared" si="66"/>
        <v>4.75</v>
      </c>
      <c r="M104" s="261">
        <f t="shared" si="67"/>
        <v>0.65247252747252749</v>
      </c>
      <c r="O104" s="252">
        <v>0</v>
      </c>
      <c r="P104" s="253">
        <f t="shared" si="68"/>
        <v>0</v>
      </c>
      <c r="Q104" s="253">
        <f t="shared" si="69"/>
        <v>0</v>
      </c>
      <c r="S104" s="253">
        <f t="shared" si="70"/>
        <v>0</v>
      </c>
      <c r="U104" s="263">
        <f t="shared" si="71"/>
        <v>0.16</v>
      </c>
      <c r="V104" s="253">
        <f t="shared" si="72"/>
        <v>0</v>
      </c>
    </row>
    <row r="105" spans="1:22" ht="11.4" customHeight="1">
      <c r="A105" s="242">
        <f t="shared" si="46"/>
        <v>97</v>
      </c>
      <c r="B105" s="258" t="str">
        <f>+B104</f>
        <v>53E - Customer Owned</v>
      </c>
      <c r="C105" s="269" t="s">
        <v>533</v>
      </c>
      <c r="D105" s="269">
        <v>150</v>
      </c>
      <c r="E105" s="259">
        <v>0</v>
      </c>
      <c r="F105" s="260">
        <v>4.1960711325487816</v>
      </c>
      <c r="G105" s="260">
        <v>0.82615759330946614</v>
      </c>
      <c r="H105" s="260">
        <v>1.5141430714997015</v>
      </c>
      <c r="I105" s="260">
        <v>2.2909137310662815</v>
      </c>
      <c r="J105" s="260">
        <f t="shared" si="65"/>
        <v>8.83</v>
      </c>
      <c r="L105" s="260">
        <f t="shared" si="66"/>
        <v>5.0199999999999996</v>
      </c>
      <c r="M105" s="261">
        <f t="shared" si="67"/>
        <v>0.56851642129105318</v>
      </c>
      <c r="O105" s="252">
        <v>0</v>
      </c>
      <c r="P105" s="253">
        <f t="shared" si="68"/>
        <v>0</v>
      </c>
      <c r="Q105" s="253">
        <f t="shared" si="69"/>
        <v>0</v>
      </c>
      <c r="S105" s="253">
        <f t="shared" si="70"/>
        <v>0</v>
      </c>
      <c r="U105" s="263">
        <f t="shared" si="71"/>
        <v>0.19</v>
      </c>
      <c r="V105" s="253">
        <f t="shared" si="72"/>
        <v>0</v>
      </c>
    </row>
    <row r="106" spans="1:22" ht="11.4" customHeight="1">
      <c r="A106" s="242">
        <f t="shared" si="46"/>
        <v>98</v>
      </c>
      <c r="B106" s="258" t="str">
        <f>+B105</f>
        <v>53E - Customer Owned</v>
      </c>
      <c r="C106" s="269" t="s">
        <v>533</v>
      </c>
      <c r="D106" s="269">
        <v>175</v>
      </c>
      <c r="E106" s="259">
        <v>0</v>
      </c>
      <c r="F106" s="260">
        <v>4.1960711325487816</v>
      </c>
      <c r="G106" s="260">
        <v>0.96385052552771056</v>
      </c>
      <c r="H106" s="260">
        <v>1.7665002500829854</v>
      </c>
      <c r="I106" s="260">
        <v>2.6727326862439953</v>
      </c>
      <c r="J106" s="260">
        <f t="shared" si="65"/>
        <v>9.6</v>
      </c>
      <c r="L106" s="260">
        <f t="shared" si="66"/>
        <v>5.16</v>
      </c>
      <c r="M106" s="261">
        <f t="shared" si="67"/>
        <v>0.53750000000000009</v>
      </c>
      <c r="O106" s="252">
        <v>48</v>
      </c>
      <c r="P106" s="253">
        <f t="shared" si="68"/>
        <v>460.79999999999995</v>
      </c>
      <c r="Q106" s="253">
        <f t="shared" si="69"/>
        <v>247.68</v>
      </c>
      <c r="S106" s="253">
        <f t="shared" si="70"/>
        <v>10.126843279065705</v>
      </c>
      <c r="T106" s="262"/>
      <c r="U106" s="263">
        <f t="shared" si="71"/>
        <v>0.21</v>
      </c>
      <c r="V106" s="253">
        <f t="shared" si="72"/>
        <v>10</v>
      </c>
    </row>
    <row r="107" spans="1:22" ht="11.4" customHeight="1">
      <c r="A107" s="242">
        <f t="shared" si="46"/>
        <v>99</v>
      </c>
      <c r="B107" s="258" t="str">
        <f>+B106</f>
        <v>53E - Customer Owned</v>
      </c>
      <c r="C107" s="269" t="s">
        <v>533</v>
      </c>
      <c r="D107" s="269">
        <v>250</v>
      </c>
      <c r="E107" s="259">
        <v>0</v>
      </c>
      <c r="F107" s="260">
        <v>4.1960711325487816</v>
      </c>
      <c r="G107" s="260">
        <v>1.3769293221824437</v>
      </c>
      <c r="H107" s="260">
        <v>2.5235717858328361</v>
      </c>
      <c r="I107" s="260">
        <v>3.8181895517771363</v>
      </c>
      <c r="J107" s="260">
        <f t="shared" si="65"/>
        <v>11.91</v>
      </c>
      <c r="L107" s="260">
        <f t="shared" si="66"/>
        <v>5.57</v>
      </c>
      <c r="M107" s="261">
        <f t="shared" si="67"/>
        <v>0.46767422334172964</v>
      </c>
      <c r="O107" s="252">
        <v>0</v>
      </c>
      <c r="P107" s="253">
        <f t="shared" si="68"/>
        <v>0</v>
      </c>
      <c r="Q107" s="253">
        <f t="shared" si="69"/>
        <v>0</v>
      </c>
      <c r="S107" s="253">
        <f t="shared" si="70"/>
        <v>0</v>
      </c>
      <c r="U107" s="263">
        <f t="shared" si="71"/>
        <v>0.26</v>
      </c>
      <c r="V107" s="253">
        <f t="shared" si="72"/>
        <v>0</v>
      </c>
    </row>
    <row r="108" spans="1:22" ht="11.4" customHeight="1">
      <c r="A108" s="242">
        <f t="shared" si="46"/>
        <v>100</v>
      </c>
      <c r="B108" s="258" t="str">
        <f>+B107</f>
        <v>53E - Customer Owned</v>
      </c>
      <c r="C108" s="269" t="s">
        <v>533</v>
      </c>
      <c r="D108" s="269">
        <v>400</v>
      </c>
      <c r="E108" s="259">
        <v>0</v>
      </c>
      <c r="F108" s="260">
        <v>4.1960711325487816</v>
      </c>
      <c r="G108" s="260">
        <v>2.2030869154919097</v>
      </c>
      <c r="H108" s="260">
        <v>4.0377148573325377</v>
      </c>
      <c r="I108" s="260">
        <v>6.1091032828434182</v>
      </c>
      <c r="J108" s="260">
        <f t="shared" si="65"/>
        <v>16.55</v>
      </c>
      <c r="L108" s="260">
        <f t="shared" si="66"/>
        <v>6.4</v>
      </c>
      <c r="M108" s="261">
        <f t="shared" si="67"/>
        <v>0.38670694864048338</v>
      </c>
      <c r="O108" s="252">
        <v>0</v>
      </c>
      <c r="P108" s="253">
        <f t="shared" si="68"/>
        <v>0</v>
      </c>
      <c r="Q108" s="253">
        <f t="shared" si="69"/>
        <v>0</v>
      </c>
      <c r="S108" s="253">
        <f t="shared" si="70"/>
        <v>0</v>
      </c>
      <c r="U108" s="263">
        <f t="shared" si="71"/>
        <v>0.36</v>
      </c>
      <c r="V108" s="253">
        <f t="shared" si="72"/>
        <v>0</v>
      </c>
    </row>
    <row r="109" spans="1:22" ht="11.4" customHeight="1">
      <c r="A109" s="242">
        <f t="shared" si="46"/>
        <v>101</v>
      </c>
      <c r="B109" s="258"/>
      <c r="C109" s="269"/>
      <c r="D109" s="269"/>
      <c r="E109" s="259"/>
      <c r="T109" s="262">
        <f>SUM(S103:S108)/SUM(P103:P108)</f>
        <v>2.1976656421583564E-2</v>
      </c>
    </row>
    <row r="110" spans="1:22" ht="11.4" customHeight="1">
      <c r="A110" s="242">
        <f t="shared" si="46"/>
        <v>102</v>
      </c>
      <c r="B110" s="258" t="str">
        <f>+B108</f>
        <v>53E - Customer Owned</v>
      </c>
      <c r="C110" s="271" t="s">
        <v>520</v>
      </c>
      <c r="D110" s="280" t="s">
        <v>521</v>
      </c>
      <c r="E110" s="259">
        <v>0</v>
      </c>
      <c r="F110" s="260">
        <v>0.41960711325487821</v>
      </c>
      <c r="G110" s="260">
        <v>0.24784727799283984</v>
      </c>
      <c r="H110" s="260">
        <v>0.45424292144991052</v>
      </c>
      <c r="I110" s="260">
        <v>0.68727411931988447</v>
      </c>
      <c r="J110" s="260">
        <f t="shared" ref="J110:J118" si="73">ROUND(SUM(E110:I110),2)</f>
        <v>1.81</v>
      </c>
      <c r="L110" s="260">
        <f t="shared" ref="L110:L118" si="74">ROUND(SUM(E110:G110),2)</f>
        <v>0.67</v>
      </c>
      <c r="M110" s="261">
        <f t="shared" ref="M110:M118" si="75">+L110/J110</f>
        <v>0.37016574585635359</v>
      </c>
      <c r="O110" s="252">
        <v>6673</v>
      </c>
      <c r="P110" s="253">
        <f t="shared" ref="P110:P118" si="76">+O110*J110</f>
        <v>12078.130000000001</v>
      </c>
      <c r="Q110" s="253">
        <f t="shared" ref="Q110:Q118" si="77">+O110*L110</f>
        <v>4470.91</v>
      </c>
      <c r="S110" s="253">
        <f t="shared" ref="S110:S118" si="78">+Q110/$Q$22*$R$22</f>
        <v>182.80121481269239</v>
      </c>
      <c r="U110" s="263">
        <f t="shared" ref="U110:U118" si="79">ROUND($T$119*J110,2)</f>
        <v>0.02</v>
      </c>
      <c r="V110" s="253">
        <f t="shared" ref="V110:V118" si="80">ROUND(+U110*O110,0)</f>
        <v>133</v>
      </c>
    </row>
    <row r="111" spans="1:22" ht="11.4" customHeight="1">
      <c r="A111" s="242">
        <f t="shared" si="46"/>
        <v>103</v>
      </c>
      <c r="B111" s="258" t="str">
        <f t="shared" ref="B111:B118" si="81">B110</f>
        <v>53E - Customer Owned</v>
      </c>
      <c r="C111" s="271" t="s">
        <v>520</v>
      </c>
      <c r="D111" s="280" t="s">
        <v>522</v>
      </c>
      <c r="E111" s="259">
        <v>0</v>
      </c>
      <c r="F111" s="260">
        <v>0.41960711325487821</v>
      </c>
      <c r="G111" s="260">
        <v>0.41307879665473307</v>
      </c>
      <c r="H111" s="260">
        <v>0.75707153574985075</v>
      </c>
      <c r="I111" s="260">
        <v>1.1454568655331407</v>
      </c>
      <c r="J111" s="260">
        <f t="shared" si="73"/>
        <v>2.74</v>
      </c>
      <c r="L111" s="260">
        <f t="shared" si="74"/>
        <v>0.83</v>
      </c>
      <c r="M111" s="261">
        <f t="shared" si="75"/>
        <v>0.30291970802919704</v>
      </c>
      <c r="O111" s="252">
        <v>7344</v>
      </c>
      <c r="P111" s="253">
        <f t="shared" si="76"/>
        <v>20122.560000000001</v>
      </c>
      <c r="Q111" s="253">
        <f t="shared" si="77"/>
        <v>6095.5199999999995</v>
      </c>
      <c r="S111" s="253">
        <f t="shared" si="78"/>
        <v>249.22632325747165</v>
      </c>
      <c r="U111" s="263">
        <f t="shared" si="79"/>
        <v>0.03</v>
      </c>
      <c r="V111" s="253">
        <f t="shared" si="80"/>
        <v>220</v>
      </c>
    </row>
    <row r="112" spans="1:22" ht="11.4" customHeight="1">
      <c r="A112" s="242">
        <f t="shared" si="46"/>
        <v>104</v>
      </c>
      <c r="B112" s="258" t="str">
        <f t="shared" si="81"/>
        <v>53E - Customer Owned</v>
      </c>
      <c r="C112" s="271" t="s">
        <v>520</v>
      </c>
      <c r="D112" s="280" t="s">
        <v>523</v>
      </c>
      <c r="E112" s="259">
        <v>0</v>
      </c>
      <c r="F112" s="260">
        <v>0.41960711325487821</v>
      </c>
      <c r="G112" s="260">
        <v>0.57831031531662636</v>
      </c>
      <c r="H112" s="260">
        <v>1.0599001500497911</v>
      </c>
      <c r="I112" s="260">
        <v>1.6036396117463971</v>
      </c>
      <c r="J112" s="260">
        <f t="shared" si="73"/>
        <v>3.66</v>
      </c>
      <c r="L112" s="260">
        <f t="shared" si="74"/>
        <v>1</v>
      </c>
      <c r="M112" s="261">
        <f t="shared" si="75"/>
        <v>0.27322404371584696</v>
      </c>
      <c r="O112" s="252">
        <v>9962</v>
      </c>
      <c r="P112" s="253">
        <f t="shared" si="76"/>
        <v>36460.92</v>
      </c>
      <c r="Q112" s="253">
        <f t="shared" si="77"/>
        <v>9962</v>
      </c>
      <c r="S112" s="253">
        <f t="shared" si="78"/>
        <v>407.31432794756364</v>
      </c>
      <c r="U112" s="263">
        <f t="shared" si="79"/>
        <v>0.04</v>
      </c>
      <c r="V112" s="253">
        <f t="shared" si="80"/>
        <v>398</v>
      </c>
    </row>
    <row r="113" spans="1:22" ht="11.4" customHeight="1">
      <c r="A113" s="242">
        <f t="shared" si="46"/>
        <v>105</v>
      </c>
      <c r="B113" s="258" t="str">
        <f t="shared" si="81"/>
        <v>53E - Customer Owned</v>
      </c>
      <c r="C113" s="271" t="s">
        <v>520</v>
      </c>
      <c r="D113" s="280" t="s">
        <v>524</v>
      </c>
      <c r="E113" s="259">
        <v>0</v>
      </c>
      <c r="F113" s="260">
        <v>0.41960711325487821</v>
      </c>
      <c r="G113" s="260">
        <v>0.74354183397851958</v>
      </c>
      <c r="H113" s="260">
        <v>1.3627287643497317</v>
      </c>
      <c r="I113" s="260">
        <v>2.0618223579596537</v>
      </c>
      <c r="J113" s="260">
        <f t="shared" si="73"/>
        <v>4.59</v>
      </c>
      <c r="L113" s="260">
        <f t="shared" si="74"/>
        <v>1.1599999999999999</v>
      </c>
      <c r="M113" s="261">
        <f t="shared" si="75"/>
        <v>0.25272331154684097</v>
      </c>
      <c r="O113" s="252">
        <v>301</v>
      </c>
      <c r="P113" s="253">
        <f t="shared" si="76"/>
        <v>1381.59</v>
      </c>
      <c r="Q113" s="253">
        <f t="shared" si="77"/>
        <v>349.15999999999997</v>
      </c>
      <c r="S113" s="253">
        <f t="shared" si="78"/>
        <v>14.276036011460679</v>
      </c>
      <c r="U113" s="263">
        <f t="shared" si="79"/>
        <v>0.05</v>
      </c>
      <c r="V113" s="253">
        <f t="shared" si="80"/>
        <v>15</v>
      </c>
    </row>
    <row r="114" spans="1:22" ht="11.4" customHeight="1">
      <c r="A114" s="242">
        <f t="shared" si="46"/>
        <v>106</v>
      </c>
      <c r="B114" s="258" t="str">
        <f t="shared" si="81"/>
        <v>53E - Customer Owned</v>
      </c>
      <c r="C114" s="271" t="s">
        <v>520</v>
      </c>
      <c r="D114" s="280" t="s">
        <v>525</v>
      </c>
      <c r="E114" s="259">
        <v>0</v>
      </c>
      <c r="F114" s="260">
        <v>0.41960711325487821</v>
      </c>
      <c r="G114" s="260">
        <v>0.90877335264041281</v>
      </c>
      <c r="H114" s="260">
        <v>1.6655573786496718</v>
      </c>
      <c r="I114" s="260">
        <v>2.5200051041729097</v>
      </c>
      <c r="J114" s="260">
        <f t="shared" si="73"/>
        <v>5.51</v>
      </c>
      <c r="L114" s="260">
        <f t="shared" si="74"/>
        <v>1.33</v>
      </c>
      <c r="M114" s="261">
        <f t="shared" si="75"/>
        <v>0.2413793103448276</v>
      </c>
      <c r="O114" s="252">
        <v>15781</v>
      </c>
      <c r="P114" s="253">
        <f t="shared" si="76"/>
        <v>86953.31</v>
      </c>
      <c r="Q114" s="253">
        <f t="shared" si="77"/>
        <v>20988.73</v>
      </c>
      <c r="S114" s="253">
        <f t="shared" si="78"/>
        <v>858.16206127513215</v>
      </c>
      <c r="U114" s="263">
        <f t="shared" si="79"/>
        <v>0.06</v>
      </c>
      <c r="V114" s="253">
        <f t="shared" si="80"/>
        <v>947</v>
      </c>
    </row>
    <row r="115" spans="1:22" ht="11.4" customHeight="1">
      <c r="A115" s="242">
        <f t="shared" si="46"/>
        <v>107</v>
      </c>
      <c r="B115" s="258" t="str">
        <f t="shared" si="81"/>
        <v>53E - Customer Owned</v>
      </c>
      <c r="C115" s="271" t="s">
        <v>520</v>
      </c>
      <c r="D115" s="280" t="s">
        <v>526</v>
      </c>
      <c r="E115" s="259">
        <v>0</v>
      </c>
      <c r="F115" s="260">
        <v>0.41960711325487821</v>
      </c>
      <c r="G115" s="260">
        <v>1.074004871302306</v>
      </c>
      <c r="H115" s="260">
        <v>1.9683859929496124</v>
      </c>
      <c r="I115" s="260">
        <v>2.9781878503861661</v>
      </c>
      <c r="J115" s="260">
        <f t="shared" si="73"/>
        <v>6.44</v>
      </c>
      <c r="L115" s="260">
        <f t="shared" si="74"/>
        <v>1.49</v>
      </c>
      <c r="M115" s="261">
        <f t="shared" si="75"/>
        <v>0.23136645962732919</v>
      </c>
      <c r="O115" s="252">
        <v>1107</v>
      </c>
      <c r="P115" s="253">
        <f t="shared" si="76"/>
        <v>7129.0800000000008</v>
      </c>
      <c r="Q115" s="253">
        <f t="shared" si="77"/>
        <v>1649.43</v>
      </c>
      <c r="S115" s="253">
        <f t="shared" si="78"/>
        <v>67.439918886423399</v>
      </c>
      <c r="U115" s="263">
        <f t="shared" si="79"/>
        <v>7.0000000000000007E-2</v>
      </c>
      <c r="V115" s="253">
        <f t="shared" si="80"/>
        <v>77</v>
      </c>
    </row>
    <row r="116" spans="1:22" ht="11.4" customHeight="1">
      <c r="A116" s="242">
        <f t="shared" si="46"/>
        <v>108</v>
      </c>
      <c r="B116" s="258" t="str">
        <f t="shared" si="81"/>
        <v>53E - Customer Owned</v>
      </c>
      <c r="C116" s="271" t="s">
        <v>520</v>
      </c>
      <c r="D116" s="280" t="s">
        <v>527</v>
      </c>
      <c r="E116" s="259">
        <v>0</v>
      </c>
      <c r="F116" s="260">
        <v>0.41960711325487821</v>
      </c>
      <c r="G116" s="260">
        <v>1.2392363899641992</v>
      </c>
      <c r="H116" s="260">
        <v>2.2712146072495525</v>
      </c>
      <c r="I116" s="260">
        <v>3.4363705965994225</v>
      </c>
      <c r="J116" s="260">
        <f t="shared" si="73"/>
        <v>7.37</v>
      </c>
      <c r="L116" s="260">
        <f t="shared" si="74"/>
        <v>1.66</v>
      </c>
      <c r="M116" s="261">
        <f t="shared" si="75"/>
        <v>0.22523744911804611</v>
      </c>
      <c r="O116" s="252">
        <v>0</v>
      </c>
      <c r="P116" s="253">
        <f t="shared" si="76"/>
        <v>0</v>
      </c>
      <c r="Q116" s="253">
        <f t="shared" si="77"/>
        <v>0</v>
      </c>
      <c r="S116" s="253">
        <f t="shared" si="78"/>
        <v>0</v>
      </c>
      <c r="U116" s="263">
        <f t="shared" si="79"/>
        <v>0.08</v>
      </c>
      <c r="V116" s="253">
        <f t="shared" si="80"/>
        <v>0</v>
      </c>
    </row>
    <row r="117" spans="1:22" ht="11.4" customHeight="1">
      <c r="A117" s="242">
        <f t="shared" si="46"/>
        <v>109</v>
      </c>
      <c r="B117" s="258" t="str">
        <f t="shared" si="81"/>
        <v>53E - Customer Owned</v>
      </c>
      <c r="C117" s="271" t="s">
        <v>520</v>
      </c>
      <c r="D117" s="280" t="s">
        <v>528</v>
      </c>
      <c r="E117" s="259">
        <v>0</v>
      </c>
      <c r="F117" s="260">
        <v>0.41960711325487821</v>
      </c>
      <c r="G117" s="260">
        <v>1.4044679086260925</v>
      </c>
      <c r="H117" s="260">
        <v>2.5740432215494931</v>
      </c>
      <c r="I117" s="260">
        <v>3.8945533428126788</v>
      </c>
      <c r="J117" s="260">
        <f t="shared" si="73"/>
        <v>8.2899999999999991</v>
      </c>
      <c r="L117" s="260">
        <f t="shared" si="74"/>
        <v>1.82</v>
      </c>
      <c r="M117" s="261">
        <f t="shared" si="75"/>
        <v>0.21954161640530762</v>
      </c>
      <c r="O117" s="252">
        <v>0</v>
      </c>
      <c r="P117" s="253">
        <f t="shared" si="76"/>
        <v>0</v>
      </c>
      <c r="Q117" s="253">
        <f t="shared" si="77"/>
        <v>0</v>
      </c>
      <c r="S117" s="253">
        <f t="shared" si="78"/>
        <v>0</v>
      </c>
      <c r="U117" s="263">
        <f t="shared" si="79"/>
        <v>0.09</v>
      </c>
      <c r="V117" s="253">
        <f t="shared" si="80"/>
        <v>0</v>
      </c>
    </row>
    <row r="118" spans="1:22" ht="11.4" customHeight="1">
      <c r="A118" s="242">
        <f t="shared" si="46"/>
        <v>110</v>
      </c>
      <c r="B118" s="258" t="str">
        <f t="shared" si="81"/>
        <v>53E - Customer Owned</v>
      </c>
      <c r="C118" s="271" t="s">
        <v>520</v>
      </c>
      <c r="D118" s="280" t="s">
        <v>529</v>
      </c>
      <c r="E118" s="259">
        <v>0</v>
      </c>
      <c r="F118" s="260">
        <v>0.41960711325487821</v>
      </c>
      <c r="G118" s="260">
        <v>1.5696994272879856</v>
      </c>
      <c r="H118" s="260">
        <v>2.8768718358494336</v>
      </c>
      <c r="I118" s="260">
        <v>4.3527360890259352</v>
      </c>
      <c r="J118" s="260">
        <f t="shared" si="73"/>
        <v>9.2200000000000006</v>
      </c>
      <c r="L118" s="260">
        <f t="shared" si="74"/>
        <v>1.99</v>
      </c>
      <c r="M118" s="261">
        <f t="shared" si="75"/>
        <v>0.2158351409978308</v>
      </c>
      <c r="O118" s="252">
        <v>0</v>
      </c>
      <c r="P118" s="253">
        <f t="shared" si="76"/>
        <v>0</v>
      </c>
      <c r="Q118" s="253">
        <f t="shared" si="77"/>
        <v>0</v>
      </c>
      <c r="S118" s="253">
        <f t="shared" si="78"/>
        <v>0</v>
      </c>
      <c r="U118" s="263">
        <f t="shared" si="79"/>
        <v>0.1</v>
      </c>
      <c r="V118" s="253">
        <f t="shared" si="80"/>
        <v>0</v>
      </c>
    </row>
    <row r="119" spans="1:22" ht="11.4" customHeight="1">
      <c r="A119" s="242">
        <f t="shared" si="46"/>
        <v>111</v>
      </c>
      <c r="B119" s="272"/>
      <c r="C119" s="269"/>
      <c r="D119" s="269"/>
      <c r="E119" s="259"/>
      <c r="T119" s="262">
        <f>SUM(S110:S118)/SUM(P110:P118)</f>
        <v>1.0840600068464303E-2</v>
      </c>
    </row>
    <row r="120" spans="1:22" ht="11.4" customHeight="1">
      <c r="A120" s="242">
        <f t="shared" si="46"/>
        <v>112</v>
      </c>
      <c r="B120" s="251" t="s">
        <v>537</v>
      </c>
      <c r="E120" s="259"/>
    </row>
    <row r="121" spans="1:22" ht="11.4" customHeight="1">
      <c r="A121" s="242">
        <f t="shared" si="46"/>
        <v>113</v>
      </c>
      <c r="B121" s="258" t="s">
        <v>538</v>
      </c>
      <c r="C121" s="269" t="s">
        <v>532</v>
      </c>
      <c r="D121" s="269">
        <v>50</v>
      </c>
      <c r="E121" s="259">
        <v>0</v>
      </c>
      <c r="F121" s="260">
        <v>0</v>
      </c>
      <c r="G121" s="260">
        <v>0.27538586443648871</v>
      </c>
      <c r="H121" s="260">
        <v>0.50471435716656721</v>
      </c>
      <c r="I121" s="260">
        <v>0.76363791035542727</v>
      </c>
      <c r="J121" s="260">
        <f t="shared" ref="J121:J129" si="82">ROUND(SUM(E121:I121),2)</f>
        <v>1.54</v>
      </c>
      <c r="L121" s="260">
        <f t="shared" ref="L121:L129" si="83">ROUND(SUM(E121:G121),2)</f>
        <v>0.28000000000000003</v>
      </c>
      <c r="M121" s="261">
        <f t="shared" ref="M121:M129" si="84">+L121/J121</f>
        <v>0.18181818181818182</v>
      </c>
      <c r="O121" s="252">
        <v>456</v>
      </c>
      <c r="P121" s="253">
        <f t="shared" ref="P121:P129" si="85">+O121*J121</f>
        <v>702.24</v>
      </c>
      <c r="Q121" s="253">
        <f t="shared" ref="Q121:Q129" si="86">+O121*L121</f>
        <v>127.68</v>
      </c>
      <c r="S121" s="253">
        <f t="shared" ref="S121:S129" si="87">+Q121/$Q$22*$R$22</f>
        <v>5.2204269616889105</v>
      </c>
      <c r="U121" s="263">
        <f t="shared" ref="U121:U129" si="88">ROUND($T$130*J121,2)</f>
        <v>0.01</v>
      </c>
      <c r="V121" s="253">
        <f t="shared" ref="V121:V129" si="89">ROUND(+U121*O121,0)</f>
        <v>5</v>
      </c>
    </row>
    <row r="122" spans="1:22" ht="11.4" customHeight="1">
      <c r="A122" s="242">
        <f t="shared" si="46"/>
        <v>114</v>
      </c>
      <c r="B122" s="258" t="str">
        <f t="shared" ref="B122:B129" si="90">+B121</f>
        <v>54E</v>
      </c>
      <c r="C122" s="269" t="s">
        <v>532</v>
      </c>
      <c r="D122" s="269">
        <v>70</v>
      </c>
      <c r="E122" s="259">
        <v>0</v>
      </c>
      <c r="F122" s="260">
        <v>0</v>
      </c>
      <c r="G122" s="260">
        <v>0.3855402102110842</v>
      </c>
      <c r="H122" s="260">
        <v>0.70660010003319418</v>
      </c>
      <c r="I122" s="260">
        <v>1.0690930744975982</v>
      </c>
      <c r="J122" s="260">
        <f t="shared" si="82"/>
        <v>2.16</v>
      </c>
      <c r="L122" s="260">
        <f t="shared" si="83"/>
        <v>0.39</v>
      </c>
      <c r="M122" s="261">
        <f t="shared" si="84"/>
        <v>0.18055555555555555</v>
      </c>
      <c r="O122" s="252">
        <v>8601</v>
      </c>
      <c r="P122" s="253">
        <f t="shared" si="85"/>
        <v>18578.16</v>
      </c>
      <c r="Q122" s="253">
        <f t="shared" si="86"/>
        <v>3354.3900000000003</v>
      </c>
      <c r="S122" s="253">
        <f t="shared" si="87"/>
        <v>137.1502819237129</v>
      </c>
      <c r="U122" s="263">
        <f t="shared" si="88"/>
        <v>0.02</v>
      </c>
      <c r="V122" s="253">
        <f t="shared" si="89"/>
        <v>172</v>
      </c>
    </row>
    <row r="123" spans="1:22" ht="11.4" customHeight="1">
      <c r="A123" s="242">
        <f t="shared" si="46"/>
        <v>115</v>
      </c>
      <c r="B123" s="258" t="str">
        <f t="shared" si="90"/>
        <v>54E</v>
      </c>
      <c r="C123" s="269" t="s">
        <v>532</v>
      </c>
      <c r="D123" s="269">
        <v>100</v>
      </c>
      <c r="E123" s="259">
        <v>0</v>
      </c>
      <c r="F123" s="260">
        <v>0</v>
      </c>
      <c r="G123" s="260">
        <v>0.55077172887297743</v>
      </c>
      <c r="H123" s="260">
        <v>1.0094287143331344</v>
      </c>
      <c r="I123" s="260">
        <v>1.5272758207108545</v>
      </c>
      <c r="J123" s="260">
        <f t="shared" si="82"/>
        <v>3.09</v>
      </c>
      <c r="L123" s="260">
        <f t="shared" si="83"/>
        <v>0.55000000000000004</v>
      </c>
      <c r="M123" s="261">
        <f t="shared" si="84"/>
        <v>0.17799352750809064</v>
      </c>
      <c r="O123" s="252">
        <v>20695</v>
      </c>
      <c r="P123" s="253">
        <f t="shared" si="85"/>
        <v>63947.549999999996</v>
      </c>
      <c r="Q123" s="253">
        <f t="shared" si="86"/>
        <v>11382.250000000002</v>
      </c>
      <c r="S123" s="253">
        <f t="shared" si="87"/>
        <v>465.38380940385031</v>
      </c>
      <c r="U123" s="263">
        <f t="shared" si="88"/>
        <v>0.02</v>
      </c>
      <c r="V123" s="253">
        <f t="shared" si="89"/>
        <v>414</v>
      </c>
    </row>
    <row r="124" spans="1:22" ht="11.4" customHeight="1">
      <c r="A124" s="242">
        <f t="shared" si="46"/>
        <v>116</v>
      </c>
      <c r="B124" s="258" t="str">
        <f t="shared" si="90"/>
        <v>54E</v>
      </c>
      <c r="C124" s="269" t="s">
        <v>532</v>
      </c>
      <c r="D124" s="269">
        <v>150</v>
      </c>
      <c r="E124" s="259">
        <v>0</v>
      </c>
      <c r="F124" s="260">
        <v>0</v>
      </c>
      <c r="G124" s="260">
        <v>0.82615759330946614</v>
      </c>
      <c r="H124" s="260">
        <v>1.5141430714997015</v>
      </c>
      <c r="I124" s="260">
        <v>2.2909137310662815</v>
      </c>
      <c r="J124" s="260">
        <f t="shared" si="82"/>
        <v>4.63</v>
      </c>
      <c r="L124" s="260">
        <f t="shared" si="83"/>
        <v>0.83</v>
      </c>
      <c r="M124" s="261">
        <f t="shared" si="84"/>
        <v>0.17926565874730022</v>
      </c>
      <c r="O124" s="252">
        <v>6413</v>
      </c>
      <c r="P124" s="253">
        <f t="shared" si="85"/>
        <v>29692.19</v>
      </c>
      <c r="Q124" s="253">
        <f t="shared" si="86"/>
        <v>5322.79</v>
      </c>
      <c r="S124" s="253">
        <f t="shared" si="87"/>
        <v>217.63186424975024</v>
      </c>
      <c r="U124" s="263">
        <f t="shared" si="88"/>
        <v>0.03</v>
      </c>
      <c r="V124" s="253">
        <f t="shared" si="89"/>
        <v>192</v>
      </c>
    </row>
    <row r="125" spans="1:22" ht="11.4" customHeight="1">
      <c r="A125" s="242">
        <f t="shared" si="46"/>
        <v>117</v>
      </c>
      <c r="B125" s="258" t="str">
        <f t="shared" si="90"/>
        <v>54E</v>
      </c>
      <c r="C125" s="269" t="s">
        <v>532</v>
      </c>
      <c r="D125" s="269">
        <v>200</v>
      </c>
      <c r="E125" s="259">
        <v>0</v>
      </c>
      <c r="F125" s="260">
        <v>0</v>
      </c>
      <c r="G125" s="260">
        <v>1.1015434577459549</v>
      </c>
      <c r="H125" s="260">
        <v>2.0188574286662688</v>
      </c>
      <c r="I125" s="260">
        <v>3.0545516414217091</v>
      </c>
      <c r="J125" s="260">
        <f t="shared" si="82"/>
        <v>6.17</v>
      </c>
      <c r="L125" s="260">
        <f t="shared" si="83"/>
        <v>1.1000000000000001</v>
      </c>
      <c r="M125" s="261">
        <f t="shared" si="84"/>
        <v>0.17828200972447328</v>
      </c>
      <c r="O125" s="252">
        <v>8223</v>
      </c>
      <c r="P125" s="253">
        <f t="shared" si="85"/>
        <v>50735.909999999996</v>
      </c>
      <c r="Q125" s="253">
        <f t="shared" si="86"/>
        <v>9045.3000000000011</v>
      </c>
      <c r="S125" s="253">
        <f t="shared" si="87"/>
        <v>369.83339596306939</v>
      </c>
      <c r="U125" s="263">
        <f t="shared" si="88"/>
        <v>0.05</v>
      </c>
      <c r="V125" s="253">
        <f t="shared" si="89"/>
        <v>411</v>
      </c>
    </row>
    <row r="126" spans="1:22" ht="11.4" customHeight="1">
      <c r="A126" s="242">
        <f t="shared" si="46"/>
        <v>118</v>
      </c>
      <c r="B126" s="258" t="str">
        <f t="shared" si="90"/>
        <v>54E</v>
      </c>
      <c r="C126" s="269" t="s">
        <v>532</v>
      </c>
      <c r="D126" s="269">
        <v>250</v>
      </c>
      <c r="E126" s="259">
        <v>0</v>
      </c>
      <c r="F126" s="260">
        <v>0</v>
      </c>
      <c r="G126" s="260">
        <v>1.3769293221824437</v>
      </c>
      <c r="H126" s="260">
        <v>2.5235717858328361</v>
      </c>
      <c r="I126" s="260">
        <v>3.8181895517771363</v>
      </c>
      <c r="J126" s="260">
        <f t="shared" si="82"/>
        <v>7.72</v>
      </c>
      <c r="L126" s="260">
        <f t="shared" si="83"/>
        <v>1.38</v>
      </c>
      <c r="M126" s="261">
        <f t="shared" si="84"/>
        <v>0.17875647668393782</v>
      </c>
      <c r="O126" s="252">
        <v>18399</v>
      </c>
      <c r="P126" s="253">
        <f t="shared" si="85"/>
        <v>142040.28</v>
      </c>
      <c r="Q126" s="253">
        <f t="shared" si="86"/>
        <v>25390.62</v>
      </c>
      <c r="S126" s="253">
        <f t="shared" si="87"/>
        <v>1038.1412689692797</v>
      </c>
      <c r="U126" s="263">
        <f t="shared" si="88"/>
        <v>0.06</v>
      </c>
      <c r="V126" s="253">
        <f t="shared" si="89"/>
        <v>1104</v>
      </c>
    </row>
    <row r="127" spans="1:22" ht="11.4" customHeight="1">
      <c r="A127" s="242">
        <f t="shared" si="46"/>
        <v>119</v>
      </c>
      <c r="B127" s="258" t="str">
        <f t="shared" si="90"/>
        <v>54E</v>
      </c>
      <c r="C127" s="269" t="s">
        <v>532</v>
      </c>
      <c r="D127" s="269">
        <v>310</v>
      </c>
      <c r="E127" s="259">
        <v>0</v>
      </c>
      <c r="F127" s="260">
        <v>0</v>
      </c>
      <c r="G127" s="260">
        <v>1.7073923595062301</v>
      </c>
      <c r="H127" s="260">
        <v>3.1292290144327168</v>
      </c>
      <c r="I127" s="260">
        <v>4.734555044203649</v>
      </c>
      <c r="J127" s="260">
        <f t="shared" si="82"/>
        <v>9.57</v>
      </c>
      <c r="L127" s="260">
        <f t="shared" si="83"/>
        <v>1.71</v>
      </c>
      <c r="M127" s="261">
        <f t="shared" si="84"/>
        <v>0.17868338557993729</v>
      </c>
      <c r="O127" s="252">
        <v>924</v>
      </c>
      <c r="P127" s="253">
        <f t="shared" si="85"/>
        <v>8842.68</v>
      </c>
      <c r="Q127" s="253">
        <f t="shared" si="86"/>
        <v>1580.04</v>
      </c>
      <c r="S127" s="253">
        <f t="shared" si="87"/>
        <v>64.602783650900264</v>
      </c>
      <c r="U127" s="263">
        <f t="shared" si="88"/>
        <v>7.0000000000000007E-2</v>
      </c>
      <c r="V127" s="253">
        <f t="shared" si="89"/>
        <v>65</v>
      </c>
    </row>
    <row r="128" spans="1:22" ht="11.4" customHeight="1">
      <c r="A128" s="242">
        <f t="shared" si="46"/>
        <v>120</v>
      </c>
      <c r="B128" s="258" t="str">
        <f t="shared" si="90"/>
        <v>54E</v>
      </c>
      <c r="C128" s="269" t="s">
        <v>532</v>
      </c>
      <c r="D128" s="269">
        <v>400</v>
      </c>
      <c r="E128" s="259">
        <v>0</v>
      </c>
      <c r="F128" s="260">
        <v>0</v>
      </c>
      <c r="G128" s="260">
        <v>2.2030869154919097</v>
      </c>
      <c r="H128" s="260">
        <v>4.0377148573325377</v>
      </c>
      <c r="I128" s="260">
        <v>6.1091032828434182</v>
      </c>
      <c r="J128" s="260">
        <f t="shared" si="82"/>
        <v>12.35</v>
      </c>
      <c r="L128" s="260">
        <f t="shared" si="83"/>
        <v>2.2000000000000002</v>
      </c>
      <c r="M128" s="261">
        <f t="shared" si="84"/>
        <v>0.17813765182186236</v>
      </c>
      <c r="O128" s="252">
        <v>9175</v>
      </c>
      <c r="P128" s="253">
        <f t="shared" si="85"/>
        <v>113311.25</v>
      </c>
      <c r="Q128" s="253">
        <f t="shared" si="86"/>
        <v>20185</v>
      </c>
      <c r="S128" s="253">
        <f t="shared" si="87"/>
        <v>825.3001113854217</v>
      </c>
      <c r="U128" s="263">
        <f t="shared" si="88"/>
        <v>0.09</v>
      </c>
      <c r="V128" s="253">
        <f t="shared" si="89"/>
        <v>826</v>
      </c>
    </row>
    <row r="129" spans="1:22" ht="11.4" customHeight="1">
      <c r="A129" s="242">
        <f t="shared" si="46"/>
        <v>121</v>
      </c>
      <c r="B129" s="258" t="str">
        <f t="shared" si="90"/>
        <v>54E</v>
      </c>
      <c r="C129" s="269" t="s">
        <v>532</v>
      </c>
      <c r="D129" s="269">
        <v>1000</v>
      </c>
      <c r="E129" s="259">
        <v>0</v>
      </c>
      <c r="F129" s="260">
        <v>0</v>
      </c>
      <c r="G129" s="260">
        <v>5.5077172887297747</v>
      </c>
      <c r="H129" s="260">
        <v>10.094287143331345</v>
      </c>
      <c r="I129" s="260">
        <v>15.272758207108545</v>
      </c>
      <c r="J129" s="260">
        <f t="shared" si="82"/>
        <v>30.87</v>
      </c>
      <c r="L129" s="260">
        <f t="shared" si="83"/>
        <v>5.51</v>
      </c>
      <c r="M129" s="261">
        <f t="shared" si="84"/>
        <v>0.17849044379656623</v>
      </c>
      <c r="O129" s="252">
        <v>132</v>
      </c>
      <c r="P129" s="253">
        <f t="shared" si="85"/>
        <v>4074.84</v>
      </c>
      <c r="Q129" s="253">
        <f t="shared" si="86"/>
        <v>727.31999999999994</v>
      </c>
      <c r="S129" s="253">
        <f t="shared" si="87"/>
        <v>29.737789299620751</v>
      </c>
      <c r="U129" s="263">
        <f t="shared" si="88"/>
        <v>0.23</v>
      </c>
      <c r="V129" s="253">
        <f t="shared" si="89"/>
        <v>30</v>
      </c>
    </row>
    <row r="130" spans="1:22" ht="11.4" customHeight="1">
      <c r="A130" s="242">
        <f t="shared" si="46"/>
        <v>122</v>
      </c>
      <c r="B130" s="272"/>
      <c r="C130" s="269"/>
      <c r="D130" s="269"/>
      <c r="E130" s="259"/>
      <c r="T130" s="262">
        <f>SUM(S121:S129)/SUM(P121:P129)</f>
        <v>7.2998807705486292E-3</v>
      </c>
    </row>
    <row r="131" spans="1:22" ht="11.4" customHeight="1">
      <c r="B131" s="272"/>
      <c r="C131" s="269"/>
      <c r="D131" s="269"/>
      <c r="E131" s="259"/>
    </row>
    <row r="132" spans="1:22" ht="11.4" customHeight="1">
      <c r="A132" s="242">
        <f>A130+1</f>
        <v>123</v>
      </c>
      <c r="B132" s="258" t="str">
        <f>+B129</f>
        <v>54E</v>
      </c>
      <c r="C132" s="271" t="s">
        <v>520</v>
      </c>
      <c r="D132" s="280" t="s">
        <v>521</v>
      </c>
      <c r="E132" s="259">
        <v>0</v>
      </c>
      <c r="F132" s="260">
        <v>0</v>
      </c>
      <c r="G132" s="260">
        <v>0.24784727799283984</v>
      </c>
      <c r="H132" s="260">
        <v>0.45424292144991052</v>
      </c>
      <c r="I132" s="260">
        <v>0.68727411931988447</v>
      </c>
      <c r="J132" s="260">
        <f t="shared" ref="J132:J140" si="91">ROUND(SUM(E132:I132),2)</f>
        <v>1.39</v>
      </c>
      <c r="L132" s="260">
        <f t="shared" ref="L132:L140" si="92">ROUND(SUM(E132:G132),2)</f>
        <v>0.25</v>
      </c>
      <c r="M132" s="261">
        <f t="shared" ref="M132:M140" si="93">+L132/J132</f>
        <v>0.17985611510791369</v>
      </c>
      <c r="O132" s="252">
        <v>16557</v>
      </c>
      <c r="P132" s="253">
        <f t="shared" ref="P132:P140" si="94">+O132*J132</f>
        <v>23014.23</v>
      </c>
      <c r="Q132" s="253">
        <f t="shared" ref="Q132:Q140" si="95">+O132*L132</f>
        <v>4139.25</v>
      </c>
      <c r="S132" s="253">
        <f t="shared" ref="S132:S140" si="96">+Q132/$Q$22*$R$22</f>
        <v>169.24069784751583</v>
      </c>
      <c r="T132" s="262"/>
      <c r="U132" s="263">
        <f t="shared" ref="U132:U140" si="97">ROUND($T$141*J132,2)</f>
        <v>0.01</v>
      </c>
      <c r="V132" s="253">
        <f t="shared" ref="V132:V140" si="98">ROUND(+U132*O132,0)</f>
        <v>166</v>
      </c>
    </row>
    <row r="133" spans="1:22" ht="11.4" customHeight="1">
      <c r="A133" s="242">
        <f t="shared" ref="A133:A183" si="99">A132+1</f>
        <v>124</v>
      </c>
      <c r="B133" s="258" t="str">
        <f t="shared" ref="B133:B140" si="100">+B132</f>
        <v>54E</v>
      </c>
      <c r="C133" s="271" t="s">
        <v>520</v>
      </c>
      <c r="D133" s="280" t="s">
        <v>522</v>
      </c>
      <c r="E133" s="259">
        <v>0</v>
      </c>
      <c r="F133" s="260">
        <v>0</v>
      </c>
      <c r="G133" s="260">
        <v>0.41307879665473307</v>
      </c>
      <c r="H133" s="260">
        <v>0.75707153574985075</v>
      </c>
      <c r="I133" s="260">
        <v>1.1454568655331407</v>
      </c>
      <c r="J133" s="260">
        <f t="shared" si="91"/>
        <v>2.3199999999999998</v>
      </c>
      <c r="L133" s="260">
        <f t="shared" si="92"/>
        <v>0.41</v>
      </c>
      <c r="M133" s="261">
        <f t="shared" si="93"/>
        <v>0.17672413793103448</v>
      </c>
      <c r="O133" s="252">
        <v>0</v>
      </c>
      <c r="P133" s="253">
        <f t="shared" si="94"/>
        <v>0</v>
      </c>
      <c r="Q133" s="253">
        <f t="shared" si="95"/>
        <v>0</v>
      </c>
      <c r="S133" s="253">
        <f t="shared" si="96"/>
        <v>0</v>
      </c>
      <c r="U133" s="263">
        <f t="shared" si="97"/>
        <v>0.02</v>
      </c>
      <c r="V133" s="253">
        <f t="shared" si="98"/>
        <v>0</v>
      </c>
    </row>
    <row r="134" spans="1:22" ht="11.4" customHeight="1">
      <c r="A134" s="242">
        <f t="shared" si="99"/>
        <v>125</v>
      </c>
      <c r="B134" s="258" t="str">
        <f t="shared" si="100"/>
        <v>54E</v>
      </c>
      <c r="C134" s="271" t="s">
        <v>520</v>
      </c>
      <c r="D134" s="280" t="s">
        <v>523</v>
      </c>
      <c r="E134" s="259">
        <v>0</v>
      </c>
      <c r="F134" s="260">
        <v>0</v>
      </c>
      <c r="G134" s="260">
        <v>0.57831031531662636</v>
      </c>
      <c r="H134" s="260">
        <v>1.0599001500497911</v>
      </c>
      <c r="I134" s="260">
        <v>1.6036396117463971</v>
      </c>
      <c r="J134" s="260">
        <f t="shared" si="91"/>
        <v>3.24</v>
      </c>
      <c r="L134" s="260">
        <f t="shared" si="92"/>
        <v>0.57999999999999996</v>
      </c>
      <c r="M134" s="261">
        <f t="shared" si="93"/>
        <v>0.17901234567901231</v>
      </c>
      <c r="O134" s="252">
        <v>20797</v>
      </c>
      <c r="P134" s="253">
        <f t="shared" si="94"/>
        <v>67382.28</v>
      </c>
      <c r="Q134" s="253">
        <f t="shared" si="95"/>
        <v>12062.259999999998</v>
      </c>
      <c r="S134" s="253">
        <f t="shared" si="96"/>
        <v>493.18724407034512</v>
      </c>
      <c r="U134" s="263">
        <f t="shared" si="97"/>
        <v>0.02</v>
      </c>
      <c r="V134" s="253">
        <f t="shared" si="98"/>
        <v>416</v>
      </c>
    </row>
    <row r="135" spans="1:22" ht="11.4" customHeight="1">
      <c r="A135" s="242">
        <f t="shared" si="99"/>
        <v>126</v>
      </c>
      <c r="B135" s="258" t="str">
        <f t="shared" si="100"/>
        <v>54E</v>
      </c>
      <c r="C135" s="271" t="s">
        <v>520</v>
      </c>
      <c r="D135" s="280" t="s">
        <v>524</v>
      </c>
      <c r="E135" s="259">
        <v>0</v>
      </c>
      <c r="F135" s="260">
        <v>0</v>
      </c>
      <c r="G135" s="260">
        <v>0.74354183397851958</v>
      </c>
      <c r="H135" s="260">
        <v>1.3627287643497317</v>
      </c>
      <c r="I135" s="260">
        <v>2.0618223579596537</v>
      </c>
      <c r="J135" s="260">
        <f t="shared" si="91"/>
        <v>4.17</v>
      </c>
      <c r="L135" s="260">
        <f t="shared" si="92"/>
        <v>0.74</v>
      </c>
      <c r="M135" s="261">
        <f t="shared" si="93"/>
        <v>0.17745803357314149</v>
      </c>
      <c r="O135" s="252">
        <v>10298</v>
      </c>
      <c r="P135" s="253">
        <f t="shared" si="94"/>
        <v>42942.659999999996</v>
      </c>
      <c r="Q135" s="253">
        <f t="shared" si="95"/>
        <v>7620.5199999999995</v>
      </c>
      <c r="S135" s="253">
        <f t="shared" si="96"/>
        <v>311.57869729080176</v>
      </c>
      <c r="U135" s="263">
        <f t="shared" si="97"/>
        <v>0.03</v>
      </c>
      <c r="V135" s="253">
        <f t="shared" si="98"/>
        <v>309</v>
      </c>
    </row>
    <row r="136" spans="1:22" ht="11.4" customHeight="1">
      <c r="A136" s="242">
        <f t="shared" si="99"/>
        <v>127</v>
      </c>
      <c r="B136" s="258" t="str">
        <f t="shared" si="100"/>
        <v>54E</v>
      </c>
      <c r="C136" s="271" t="s">
        <v>520</v>
      </c>
      <c r="D136" s="280" t="s">
        <v>525</v>
      </c>
      <c r="E136" s="259">
        <v>0</v>
      </c>
      <c r="F136" s="260">
        <v>0</v>
      </c>
      <c r="G136" s="260">
        <v>0.90877335264041281</v>
      </c>
      <c r="H136" s="260">
        <v>1.6655573786496718</v>
      </c>
      <c r="I136" s="260">
        <v>2.5200051041729097</v>
      </c>
      <c r="J136" s="260">
        <f t="shared" si="91"/>
        <v>5.09</v>
      </c>
      <c r="L136" s="260">
        <f t="shared" si="92"/>
        <v>0.91</v>
      </c>
      <c r="M136" s="261">
        <f t="shared" si="93"/>
        <v>0.1787819253438114</v>
      </c>
      <c r="O136" s="252">
        <v>3792</v>
      </c>
      <c r="P136" s="253">
        <f t="shared" si="94"/>
        <v>19301.28</v>
      </c>
      <c r="Q136" s="253">
        <f t="shared" si="95"/>
        <v>3450.7200000000003</v>
      </c>
      <c r="S136" s="253">
        <f t="shared" si="96"/>
        <v>141.08890762248711</v>
      </c>
      <c r="U136" s="263">
        <f t="shared" si="97"/>
        <v>0.04</v>
      </c>
      <c r="V136" s="253">
        <f t="shared" si="98"/>
        <v>152</v>
      </c>
    </row>
    <row r="137" spans="1:22" ht="11.4" customHeight="1">
      <c r="A137" s="242">
        <f t="shared" si="99"/>
        <v>128</v>
      </c>
      <c r="B137" s="258" t="str">
        <f t="shared" si="100"/>
        <v>54E</v>
      </c>
      <c r="C137" s="271" t="s">
        <v>520</v>
      </c>
      <c r="D137" s="280" t="s">
        <v>526</v>
      </c>
      <c r="E137" s="259">
        <v>0</v>
      </c>
      <c r="F137" s="260">
        <v>0</v>
      </c>
      <c r="G137" s="260">
        <v>1.074004871302306</v>
      </c>
      <c r="H137" s="260">
        <v>1.9683859929496124</v>
      </c>
      <c r="I137" s="260">
        <v>2.9781878503861661</v>
      </c>
      <c r="J137" s="260">
        <f t="shared" si="91"/>
        <v>6.02</v>
      </c>
      <c r="L137" s="260">
        <f t="shared" si="92"/>
        <v>1.07</v>
      </c>
      <c r="M137" s="261">
        <f t="shared" si="93"/>
        <v>0.17774086378737544</v>
      </c>
      <c r="O137" s="252">
        <v>48</v>
      </c>
      <c r="P137" s="253">
        <f t="shared" si="94"/>
        <v>288.95999999999998</v>
      </c>
      <c r="Q137" s="253">
        <f t="shared" si="95"/>
        <v>51.36</v>
      </c>
      <c r="S137" s="253">
        <f t="shared" si="96"/>
        <v>2.0999461838372682</v>
      </c>
      <c r="U137" s="263">
        <f t="shared" si="97"/>
        <v>0.04</v>
      </c>
      <c r="V137" s="253">
        <f t="shared" si="98"/>
        <v>2</v>
      </c>
    </row>
    <row r="138" spans="1:22" ht="11.4" customHeight="1">
      <c r="A138" s="242">
        <f t="shared" si="99"/>
        <v>129</v>
      </c>
      <c r="B138" s="258" t="str">
        <f t="shared" si="100"/>
        <v>54E</v>
      </c>
      <c r="C138" s="271" t="s">
        <v>520</v>
      </c>
      <c r="D138" s="280" t="s">
        <v>527</v>
      </c>
      <c r="E138" s="259">
        <v>0</v>
      </c>
      <c r="F138" s="260">
        <v>0</v>
      </c>
      <c r="G138" s="260">
        <v>1.2392363899641992</v>
      </c>
      <c r="H138" s="260">
        <v>2.2712146072495525</v>
      </c>
      <c r="I138" s="260">
        <v>3.4363705965994225</v>
      </c>
      <c r="J138" s="260">
        <f t="shared" si="91"/>
        <v>6.95</v>
      </c>
      <c r="L138" s="260">
        <f t="shared" si="92"/>
        <v>1.24</v>
      </c>
      <c r="M138" s="261">
        <f t="shared" si="93"/>
        <v>0.17841726618705037</v>
      </c>
      <c r="O138" s="252">
        <v>0</v>
      </c>
      <c r="P138" s="253">
        <f t="shared" si="94"/>
        <v>0</v>
      </c>
      <c r="Q138" s="253">
        <f t="shared" si="95"/>
        <v>0</v>
      </c>
      <c r="S138" s="253">
        <f t="shared" si="96"/>
        <v>0</v>
      </c>
      <c r="U138" s="263">
        <f t="shared" si="97"/>
        <v>0.05</v>
      </c>
      <c r="V138" s="253">
        <f t="shared" si="98"/>
        <v>0</v>
      </c>
    </row>
    <row r="139" spans="1:22" ht="11.4" customHeight="1">
      <c r="A139" s="242">
        <f t="shared" si="99"/>
        <v>130</v>
      </c>
      <c r="B139" s="258" t="str">
        <f t="shared" si="100"/>
        <v>54E</v>
      </c>
      <c r="C139" s="271" t="s">
        <v>520</v>
      </c>
      <c r="D139" s="280" t="s">
        <v>528</v>
      </c>
      <c r="E139" s="259">
        <v>0</v>
      </c>
      <c r="F139" s="260">
        <v>0</v>
      </c>
      <c r="G139" s="260">
        <v>1.4044679086260925</v>
      </c>
      <c r="H139" s="260">
        <v>2.5740432215494931</v>
      </c>
      <c r="I139" s="260">
        <v>3.8945533428126788</v>
      </c>
      <c r="J139" s="260">
        <f t="shared" si="91"/>
        <v>7.87</v>
      </c>
      <c r="L139" s="260">
        <f t="shared" si="92"/>
        <v>1.4</v>
      </c>
      <c r="M139" s="261">
        <f t="shared" si="93"/>
        <v>0.17789072426937738</v>
      </c>
      <c r="O139" s="252">
        <v>0</v>
      </c>
      <c r="P139" s="253">
        <f t="shared" si="94"/>
        <v>0</v>
      </c>
      <c r="Q139" s="253">
        <f t="shared" si="95"/>
        <v>0</v>
      </c>
      <c r="S139" s="253">
        <f t="shared" si="96"/>
        <v>0</v>
      </c>
      <c r="U139" s="263">
        <f t="shared" si="97"/>
        <v>0.06</v>
      </c>
      <c r="V139" s="253">
        <f t="shared" si="98"/>
        <v>0</v>
      </c>
    </row>
    <row r="140" spans="1:22" ht="11.4" customHeight="1">
      <c r="A140" s="242">
        <f t="shared" si="99"/>
        <v>131</v>
      </c>
      <c r="B140" s="258" t="str">
        <f t="shared" si="100"/>
        <v>54E</v>
      </c>
      <c r="C140" s="271" t="s">
        <v>520</v>
      </c>
      <c r="D140" s="280" t="s">
        <v>529</v>
      </c>
      <c r="E140" s="259">
        <v>0</v>
      </c>
      <c r="F140" s="260">
        <v>0</v>
      </c>
      <c r="G140" s="260">
        <v>1.5696994272879856</v>
      </c>
      <c r="H140" s="260">
        <v>2.8768718358494336</v>
      </c>
      <c r="I140" s="260">
        <v>4.3527360890259352</v>
      </c>
      <c r="J140" s="260">
        <f t="shared" si="91"/>
        <v>8.8000000000000007</v>
      </c>
      <c r="L140" s="260">
        <f t="shared" si="92"/>
        <v>1.57</v>
      </c>
      <c r="M140" s="261">
        <f t="shared" si="93"/>
        <v>0.17840909090909091</v>
      </c>
      <c r="O140" s="252">
        <v>0</v>
      </c>
      <c r="P140" s="253">
        <f t="shared" si="94"/>
        <v>0</v>
      </c>
      <c r="Q140" s="253">
        <f t="shared" si="95"/>
        <v>0</v>
      </c>
      <c r="S140" s="253">
        <f t="shared" si="96"/>
        <v>0</v>
      </c>
      <c r="U140" s="263">
        <f t="shared" si="97"/>
        <v>0.06</v>
      </c>
      <c r="V140" s="253">
        <f t="shared" si="98"/>
        <v>0</v>
      </c>
    </row>
    <row r="141" spans="1:22" ht="11.4" customHeight="1">
      <c r="A141" s="242">
        <f t="shared" si="99"/>
        <v>132</v>
      </c>
      <c r="B141" s="272"/>
      <c r="C141" s="269"/>
      <c r="D141" s="269"/>
      <c r="E141" s="259"/>
      <c r="T141" s="262">
        <f>SUM(S132:S140)/SUM(P132:P140)</f>
        <v>7.3053017926047546E-3</v>
      </c>
    </row>
    <row r="142" spans="1:22" ht="11.4" customHeight="1">
      <c r="A142" s="242">
        <f t="shared" si="99"/>
        <v>133</v>
      </c>
      <c r="B142" s="251" t="s">
        <v>539</v>
      </c>
      <c r="C142" s="269"/>
      <c r="D142" s="269"/>
      <c r="E142" s="259"/>
    </row>
    <row r="143" spans="1:22" ht="11.4" customHeight="1">
      <c r="A143" s="242">
        <f t="shared" si="99"/>
        <v>134</v>
      </c>
      <c r="B143" s="258" t="s">
        <v>540</v>
      </c>
      <c r="C143" s="269" t="s">
        <v>532</v>
      </c>
      <c r="D143" s="269">
        <v>70</v>
      </c>
      <c r="E143" s="259">
        <v>7.2431553304916019</v>
      </c>
      <c r="F143" s="260">
        <v>2.0980355662743908</v>
      </c>
      <c r="G143" s="260">
        <v>0.3855402102110842</v>
      </c>
      <c r="H143" s="260">
        <v>0.735630470259519</v>
      </c>
      <c r="I143" s="260">
        <v>1.0690930744975982</v>
      </c>
      <c r="J143" s="260">
        <f t="shared" ref="J143:J148" si="101">ROUND(SUM(E143:I143),2)</f>
        <v>11.53</v>
      </c>
      <c r="L143" s="260">
        <f t="shared" ref="L143:L148" si="102">ROUND(SUM(E143:G143),2)</f>
        <v>9.73</v>
      </c>
      <c r="M143" s="261">
        <f t="shared" ref="M143:M148" si="103">+L143/J143</f>
        <v>0.84388551604509987</v>
      </c>
      <c r="O143" s="252">
        <v>208</v>
      </c>
      <c r="P143" s="253">
        <f t="shared" ref="P143:P148" si="104">+O143*J143</f>
        <v>2398.2399999999998</v>
      </c>
      <c r="Q143" s="253">
        <f t="shared" ref="Q143:Q148" si="105">+O143*L143</f>
        <v>2023.8400000000001</v>
      </c>
      <c r="S143" s="253">
        <f t="shared" ref="S143:S148" si="106">+Q143/$Q$22*$R$22</f>
        <v>82.748346664665448</v>
      </c>
      <c r="U143" s="263">
        <f t="shared" ref="U143:U148" si="107">ROUND($T$149*J143,2)</f>
        <v>0.36</v>
      </c>
      <c r="V143" s="253">
        <f t="shared" ref="V143:V148" si="108">ROUND(+U143*O143,0)</f>
        <v>75</v>
      </c>
    </row>
    <row r="144" spans="1:22" ht="11.4" customHeight="1">
      <c r="A144" s="242">
        <f t="shared" si="99"/>
        <v>135</v>
      </c>
      <c r="B144" s="272" t="str">
        <f>+B143</f>
        <v>55E &amp; 56E</v>
      </c>
      <c r="C144" s="269" t="s">
        <v>532</v>
      </c>
      <c r="D144" s="269">
        <v>100</v>
      </c>
      <c r="E144" s="259">
        <v>7.4952417874033648</v>
      </c>
      <c r="F144" s="260">
        <v>2.0980355662743908</v>
      </c>
      <c r="G144" s="260">
        <v>0.55077172887297743</v>
      </c>
      <c r="H144" s="260">
        <v>1.050900671799313</v>
      </c>
      <c r="I144" s="260">
        <v>1.5272758207108545</v>
      </c>
      <c r="J144" s="260">
        <f t="shared" si="101"/>
        <v>12.72</v>
      </c>
      <c r="L144" s="260">
        <f t="shared" si="102"/>
        <v>10.14</v>
      </c>
      <c r="M144" s="261">
        <f t="shared" si="103"/>
        <v>0.79716981132075471</v>
      </c>
      <c r="O144" s="252">
        <v>47803</v>
      </c>
      <c r="P144" s="253">
        <f t="shared" si="104"/>
        <v>608054.16</v>
      </c>
      <c r="Q144" s="253">
        <f t="shared" si="105"/>
        <v>484722.42000000004</v>
      </c>
      <c r="S144" s="253">
        <f t="shared" si="106"/>
        <v>19818.749924053067</v>
      </c>
      <c r="U144" s="263">
        <f t="shared" si="107"/>
        <v>0.39</v>
      </c>
      <c r="V144" s="253">
        <f t="shared" si="108"/>
        <v>18643</v>
      </c>
    </row>
    <row r="145" spans="1:22" ht="11.4" customHeight="1">
      <c r="A145" s="242">
        <f t="shared" si="99"/>
        <v>136</v>
      </c>
      <c r="B145" s="272" t="str">
        <f>+B144</f>
        <v>55E &amp; 56E</v>
      </c>
      <c r="C145" s="269" t="s">
        <v>532</v>
      </c>
      <c r="D145" s="269">
        <v>150</v>
      </c>
      <c r="E145" s="259">
        <v>7.9153858822563024</v>
      </c>
      <c r="F145" s="260">
        <v>2.0980355662743908</v>
      </c>
      <c r="G145" s="260">
        <v>0.82615759330946614</v>
      </c>
      <c r="H145" s="260">
        <v>1.5763510076989693</v>
      </c>
      <c r="I145" s="260">
        <v>2.2909137310662815</v>
      </c>
      <c r="J145" s="260">
        <f t="shared" si="101"/>
        <v>14.71</v>
      </c>
      <c r="L145" s="260">
        <f t="shared" si="102"/>
        <v>10.84</v>
      </c>
      <c r="M145" s="261">
        <f t="shared" si="103"/>
        <v>0.73691366417403126</v>
      </c>
      <c r="O145" s="252">
        <v>6396</v>
      </c>
      <c r="P145" s="253">
        <f t="shared" si="104"/>
        <v>94085.16</v>
      </c>
      <c r="Q145" s="253">
        <f t="shared" si="105"/>
        <v>69332.639999999999</v>
      </c>
      <c r="S145" s="253">
        <f t="shared" si="106"/>
        <v>2834.7899685234256</v>
      </c>
      <c r="U145" s="263">
        <f t="shared" si="107"/>
        <v>0.46</v>
      </c>
      <c r="V145" s="253">
        <f t="shared" si="108"/>
        <v>2942</v>
      </c>
    </row>
    <row r="146" spans="1:22" ht="11.4" customHeight="1">
      <c r="A146" s="242">
        <f t="shared" si="99"/>
        <v>137</v>
      </c>
      <c r="B146" s="272" t="str">
        <f>+B145</f>
        <v>55E &amp; 56E</v>
      </c>
      <c r="C146" s="269" t="s">
        <v>532</v>
      </c>
      <c r="D146" s="269">
        <v>200</v>
      </c>
      <c r="E146" s="259">
        <v>8.3355299771092408</v>
      </c>
      <c r="F146" s="260">
        <v>2.0980355662743908</v>
      </c>
      <c r="G146" s="260">
        <v>1.1015434577459549</v>
      </c>
      <c r="H146" s="260">
        <v>2.101801343598626</v>
      </c>
      <c r="I146" s="260">
        <v>3.0545516414217091</v>
      </c>
      <c r="J146" s="260">
        <f t="shared" si="101"/>
        <v>16.690000000000001</v>
      </c>
      <c r="L146" s="260">
        <f t="shared" si="102"/>
        <v>11.54</v>
      </c>
      <c r="M146" s="261">
        <f t="shared" si="103"/>
        <v>0.6914319952067105</v>
      </c>
      <c r="O146" s="252">
        <v>13675</v>
      </c>
      <c r="P146" s="253">
        <f t="shared" si="104"/>
        <v>228235.75000000003</v>
      </c>
      <c r="Q146" s="253">
        <f t="shared" si="105"/>
        <v>157809.5</v>
      </c>
      <c r="S146" s="253">
        <f t="shared" si="106"/>
        <v>6452.3258819756111</v>
      </c>
      <c r="U146" s="263">
        <f t="shared" si="107"/>
        <v>0.52</v>
      </c>
      <c r="V146" s="253">
        <f t="shared" si="108"/>
        <v>7111</v>
      </c>
    </row>
    <row r="147" spans="1:22" ht="11.4" customHeight="1">
      <c r="A147" s="242">
        <f t="shared" si="99"/>
        <v>138</v>
      </c>
      <c r="B147" s="272" t="str">
        <f>+B146</f>
        <v>55E &amp; 56E</v>
      </c>
      <c r="C147" s="269" t="s">
        <v>532</v>
      </c>
      <c r="D147" s="269">
        <v>250</v>
      </c>
      <c r="E147" s="259">
        <v>8.7556740719621793</v>
      </c>
      <c r="F147" s="260">
        <v>2.0980355662743908</v>
      </c>
      <c r="G147" s="260">
        <v>1.3769293221824437</v>
      </c>
      <c r="H147" s="260">
        <v>2.6272516794982823</v>
      </c>
      <c r="I147" s="260">
        <v>3.8181895517771363</v>
      </c>
      <c r="J147" s="260">
        <f t="shared" si="101"/>
        <v>18.68</v>
      </c>
      <c r="L147" s="260">
        <f t="shared" si="102"/>
        <v>12.23</v>
      </c>
      <c r="M147" s="261">
        <f t="shared" si="103"/>
        <v>0.654710920770878</v>
      </c>
      <c r="O147" s="252">
        <v>1482</v>
      </c>
      <c r="P147" s="253">
        <f t="shared" si="104"/>
        <v>27683.759999999998</v>
      </c>
      <c r="Q147" s="253">
        <f t="shared" si="105"/>
        <v>18124.86</v>
      </c>
      <c r="S147" s="253">
        <f t="shared" si="106"/>
        <v>741.06757378474992</v>
      </c>
      <c r="U147" s="263">
        <f t="shared" si="107"/>
        <v>0.57999999999999996</v>
      </c>
      <c r="V147" s="253">
        <f t="shared" si="108"/>
        <v>860</v>
      </c>
    </row>
    <row r="148" spans="1:22" ht="11.4" customHeight="1">
      <c r="A148" s="242">
        <f t="shared" si="99"/>
        <v>139</v>
      </c>
      <c r="B148" s="272" t="str">
        <f>+B147</f>
        <v>55E &amp; 56E</v>
      </c>
      <c r="C148" s="269" t="s">
        <v>532</v>
      </c>
      <c r="D148" s="269">
        <v>400</v>
      </c>
      <c r="E148" s="259">
        <v>10.016106356520991</v>
      </c>
      <c r="F148" s="260">
        <v>2.0980355662743908</v>
      </c>
      <c r="G148" s="260">
        <v>2.2030869154919097</v>
      </c>
      <c r="H148" s="260">
        <v>4.2036026871972521</v>
      </c>
      <c r="I148" s="260">
        <v>6.1091032828434182</v>
      </c>
      <c r="J148" s="260">
        <f t="shared" si="101"/>
        <v>24.63</v>
      </c>
      <c r="L148" s="260">
        <f t="shared" si="102"/>
        <v>14.32</v>
      </c>
      <c r="M148" s="261">
        <f t="shared" si="103"/>
        <v>0.58140479090539998</v>
      </c>
      <c r="O148" s="252">
        <v>621</v>
      </c>
      <c r="P148" s="253">
        <f t="shared" si="104"/>
        <v>15295.23</v>
      </c>
      <c r="Q148" s="253">
        <f t="shared" si="105"/>
        <v>8892.7199999999993</v>
      </c>
      <c r="S148" s="253">
        <f t="shared" si="106"/>
        <v>363.59488761552473</v>
      </c>
      <c r="T148" s="262"/>
      <c r="U148" s="263">
        <f t="shared" si="107"/>
        <v>0.76</v>
      </c>
      <c r="V148" s="253">
        <f t="shared" si="108"/>
        <v>472</v>
      </c>
    </row>
    <row r="149" spans="1:22" ht="11.4" customHeight="1">
      <c r="A149" s="242">
        <f t="shared" si="99"/>
        <v>140</v>
      </c>
      <c r="B149" s="272"/>
      <c r="C149" s="269"/>
      <c r="D149" s="269"/>
      <c r="E149" s="259"/>
      <c r="T149" s="262">
        <f>SUM(S143:S148)/SUM(P143:P148)</f>
        <v>3.104607243315444E-2</v>
      </c>
    </row>
    <row r="150" spans="1:22" ht="11.4" customHeight="1">
      <c r="A150" s="242">
        <f t="shared" si="99"/>
        <v>141</v>
      </c>
      <c r="B150" s="272" t="str">
        <f>+B148</f>
        <v>55E &amp; 56E</v>
      </c>
      <c r="C150" s="269" t="s">
        <v>533</v>
      </c>
      <c r="D150" s="269">
        <v>250</v>
      </c>
      <c r="E150" s="259">
        <v>9.7795478860196958</v>
      </c>
      <c r="F150" s="260">
        <v>4.1960711325487816</v>
      </c>
      <c r="G150" s="260">
        <v>1.3769293221824437</v>
      </c>
      <c r="H150" s="260">
        <v>2.6272516794982823</v>
      </c>
      <c r="I150" s="260">
        <v>3.8181895517771363</v>
      </c>
      <c r="J150" s="260">
        <f>ROUND(SUM(E150:I150),2)</f>
        <v>21.8</v>
      </c>
      <c r="L150" s="260">
        <f>ROUND(SUM(E150:G150),2)</f>
        <v>15.35</v>
      </c>
      <c r="M150" s="261">
        <f>+L150/J150</f>
        <v>0.70412844036697242</v>
      </c>
      <c r="O150" s="252">
        <v>72</v>
      </c>
      <c r="P150" s="253">
        <f>+O150*J150</f>
        <v>1569.6000000000001</v>
      </c>
      <c r="Q150" s="253">
        <f>+O150*L150</f>
        <v>1105.2</v>
      </c>
      <c r="S150" s="253">
        <f>+Q150/$Q$22*$R$22</f>
        <v>45.188094283040286</v>
      </c>
      <c r="T150" s="262"/>
      <c r="U150" s="263">
        <f>ROUND($T$151*J150,2)</f>
        <v>0.63</v>
      </c>
      <c r="V150" s="253">
        <f>ROUND(+U150*O150,0)</f>
        <v>45</v>
      </c>
    </row>
    <row r="151" spans="1:22" ht="11.4" customHeight="1">
      <c r="A151" s="242">
        <f t="shared" si="99"/>
        <v>142</v>
      </c>
      <c r="B151" s="272"/>
      <c r="C151" s="269"/>
      <c r="D151" s="269"/>
      <c r="E151" s="259"/>
      <c r="T151" s="262">
        <f>SUM(S150)/SUM(P150)</f>
        <v>2.8789560577879895E-2</v>
      </c>
    </row>
    <row r="152" spans="1:22" ht="11.4" customHeight="1">
      <c r="A152" s="242">
        <f t="shared" si="99"/>
        <v>143</v>
      </c>
      <c r="B152" s="272" t="s">
        <v>540</v>
      </c>
      <c r="C152" s="271" t="s">
        <v>520</v>
      </c>
      <c r="D152" s="280" t="s">
        <v>521</v>
      </c>
      <c r="E152" s="259">
        <v>10.478450574473531</v>
      </c>
      <c r="F152" s="260">
        <v>0.41960711325487821</v>
      </c>
      <c r="G152" s="260">
        <v>0.24784727799283984</v>
      </c>
      <c r="H152" s="260">
        <v>0.4729053023096908</v>
      </c>
      <c r="I152" s="260">
        <v>0.68727411931988447</v>
      </c>
      <c r="J152" s="260">
        <f t="shared" ref="J152:J160" si="109">ROUND(SUM(E152:I152),2)</f>
        <v>12.31</v>
      </c>
      <c r="L152" s="260">
        <f t="shared" ref="L152:L160" si="110">ROUND(SUM(E152:G152),2)</f>
        <v>11.15</v>
      </c>
      <c r="M152" s="261">
        <f t="shared" ref="M152:M160" si="111">+L152/J152</f>
        <v>0.90576766856214463</v>
      </c>
      <c r="O152" s="252">
        <v>3553</v>
      </c>
      <c r="P152" s="253">
        <f t="shared" ref="P152:P160" si="112">+O152*J152</f>
        <v>43737.43</v>
      </c>
      <c r="Q152" s="253">
        <f t="shared" ref="Q152:Q160" si="113">+O152*L152</f>
        <v>39615.950000000004</v>
      </c>
      <c r="S152" s="253">
        <f t="shared" ref="S152:S160" si="114">+Q152/$Q$22*$R$22</f>
        <v>1619.7695292365272</v>
      </c>
      <c r="U152" s="263">
        <f t="shared" ref="U152:U160" si="115">ROUND($T$161*J152,2)</f>
        <v>0.44</v>
      </c>
      <c r="V152" s="253">
        <f t="shared" ref="V152:V160" si="116">ROUND(+U152*O152,0)</f>
        <v>1563</v>
      </c>
    </row>
    <row r="153" spans="1:22" ht="11.4" customHeight="1">
      <c r="A153" s="242">
        <f t="shared" si="99"/>
        <v>144</v>
      </c>
      <c r="B153" s="272" t="s">
        <v>540</v>
      </c>
      <c r="C153" s="271" t="s">
        <v>520</v>
      </c>
      <c r="D153" s="280" t="s">
        <v>522</v>
      </c>
      <c r="E153" s="259">
        <v>10.656234661687405</v>
      </c>
      <c r="F153" s="260">
        <v>0.41960711325487821</v>
      </c>
      <c r="G153" s="260">
        <v>0.41307879665473307</v>
      </c>
      <c r="H153" s="260">
        <v>0.78817550384948465</v>
      </c>
      <c r="I153" s="260">
        <v>1.1454568655331407</v>
      </c>
      <c r="J153" s="260">
        <f t="shared" si="109"/>
        <v>13.42</v>
      </c>
      <c r="L153" s="260">
        <f t="shared" si="110"/>
        <v>11.49</v>
      </c>
      <c r="M153" s="261">
        <f t="shared" si="111"/>
        <v>0.85618479880774967</v>
      </c>
      <c r="O153" s="252">
        <v>0</v>
      </c>
      <c r="P153" s="253">
        <f t="shared" si="112"/>
        <v>0</v>
      </c>
      <c r="Q153" s="253">
        <f t="shared" si="113"/>
        <v>0</v>
      </c>
      <c r="S153" s="253">
        <f t="shared" si="114"/>
        <v>0</v>
      </c>
      <c r="U153" s="263">
        <f t="shared" si="115"/>
        <v>0.48</v>
      </c>
      <c r="V153" s="253">
        <f t="shared" si="116"/>
        <v>0</v>
      </c>
    </row>
    <row r="154" spans="1:22" ht="11.4" customHeight="1">
      <c r="A154" s="242">
        <f t="shared" si="99"/>
        <v>145</v>
      </c>
      <c r="B154" s="272" t="s">
        <v>540</v>
      </c>
      <c r="C154" s="271" t="s">
        <v>520</v>
      </c>
      <c r="D154" s="280" t="s">
        <v>523</v>
      </c>
      <c r="E154" s="259">
        <v>10.834018748901283</v>
      </c>
      <c r="F154" s="260">
        <v>0.41960711325487821</v>
      </c>
      <c r="G154" s="260">
        <v>0.57831031531662636</v>
      </c>
      <c r="H154" s="260">
        <v>1.1034457053892786</v>
      </c>
      <c r="I154" s="260">
        <v>1.6036396117463971</v>
      </c>
      <c r="J154" s="260">
        <f t="shared" si="109"/>
        <v>14.54</v>
      </c>
      <c r="L154" s="260">
        <f t="shared" si="110"/>
        <v>11.83</v>
      </c>
      <c r="M154" s="261">
        <f t="shared" si="111"/>
        <v>0.81361760660247595</v>
      </c>
      <c r="O154" s="252">
        <v>1008</v>
      </c>
      <c r="P154" s="253">
        <f t="shared" si="112"/>
        <v>14656.32</v>
      </c>
      <c r="Q154" s="253">
        <f t="shared" si="113"/>
        <v>11924.64</v>
      </c>
      <c r="S154" s="253">
        <f t="shared" si="114"/>
        <v>487.56040229036677</v>
      </c>
      <c r="U154" s="263">
        <f t="shared" si="115"/>
        <v>0.52</v>
      </c>
      <c r="V154" s="253">
        <f t="shared" si="116"/>
        <v>524</v>
      </c>
    </row>
    <row r="155" spans="1:22" ht="11.4" customHeight="1">
      <c r="A155" s="242">
        <f t="shared" si="99"/>
        <v>146</v>
      </c>
      <c r="B155" s="272" t="s">
        <v>540</v>
      </c>
      <c r="C155" s="271" t="s">
        <v>520</v>
      </c>
      <c r="D155" s="280" t="s">
        <v>524</v>
      </c>
      <c r="E155" s="259">
        <v>11.011802836115159</v>
      </c>
      <c r="F155" s="260">
        <v>0.41960711325487821</v>
      </c>
      <c r="G155" s="260">
        <v>0.74354183397851958</v>
      </c>
      <c r="H155" s="260">
        <v>1.4187159069290725</v>
      </c>
      <c r="I155" s="260">
        <v>2.0618223579596537</v>
      </c>
      <c r="J155" s="260">
        <f t="shared" si="109"/>
        <v>15.66</v>
      </c>
      <c r="L155" s="260">
        <f t="shared" si="110"/>
        <v>12.17</v>
      </c>
      <c r="M155" s="261">
        <f t="shared" si="111"/>
        <v>0.77713920817369087</v>
      </c>
      <c r="O155" s="252">
        <v>0</v>
      </c>
      <c r="P155" s="253">
        <f t="shared" si="112"/>
        <v>0</v>
      </c>
      <c r="Q155" s="253">
        <f t="shared" si="113"/>
        <v>0</v>
      </c>
      <c r="S155" s="253">
        <f t="shared" si="114"/>
        <v>0</v>
      </c>
      <c r="U155" s="263">
        <f t="shared" si="115"/>
        <v>0.56999999999999995</v>
      </c>
      <c r="V155" s="253">
        <f t="shared" si="116"/>
        <v>0</v>
      </c>
    </row>
    <row r="156" spans="1:22" ht="11.4" customHeight="1">
      <c r="A156" s="242">
        <f t="shared" si="99"/>
        <v>147</v>
      </c>
      <c r="B156" s="272" t="s">
        <v>540</v>
      </c>
      <c r="C156" s="271" t="s">
        <v>520</v>
      </c>
      <c r="D156" s="280" t="s">
        <v>525</v>
      </c>
      <c r="E156" s="259">
        <v>11.189586923329037</v>
      </c>
      <c r="F156" s="260">
        <v>0.41960711325487821</v>
      </c>
      <c r="G156" s="260">
        <v>0.90877335264041281</v>
      </c>
      <c r="H156" s="260">
        <v>1.7339861084688664</v>
      </c>
      <c r="I156" s="260">
        <v>2.5200051041729097</v>
      </c>
      <c r="J156" s="260">
        <f t="shared" si="109"/>
        <v>16.77</v>
      </c>
      <c r="L156" s="260">
        <f t="shared" si="110"/>
        <v>12.52</v>
      </c>
      <c r="M156" s="261">
        <f t="shared" si="111"/>
        <v>0.74657125819916514</v>
      </c>
      <c r="O156" s="252">
        <v>0</v>
      </c>
      <c r="P156" s="253">
        <f t="shared" si="112"/>
        <v>0</v>
      </c>
      <c r="Q156" s="253">
        <f t="shared" si="113"/>
        <v>0</v>
      </c>
      <c r="S156" s="253">
        <f t="shared" si="114"/>
        <v>0</v>
      </c>
      <c r="U156" s="263">
        <f t="shared" si="115"/>
        <v>0.61</v>
      </c>
      <c r="V156" s="253">
        <f t="shared" si="116"/>
        <v>0</v>
      </c>
    </row>
    <row r="157" spans="1:22" ht="11.4" customHeight="1">
      <c r="A157" s="242">
        <f t="shared" si="99"/>
        <v>148</v>
      </c>
      <c r="B157" s="272" t="s">
        <v>540</v>
      </c>
      <c r="C157" s="271" t="s">
        <v>520</v>
      </c>
      <c r="D157" s="280" t="s">
        <v>526</v>
      </c>
      <c r="E157" s="259">
        <v>11.367371010542911</v>
      </c>
      <c r="F157" s="260">
        <v>0.41960711325487821</v>
      </c>
      <c r="G157" s="260">
        <v>1.074004871302306</v>
      </c>
      <c r="H157" s="260">
        <v>2.0492563100086603</v>
      </c>
      <c r="I157" s="260">
        <v>2.9781878503861661</v>
      </c>
      <c r="J157" s="260">
        <f t="shared" si="109"/>
        <v>17.89</v>
      </c>
      <c r="L157" s="260">
        <f t="shared" si="110"/>
        <v>12.86</v>
      </c>
      <c r="M157" s="261">
        <f t="shared" si="111"/>
        <v>0.71883733929569582</v>
      </c>
      <c r="O157" s="252">
        <v>0</v>
      </c>
      <c r="P157" s="253">
        <f t="shared" si="112"/>
        <v>0</v>
      </c>
      <c r="Q157" s="253">
        <f t="shared" si="113"/>
        <v>0</v>
      </c>
      <c r="S157" s="253">
        <f t="shared" si="114"/>
        <v>0</v>
      </c>
      <c r="U157" s="263">
        <f t="shared" si="115"/>
        <v>0.65</v>
      </c>
      <c r="V157" s="253">
        <f t="shared" si="116"/>
        <v>0</v>
      </c>
    </row>
    <row r="158" spans="1:22" ht="11.4" customHeight="1">
      <c r="A158" s="242">
        <f t="shared" si="99"/>
        <v>149</v>
      </c>
      <c r="B158" s="272" t="s">
        <v>540</v>
      </c>
      <c r="C158" s="271" t="s">
        <v>520</v>
      </c>
      <c r="D158" s="280" t="s">
        <v>527</v>
      </c>
      <c r="E158" s="259">
        <v>11.545155097756785</v>
      </c>
      <c r="F158" s="260">
        <v>0.41960711325487821</v>
      </c>
      <c r="G158" s="260">
        <v>1.2392363899641992</v>
      </c>
      <c r="H158" s="260">
        <v>2.3645265115484539</v>
      </c>
      <c r="I158" s="260">
        <v>3.4363705965994225</v>
      </c>
      <c r="J158" s="260">
        <f t="shared" si="109"/>
        <v>19</v>
      </c>
      <c r="L158" s="260">
        <f t="shared" si="110"/>
        <v>13.2</v>
      </c>
      <c r="M158" s="261">
        <f t="shared" si="111"/>
        <v>0.6947368421052631</v>
      </c>
      <c r="O158" s="252">
        <v>0</v>
      </c>
      <c r="P158" s="253">
        <f t="shared" si="112"/>
        <v>0</v>
      </c>
      <c r="Q158" s="253">
        <f t="shared" si="113"/>
        <v>0</v>
      </c>
      <c r="S158" s="253">
        <f t="shared" si="114"/>
        <v>0</v>
      </c>
      <c r="U158" s="263">
        <f t="shared" si="115"/>
        <v>0.69</v>
      </c>
      <c r="V158" s="253">
        <f t="shared" si="116"/>
        <v>0</v>
      </c>
    </row>
    <row r="159" spans="1:22" ht="11.4" customHeight="1">
      <c r="A159" s="242">
        <f t="shared" si="99"/>
        <v>150</v>
      </c>
      <c r="B159" s="272" t="s">
        <v>540</v>
      </c>
      <c r="C159" s="271" t="s">
        <v>520</v>
      </c>
      <c r="D159" s="280" t="s">
        <v>528</v>
      </c>
      <c r="E159" s="259">
        <v>11.722939184970663</v>
      </c>
      <c r="F159" s="260">
        <v>0.41960711325487821</v>
      </c>
      <c r="G159" s="260">
        <v>1.4044679086260925</v>
      </c>
      <c r="H159" s="260">
        <v>2.6797967130882481</v>
      </c>
      <c r="I159" s="260">
        <v>3.8945533428126788</v>
      </c>
      <c r="J159" s="260">
        <f t="shared" si="109"/>
        <v>20.12</v>
      </c>
      <c r="L159" s="260">
        <f t="shared" si="110"/>
        <v>13.55</v>
      </c>
      <c r="M159" s="261">
        <f t="shared" si="111"/>
        <v>0.67345924453280315</v>
      </c>
      <c r="O159" s="252">
        <v>0</v>
      </c>
      <c r="P159" s="253">
        <f t="shared" si="112"/>
        <v>0</v>
      </c>
      <c r="Q159" s="253">
        <f t="shared" si="113"/>
        <v>0</v>
      </c>
      <c r="S159" s="253">
        <f t="shared" si="114"/>
        <v>0</v>
      </c>
      <c r="U159" s="263">
        <f t="shared" si="115"/>
        <v>0.73</v>
      </c>
      <c r="V159" s="253">
        <f t="shared" si="116"/>
        <v>0</v>
      </c>
    </row>
    <row r="160" spans="1:22" ht="11.4" customHeight="1">
      <c r="A160" s="242">
        <f t="shared" si="99"/>
        <v>151</v>
      </c>
      <c r="B160" s="272" t="s">
        <v>540</v>
      </c>
      <c r="C160" s="271" t="s">
        <v>520</v>
      </c>
      <c r="D160" s="280" t="s">
        <v>529</v>
      </c>
      <c r="E160" s="259">
        <v>11.900723272184539</v>
      </c>
      <c r="F160" s="260">
        <v>0.41960711325487821</v>
      </c>
      <c r="G160" s="260">
        <v>1.5696994272879856</v>
      </c>
      <c r="H160" s="260">
        <v>2.9950669146280422</v>
      </c>
      <c r="I160" s="260">
        <v>4.3527360890259352</v>
      </c>
      <c r="J160" s="260">
        <f t="shared" si="109"/>
        <v>21.24</v>
      </c>
      <c r="L160" s="260">
        <f t="shared" si="110"/>
        <v>13.89</v>
      </c>
      <c r="M160" s="261">
        <f t="shared" si="111"/>
        <v>0.65395480225988711</v>
      </c>
      <c r="O160" s="252">
        <v>0</v>
      </c>
      <c r="P160" s="253">
        <f t="shared" si="112"/>
        <v>0</v>
      </c>
      <c r="Q160" s="253">
        <f t="shared" si="113"/>
        <v>0</v>
      </c>
      <c r="S160" s="253">
        <f t="shared" si="114"/>
        <v>0</v>
      </c>
      <c r="U160" s="263">
        <f t="shared" si="115"/>
        <v>0.77</v>
      </c>
      <c r="V160" s="253">
        <f t="shared" si="116"/>
        <v>0</v>
      </c>
    </row>
    <row r="161" spans="1:22" ht="11.4" customHeight="1">
      <c r="A161" s="242">
        <f t="shared" si="99"/>
        <v>152</v>
      </c>
      <c r="B161" s="272"/>
      <c r="C161" s="269"/>
      <c r="D161" s="269"/>
      <c r="E161" s="259"/>
      <c r="T161" s="262">
        <f>SUM(S152:S160)/SUM(P152:P160)</f>
        <v>3.6088278823108534E-2</v>
      </c>
    </row>
    <row r="162" spans="1:22" ht="11.4" customHeight="1">
      <c r="A162" s="242">
        <f t="shared" si="99"/>
        <v>153</v>
      </c>
      <c r="B162" s="251" t="s">
        <v>541</v>
      </c>
      <c r="C162" s="269"/>
      <c r="D162" s="269"/>
      <c r="E162" s="259"/>
    </row>
    <row r="163" spans="1:22" ht="11.4" customHeight="1">
      <c r="A163" s="242">
        <f t="shared" si="99"/>
        <v>154</v>
      </c>
      <c r="B163" s="258" t="s">
        <v>542</v>
      </c>
      <c r="C163" s="269" t="s">
        <v>532</v>
      </c>
      <c r="D163" s="281">
        <v>70</v>
      </c>
      <c r="E163" s="259">
        <v>7.2431553304916019</v>
      </c>
      <c r="F163" s="260">
        <v>2.0980355662743908</v>
      </c>
      <c r="G163" s="260">
        <v>0.3855402102110842</v>
      </c>
      <c r="H163" s="260">
        <v>0.735630470259519</v>
      </c>
      <c r="I163" s="260">
        <v>1.0690930744975982</v>
      </c>
      <c r="J163" s="260">
        <f t="shared" ref="J163:J168" si="117">ROUND(SUM(E163:I163),2)</f>
        <v>11.53</v>
      </c>
      <c r="L163" s="260">
        <f t="shared" ref="L163:L168" si="118">ROUND(SUM(E163:G163),2)</f>
        <v>9.73</v>
      </c>
      <c r="M163" s="261">
        <f t="shared" ref="M163:M168" si="119">+L163/J163</f>
        <v>0.84388551604509987</v>
      </c>
      <c r="O163" s="252">
        <v>686</v>
      </c>
      <c r="P163" s="253">
        <f t="shared" ref="P163:P168" si="120">+O163*J163</f>
        <v>7909.58</v>
      </c>
      <c r="Q163" s="253">
        <f t="shared" ref="Q163:Q168" si="121">+O163*L163</f>
        <v>6674.7800000000007</v>
      </c>
      <c r="S163" s="253">
        <f t="shared" ref="S163:S168" si="122">+Q163/$Q$22*$R$22</f>
        <v>272.91041255750241</v>
      </c>
      <c r="U163" s="263">
        <f t="shared" ref="U163:U168" si="123">ROUND($T$169*J163,2)</f>
        <v>0.3</v>
      </c>
      <c r="V163" s="253">
        <f t="shared" ref="V163:V168" si="124">ROUND(+U163*O163,0)</f>
        <v>206</v>
      </c>
    </row>
    <row r="164" spans="1:22" ht="11.4" customHeight="1">
      <c r="A164" s="242">
        <f t="shared" si="99"/>
        <v>155</v>
      </c>
      <c r="B164" s="272" t="str">
        <f>+B163</f>
        <v>58E &amp; 59E - Directional</v>
      </c>
      <c r="C164" s="269" t="s">
        <v>532</v>
      </c>
      <c r="D164" s="281">
        <v>100</v>
      </c>
      <c r="E164" s="259">
        <v>7.4952417874033648</v>
      </c>
      <c r="F164" s="260">
        <v>2.0980355662743908</v>
      </c>
      <c r="G164" s="260">
        <v>0.55077172887297743</v>
      </c>
      <c r="H164" s="260">
        <v>1.050900671799313</v>
      </c>
      <c r="I164" s="260">
        <v>1.5272758207108545</v>
      </c>
      <c r="J164" s="260">
        <f t="shared" si="117"/>
        <v>12.72</v>
      </c>
      <c r="L164" s="260">
        <f t="shared" si="118"/>
        <v>10.14</v>
      </c>
      <c r="M164" s="261">
        <f t="shared" si="119"/>
        <v>0.79716981132075471</v>
      </c>
      <c r="O164" s="252">
        <v>70</v>
      </c>
      <c r="P164" s="253">
        <f t="shared" si="120"/>
        <v>890.40000000000009</v>
      </c>
      <c r="Q164" s="253">
        <f t="shared" si="121"/>
        <v>709.80000000000007</v>
      </c>
      <c r="S164" s="253">
        <f t="shared" si="122"/>
        <v>29.021452517283745</v>
      </c>
      <c r="U164" s="263">
        <f t="shared" si="123"/>
        <v>0.34</v>
      </c>
      <c r="V164" s="253">
        <f t="shared" si="124"/>
        <v>24</v>
      </c>
    </row>
    <row r="165" spans="1:22" ht="11.4" customHeight="1">
      <c r="A165" s="242">
        <f t="shared" si="99"/>
        <v>156</v>
      </c>
      <c r="B165" s="272" t="str">
        <f>+B164</f>
        <v>58E &amp; 59E - Directional</v>
      </c>
      <c r="C165" s="269" t="s">
        <v>532</v>
      </c>
      <c r="D165" s="281">
        <v>150</v>
      </c>
      <c r="E165" s="259">
        <v>7.9153858822563024</v>
      </c>
      <c r="F165" s="260">
        <v>2.0980355662743908</v>
      </c>
      <c r="G165" s="260">
        <v>0.82615759330946614</v>
      </c>
      <c r="H165" s="260">
        <v>1.5763510076989693</v>
      </c>
      <c r="I165" s="260">
        <v>2.2909137310662815</v>
      </c>
      <c r="J165" s="260">
        <f t="shared" si="117"/>
        <v>14.71</v>
      </c>
      <c r="L165" s="260">
        <f t="shared" si="118"/>
        <v>10.84</v>
      </c>
      <c r="M165" s="261">
        <f t="shared" si="119"/>
        <v>0.73691366417403126</v>
      </c>
      <c r="O165" s="252">
        <v>2013</v>
      </c>
      <c r="P165" s="253">
        <f t="shared" si="120"/>
        <v>29611.230000000003</v>
      </c>
      <c r="Q165" s="253">
        <f t="shared" si="121"/>
        <v>21820.92</v>
      </c>
      <c r="S165" s="253">
        <f t="shared" si="122"/>
        <v>892.18764956811367</v>
      </c>
      <c r="U165" s="263">
        <f t="shared" si="123"/>
        <v>0.39</v>
      </c>
      <c r="V165" s="253">
        <f t="shared" si="124"/>
        <v>785</v>
      </c>
    </row>
    <row r="166" spans="1:22" ht="11.4" customHeight="1">
      <c r="A166" s="242">
        <f t="shared" si="99"/>
        <v>157</v>
      </c>
      <c r="B166" s="272" t="str">
        <f>+B165</f>
        <v>58E &amp; 59E - Directional</v>
      </c>
      <c r="C166" s="269" t="s">
        <v>532</v>
      </c>
      <c r="D166" s="269">
        <v>200</v>
      </c>
      <c r="E166" s="259">
        <v>8.3355299771092408</v>
      </c>
      <c r="F166" s="260">
        <v>2.0980355662743908</v>
      </c>
      <c r="G166" s="260">
        <v>1.1015434577459549</v>
      </c>
      <c r="H166" s="260">
        <v>2.101801343598626</v>
      </c>
      <c r="I166" s="260">
        <v>3.0545516414217091</v>
      </c>
      <c r="J166" s="260">
        <f t="shared" si="117"/>
        <v>16.690000000000001</v>
      </c>
      <c r="L166" s="260">
        <f t="shared" si="118"/>
        <v>11.54</v>
      </c>
      <c r="M166" s="261">
        <f t="shared" si="119"/>
        <v>0.6914319952067105</v>
      </c>
      <c r="O166" s="252">
        <v>3553</v>
      </c>
      <c r="P166" s="253">
        <f t="shared" si="120"/>
        <v>59299.570000000007</v>
      </c>
      <c r="Q166" s="253">
        <f t="shared" si="121"/>
        <v>41001.619999999995</v>
      </c>
      <c r="S166" s="253">
        <f t="shared" si="122"/>
        <v>1676.4251450573561</v>
      </c>
      <c r="U166" s="263">
        <f t="shared" si="123"/>
        <v>0.44</v>
      </c>
      <c r="V166" s="253">
        <f t="shared" si="124"/>
        <v>1563</v>
      </c>
    </row>
    <row r="167" spans="1:22" ht="11.4" customHeight="1">
      <c r="A167" s="242">
        <f t="shared" si="99"/>
        <v>158</v>
      </c>
      <c r="B167" s="272" t="str">
        <f>+B166</f>
        <v>58E &amp; 59E - Directional</v>
      </c>
      <c r="C167" s="269" t="s">
        <v>532</v>
      </c>
      <c r="D167" s="269">
        <v>250</v>
      </c>
      <c r="E167" s="259">
        <v>8.7556740719621793</v>
      </c>
      <c r="F167" s="260">
        <v>2.0980355662743908</v>
      </c>
      <c r="G167" s="260">
        <v>1.3769293221824437</v>
      </c>
      <c r="H167" s="260">
        <v>2.6272516794982823</v>
      </c>
      <c r="I167" s="260">
        <v>3.8181895517771363</v>
      </c>
      <c r="J167" s="260">
        <f t="shared" si="117"/>
        <v>18.68</v>
      </c>
      <c r="L167" s="260">
        <f t="shared" si="118"/>
        <v>12.23</v>
      </c>
      <c r="M167" s="261">
        <f t="shared" si="119"/>
        <v>0.654710920770878</v>
      </c>
      <c r="O167" s="252">
        <v>487</v>
      </c>
      <c r="P167" s="253">
        <f t="shared" si="120"/>
        <v>9097.16</v>
      </c>
      <c r="Q167" s="253">
        <f t="shared" si="121"/>
        <v>5956.01</v>
      </c>
      <c r="S167" s="253">
        <f t="shared" si="122"/>
        <v>243.52220542049474</v>
      </c>
      <c r="U167" s="263">
        <f t="shared" si="123"/>
        <v>0.49</v>
      </c>
      <c r="V167" s="253">
        <f t="shared" si="124"/>
        <v>239</v>
      </c>
    </row>
    <row r="168" spans="1:22" ht="11.4" customHeight="1">
      <c r="A168" s="242">
        <f t="shared" si="99"/>
        <v>159</v>
      </c>
      <c r="B168" s="272" t="str">
        <f>+B167</f>
        <v>58E &amp; 59E - Directional</v>
      </c>
      <c r="C168" s="269" t="s">
        <v>532</v>
      </c>
      <c r="D168" s="269">
        <v>400</v>
      </c>
      <c r="E168" s="259">
        <v>10.016106356520991</v>
      </c>
      <c r="F168" s="260">
        <v>2.0980355662743908</v>
      </c>
      <c r="G168" s="260">
        <v>2.2030869154919097</v>
      </c>
      <c r="H168" s="260">
        <v>4.2036026871972521</v>
      </c>
      <c r="I168" s="260">
        <v>6.1091032828434182</v>
      </c>
      <c r="J168" s="260">
        <f t="shared" si="117"/>
        <v>24.63</v>
      </c>
      <c r="L168" s="260">
        <f t="shared" si="118"/>
        <v>14.32</v>
      </c>
      <c r="M168" s="261">
        <f t="shared" si="119"/>
        <v>0.58140479090539998</v>
      </c>
      <c r="O168" s="252">
        <v>4653</v>
      </c>
      <c r="P168" s="253">
        <f t="shared" si="120"/>
        <v>114603.39</v>
      </c>
      <c r="Q168" s="253">
        <f t="shared" si="121"/>
        <v>66630.960000000006</v>
      </c>
      <c r="S168" s="253">
        <f t="shared" si="122"/>
        <v>2724.3269115540047</v>
      </c>
      <c r="U168" s="263">
        <f t="shared" si="123"/>
        <v>0.65</v>
      </c>
      <c r="V168" s="253">
        <f t="shared" si="124"/>
        <v>3024</v>
      </c>
    </row>
    <row r="169" spans="1:22" ht="11.4" customHeight="1">
      <c r="A169" s="242">
        <f t="shared" si="99"/>
        <v>160</v>
      </c>
      <c r="B169" s="272"/>
      <c r="C169" s="269"/>
      <c r="D169" s="269"/>
      <c r="E169" s="259"/>
      <c r="T169" s="262">
        <f>SUM(S163:S168)/SUM(P163:P168)</f>
        <v>2.6368992845464387E-2</v>
      </c>
    </row>
    <row r="170" spans="1:22" ht="11.4" customHeight="1">
      <c r="A170" s="242">
        <f t="shared" si="99"/>
        <v>161</v>
      </c>
      <c r="B170" s="258" t="s">
        <v>543</v>
      </c>
      <c r="C170" s="269" t="s">
        <v>532</v>
      </c>
      <c r="D170" s="269">
        <v>100</v>
      </c>
      <c r="E170" s="259">
        <v>7.4952417874033648</v>
      </c>
      <c r="F170" s="260">
        <v>2.0980355662743908</v>
      </c>
      <c r="G170" s="260">
        <v>0.55077172887297743</v>
      </c>
      <c r="H170" s="260">
        <v>1.050900671799313</v>
      </c>
      <c r="I170" s="260">
        <v>1.5272758207108545</v>
      </c>
      <c r="J170" s="260">
        <f>ROUND(SUM(E170:I170),2)</f>
        <v>12.72</v>
      </c>
      <c r="L170" s="260">
        <f>ROUND(SUM(E170:G170),2)</f>
        <v>10.14</v>
      </c>
      <c r="M170" s="261">
        <f>+L170/J170</f>
        <v>0.79716981132075471</v>
      </c>
      <c r="O170" s="252">
        <v>12</v>
      </c>
      <c r="P170" s="253">
        <f>+O170*J170</f>
        <v>152.64000000000001</v>
      </c>
      <c r="Q170" s="253">
        <f>+O170*L170</f>
        <v>121.68</v>
      </c>
      <c r="S170" s="253">
        <f>+Q170/$Q$22*$R$22</f>
        <v>4.9751061458200709</v>
      </c>
      <c r="U170" s="263">
        <f>ROUND($T$175*J170,2)</f>
        <v>0.33</v>
      </c>
      <c r="V170" s="253">
        <f>ROUND(+U170*O170,0)</f>
        <v>4</v>
      </c>
    </row>
    <row r="171" spans="1:22" ht="11.4" customHeight="1">
      <c r="A171" s="242">
        <f t="shared" si="99"/>
        <v>162</v>
      </c>
      <c r="B171" s="272" t="str">
        <f>B170</f>
        <v>58E &amp; 59E - Horizontal</v>
      </c>
      <c r="C171" s="269" t="s">
        <v>532</v>
      </c>
      <c r="D171" s="269">
        <v>150</v>
      </c>
      <c r="E171" s="259">
        <v>7.9153858822563024</v>
      </c>
      <c r="F171" s="260">
        <v>2.0980355662743908</v>
      </c>
      <c r="G171" s="260">
        <v>0.82615759330946614</v>
      </c>
      <c r="H171" s="260">
        <v>1.5763510076989693</v>
      </c>
      <c r="I171" s="260">
        <v>2.2909137310662815</v>
      </c>
      <c r="J171" s="260">
        <f>ROUND(SUM(E171:I171),2)</f>
        <v>14.71</v>
      </c>
      <c r="L171" s="260">
        <f>ROUND(SUM(E171:G171),2)</f>
        <v>10.84</v>
      </c>
      <c r="M171" s="261">
        <f>+L171/J171</f>
        <v>0.73691366417403126</v>
      </c>
      <c r="O171" s="252">
        <v>295</v>
      </c>
      <c r="P171" s="253">
        <f>+O171*J171</f>
        <v>4339.45</v>
      </c>
      <c r="Q171" s="253">
        <f>+O171*L171</f>
        <v>3197.8</v>
      </c>
      <c r="S171" s="253">
        <f>+Q171/$Q$22*$R$22</f>
        <v>130.74781749756261</v>
      </c>
      <c r="U171" s="263">
        <f>ROUND($T$175*J171,2)</f>
        <v>0.38</v>
      </c>
      <c r="V171" s="253">
        <f>ROUND(+U171*O171,0)</f>
        <v>112</v>
      </c>
    </row>
    <row r="172" spans="1:22" ht="11.4" customHeight="1">
      <c r="A172" s="242">
        <f t="shared" si="99"/>
        <v>163</v>
      </c>
      <c r="B172" s="272" t="str">
        <f>B171</f>
        <v>58E &amp; 59E - Horizontal</v>
      </c>
      <c r="C172" s="269" t="s">
        <v>532</v>
      </c>
      <c r="D172" s="269">
        <v>200</v>
      </c>
      <c r="E172" s="259">
        <v>8.3355299771092408</v>
      </c>
      <c r="F172" s="260">
        <v>2.0980355662743908</v>
      </c>
      <c r="G172" s="260">
        <v>1.1015434577459549</v>
      </c>
      <c r="H172" s="260">
        <v>2.101801343598626</v>
      </c>
      <c r="I172" s="260">
        <v>3.0545516414217091</v>
      </c>
      <c r="J172" s="260">
        <f>ROUND(SUM(E172:I172),2)</f>
        <v>16.690000000000001</v>
      </c>
      <c r="L172" s="260">
        <f>ROUND(SUM(E172:G172),2)</f>
        <v>11.54</v>
      </c>
      <c r="M172" s="261">
        <f>+L172/J172</f>
        <v>0.6914319952067105</v>
      </c>
      <c r="O172" s="252">
        <v>156</v>
      </c>
      <c r="P172" s="253">
        <f>+O172*J172</f>
        <v>2603.6400000000003</v>
      </c>
      <c r="Q172" s="253">
        <f>+O172*L172</f>
        <v>1800.2399999999998</v>
      </c>
      <c r="S172" s="253">
        <f>+Q172/$Q$22*$R$22</f>
        <v>73.606057593286664</v>
      </c>
      <c r="U172" s="263">
        <f>ROUND($T$175*J172,2)</f>
        <v>0.43</v>
      </c>
      <c r="V172" s="253">
        <f>ROUND(+U172*O172,0)</f>
        <v>67</v>
      </c>
    </row>
    <row r="173" spans="1:22" ht="11.4" customHeight="1">
      <c r="A173" s="242">
        <f t="shared" si="99"/>
        <v>164</v>
      </c>
      <c r="B173" s="272" t="str">
        <f>B172</f>
        <v>58E &amp; 59E - Horizontal</v>
      </c>
      <c r="C173" s="269" t="s">
        <v>532</v>
      </c>
      <c r="D173" s="269">
        <v>250</v>
      </c>
      <c r="E173" s="259">
        <v>8.7556740719621793</v>
      </c>
      <c r="F173" s="260">
        <v>2.0980355662743908</v>
      </c>
      <c r="G173" s="260">
        <v>1.3769293221824437</v>
      </c>
      <c r="H173" s="260">
        <v>2.6272516794982823</v>
      </c>
      <c r="I173" s="260">
        <v>3.8181895517771363</v>
      </c>
      <c r="J173" s="260">
        <f>ROUND(SUM(E173:I173),2)</f>
        <v>18.68</v>
      </c>
      <c r="L173" s="260">
        <f>ROUND(SUM(E173:G173),2)</f>
        <v>12.23</v>
      </c>
      <c r="M173" s="261">
        <f>+L173/J173</f>
        <v>0.654710920770878</v>
      </c>
      <c r="O173" s="252">
        <v>427</v>
      </c>
      <c r="P173" s="253">
        <f>+O173*J173</f>
        <v>7976.36</v>
      </c>
      <c r="Q173" s="253">
        <f>+O173*L173</f>
        <v>5222.21</v>
      </c>
      <c r="S173" s="253">
        <f>+Q173/$Q$22*$R$22</f>
        <v>213.5194696397356</v>
      </c>
      <c r="U173" s="263">
        <f>ROUND($T$175*J173,2)</f>
        <v>0.49</v>
      </c>
      <c r="V173" s="253">
        <f>ROUND(+U173*O173,0)</f>
        <v>209</v>
      </c>
    </row>
    <row r="174" spans="1:22" ht="11.4" customHeight="1">
      <c r="A174" s="242">
        <f t="shared" si="99"/>
        <v>165</v>
      </c>
      <c r="B174" s="272" t="str">
        <f>B173</f>
        <v>58E &amp; 59E - Horizontal</v>
      </c>
      <c r="C174" s="269" t="s">
        <v>532</v>
      </c>
      <c r="D174" s="269">
        <v>400</v>
      </c>
      <c r="E174" s="259">
        <v>10.016106356520991</v>
      </c>
      <c r="F174" s="260">
        <v>2.0980355662743908</v>
      </c>
      <c r="G174" s="260">
        <v>2.2030869154919097</v>
      </c>
      <c r="H174" s="260">
        <v>4.2036026871972521</v>
      </c>
      <c r="I174" s="260">
        <v>6.1091032828434182</v>
      </c>
      <c r="J174" s="260">
        <f>ROUND(SUM(E174:I174),2)</f>
        <v>24.63</v>
      </c>
      <c r="L174" s="260">
        <f>ROUND(SUM(E174:G174),2)</f>
        <v>14.32</v>
      </c>
      <c r="M174" s="261">
        <f>+L174/J174</f>
        <v>0.58140479090539998</v>
      </c>
      <c r="O174" s="252">
        <v>581</v>
      </c>
      <c r="P174" s="253">
        <f>+O174*J174</f>
        <v>14310.029999999999</v>
      </c>
      <c r="Q174" s="253">
        <f>+O174*L174</f>
        <v>8319.92</v>
      </c>
      <c r="S174" s="253">
        <f>+Q174/$Q$22*$R$22</f>
        <v>340.17492706057953</v>
      </c>
      <c r="U174" s="263">
        <f>ROUND($T$175*J174,2)</f>
        <v>0.64</v>
      </c>
      <c r="V174" s="253">
        <f>ROUND(+U174*O174,0)</f>
        <v>372</v>
      </c>
    </row>
    <row r="175" spans="1:22" ht="11.4" customHeight="1">
      <c r="A175" s="242">
        <f t="shared" si="99"/>
        <v>166</v>
      </c>
      <c r="B175" s="272"/>
      <c r="C175" s="269"/>
      <c r="D175" s="269"/>
      <c r="E175" s="259"/>
      <c r="T175" s="262">
        <f>SUM(S170:S174)/SUM(P170:P174)</f>
        <v>2.5968969493589452E-2</v>
      </c>
    </row>
    <row r="176" spans="1:22" ht="11.4" customHeight="1">
      <c r="A176" s="242">
        <f t="shared" si="99"/>
        <v>167</v>
      </c>
      <c r="B176" s="272" t="str">
        <f>B164</f>
        <v>58E &amp; 59E - Directional</v>
      </c>
      <c r="C176" s="269" t="s">
        <v>533</v>
      </c>
      <c r="D176" s="269">
        <v>175</v>
      </c>
      <c r="E176" s="259">
        <v>8.9655957919833664</v>
      </c>
      <c r="F176" s="260">
        <v>4.1960711325487816</v>
      </c>
      <c r="G176" s="260">
        <v>0.96385052552771056</v>
      </c>
      <c r="H176" s="260">
        <v>1.8390761756487974</v>
      </c>
      <c r="I176" s="260">
        <v>2.6727326862439953</v>
      </c>
      <c r="J176" s="260">
        <f>ROUND(SUM(E176:I176),2)</f>
        <v>18.64</v>
      </c>
      <c r="L176" s="260">
        <f>ROUND(SUM(E176:G176),2)</f>
        <v>14.13</v>
      </c>
      <c r="M176" s="261">
        <f>+L176/J176</f>
        <v>0.75804721030042921</v>
      </c>
      <c r="O176" s="252">
        <v>36</v>
      </c>
      <c r="P176" s="253">
        <f>+O176*J176</f>
        <v>671.04</v>
      </c>
      <c r="Q176" s="253">
        <f>+O176*L176</f>
        <v>508.68</v>
      </c>
      <c r="S176" s="253">
        <f>+Q176/$Q$22*$R$22</f>
        <v>20.798298769360233</v>
      </c>
      <c r="U176" s="263">
        <f>ROUND($T$180*J176,2)</f>
        <v>0.42</v>
      </c>
      <c r="V176" s="253">
        <f>ROUND(+U176*O176,0)</f>
        <v>15</v>
      </c>
    </row>
    <row r="177" spans="1:22" ht="11.4" customHeight="1">
      <c r="A177" s="242">
        <f t="shared" si="99"/>
        <v>168</v>
      </c>
      <c r="B177" s="272" t="str">
        <f>B176</f>
        <v>58E &amp; 59E - Directional</v>
      </c>
      <c r="C177" s="269" t="s">
        <v>533</v>
      </c>
      <c r="D177" s="269">
        <v>250</v>
      </c>
      <c r="E177" s="259">
        <v>9.7795478860196958</v>
      </c>
      <c r="F177" s="260">
        <v>4.1960711325487816</v>
      </c>
      <c r="G177" s="260">
        <v>1.3769293221824437</v>
      </c>
      <c r="H177" s="260">
        <v>2.6272516794982823</v>
      </c>
      <c r="I177" s="260">
        <v>3.8181895517771363</v>
      </c>
      <c r="J177" s="260">
        <f>ROUND(SUM(E177:I177),2)</f>
        <v>21.8</v>
      </c>
      <c r="L177" s="260">
        <f>ROUND(SUM(E177:G177),2)</f>
        <v>15.35</v>
      </c>
      <c r="M177" s="261">
        <f>+L177/J177</f>
        <v>0.70412844036697242</v>
      </c>
      <c r="O177" s="252">
        <v>260</v>
      </c>
      <c r="P177" s="253">
        <f>+O177*J177</f>
        <v>5668</v>
      </c>
      <c r="Q177" s="253">
        <f>+O177*L177</f>
        <v>3991</v>
      </c>
      <c r="S177" s="253">
        <f>+Q177/$Q$22*$R$22</f>
        <v>163.17922935542325</v>
      </c>
      <c r="U177" s="263">
        <f>ROUND($T$180*J177,2)</f>
        <v>0.5</v>
      </c>
      <c r="V177" s="253">
        <f>ROUND(+U177*O177,0)</f>
        <v>130</v>
      </c>
    </row>
    <row r="178" spans="1:22" ht="11.4" customHeight="1">
      <c r="A178" s="242">
        <f t="shared" si="99"/>
        <v>169</v>
      </c>
      <c r="B178" s="272" t="str">
        <f>B177</f>
        <v>58E &amp; 59E - Directional</v>
      </c>
      <c r="C178" s="269" t="s">
        <v>533</v>
      </c>
      <c r="D178" s="269">
        <v>400</v>
      </c>
      <c r="E178" s="259">
        <v>11.407452074092353</v>
      </c>
      <c r="F178" s="260">
        <v>4.1960711325487816</v>
      </c>
      <c r="G178" s="260">
        <v>2.2030869154919097</v>
      </c>
      <c r="H178" s="260">
        <v>4.2036026871972521</v>
      </c>
      <c r="I178" s="260">
        <v>6.1091032828434182</v>
      </c>
      <c r="J178" s="260">
        <f>ROUND(SUM(E178:I178),2)</f>
        <v>28.12</v>
      </c>
      <c r="L178" s="260">
        <f>ROUND(SUM(E178:G178),2)</f>
        <v>17.809999999999999</v>
      </c>
      <c r="M178" s="261">
        <f>+L178/J178</f>
        <v>0.63335704125177805</v>
      </c>
      <c r="O178" s="252">
        <v>1057</v>
      </c>
      <c r="P178" s="253">
        <f>+O178*J178</f>
        <v>29722.84</v>
      </c>
      <c r="Q178" s="253">
        <f>+O178*L178</f>
        <v>18825.169999999998</v>
      </c>
      <c r="S178" s="253">
        <f>+Q178/$Q$22*$R$22</f>
        <v>769.70101054493421</v>
      </c>
      <c r="U178" s="263">
        <f>ROUND($T$180*J178,2)</f>
        <v>0.64</v>
      </c>
      <c r="V178" s="253">
        <f>ROUND(+U178*O178,0)</f>
        <v>676</v>
      </c>
    </row>
    <row r="179" spans="1:22" ht="11.4" customHeight="1">
      <c r="A179" s="242">
        <f t="shared" si="99"/>
        <v>170</v>
      </c>
      <c r="B179" s="272" t="str">
        <f>B178</f>
        <v>58E &amp; 59E - Directional</v>
      </c>
      <c r="C179" s="269" t="s">
        <v>533</v>
      </c>
      <c r="D179" s="269">
        <v>1000</v>
      </c>
      <c r="E179" s="259">
        <v>17.919068826382983</v>
      </c>
      <c r="F179" s="260">
        <v>4.1960711325487816</v>
      </c>
      <c r="G179" s="260">
        <v>5.5077172887297747</v>
      </c>
      <c r="H179" s="260">
        <v>10.509006717993129</v>
      </c>
      <c r="I179" s="260">
        <v>15.272758207108545</v>
      </c>
      <c r="J179" s="260">
        <f>ROUND(SUM(E179:I179),2)</f>
        <v>53.4</v>
      </c>
      <c r="L179" s="260">
        <f>ROUND(SUM(E179:G179),2)</f>
        <v>27.62</v>
      </c>
      <c r="M179" s="261">
        <f>+L179/J179</f>
        <v>0.51722846441947568</v>
      </c>
      <c r="O179" s="252">
        <v>1574</v>
      </c>
      <c r="P179" s="253">
        <f>+O179*J179</f>
        <v>84051.599999999991</v>
      </c>
      <c r="Q179" s="253">
        <f>+O179*L179</f>
        <v>43473.880000000005</v>
      </c>
      <c r="S179" s="253">
        <f>+Q179/$Q$22*$R$22</f>
        <v>1777.5079517640061</v>
      </c>
      <c r="U179" s="263">
        <f>ROUND($T$180*J179,2)</f>
        <v>1.21</v>
      </c>
      <c r="V179" s="253">
        <f>ROUND(+U179*O179,0)</f>
        <v>1905</v>
      </c>
    </row>
    <row r="180" spans="1:22" ht="11.4" customHeight="1">
      <c r="A180" s="242">
        <f t="shared" si="99"/>
        <v>171</v>
      </c>
      <c r="B180" s="272"/>
      <c r="C180" s="269"/>
      <c r="D180" s="269"/>
      <c r="E180" s="259"/>
      <c r="T180" s="262">
        <f>SUM(S176:S179)/SUM(P176:P179)</f>
        <v>2.2738384488016863E-2</v>
      </c>
    </row>
    <row r="181" spans="1:22" ht="11.4" customHeight="1">
      <c r="A181" s="242">
        <f t="shared" si="99"/>
        <v>172</v>
      </c>
      <c r="B181" s="272" t="str">
        <f>B170</f>
        <v>58E &amp; 59E - Horizontal</v>
      </c>
      <c r="C181" s="269" t="s">
        <v>533</v>
      </c>
      <c r="D181" s="269">
        <v>250</v>
      </c>
      <c r="E181" s="259">
        <v>9.7795478860196958</v>
      </c>
      <c r="F181" s="260">
        <v>4.1960711325487816</v>
      </c>
      <c r="G181" s="260">
        <v>1.3769293221824437</v>
      </c>
      <c r="H181" s="260">
        <v>2.6272516794982823</v>
      </c>
      <c r="I181" s="260">
        <v>3.8181895517771363</v>
      </c>
      <c r="J181" s="260">
        <f>ROUND(SUM(E181:I181),2)</f>
        <v>21.8</v>
      </c>
      <c r="L181" s="260">
        <f>ROUND(SUM(E181:G181),2)</f>
        <v>15.35</v>
      </c>
      <c r="M181" s="261">
        <f>+L181/J181</f>
        <v>0.70412844036697242</v>
      </c>
      <c r="O181" s="252">
        <v>132</v>
      </c>
      <c r="P181" s="253">
        <f>+O181*J181</f>
        <v>2877.6</v>
      </c>
      <c r="Q181" s="253">
        <f>+O181*L181</f>
        <v>2026.2</v>
      </c>
      <c r="S181" s="253">
        <f>+Q181/$Q$22*$R$22</f>
        <v>82.844839518907193</v>
      </c>
      <c r="U181" s="263">
        <f>ROUND($T$183*J181,2)</f>
        <v>0.57999999999999996</v>
      </c>
      <c r="V181" s="253">
        <f>ROUND(+U181*O181,0)</f>
        <v>77</v>
      </c>
    </row>
    <row r="182" spans="1:22" ht="11.4" customHeight="1">
      <c r="A182" s="242">
        <f t="shared" si="99"/>
        <v>173</v>
      </c>
      <c r="B182" s="272" t="str">
        <f>B181</f>
        <v>58E &amp; 59E - Horizontal</v>
      </c>
      <c r="C182" s="269" t="s">
        <v>533</v>
      </c>
      <c r="D182" s="269">
        <v>400</v>
      </c>
      <c r="E182" s="259">
        <v>11.407452074092353</v>
      </c>
      <c r="F182" s="260">
        <v>4.1960711325487816</v>
      </c>
      <c r="G182" s="260">
        <v>2.2030869154919097</v>
      </c>
      <c r="H182" s="260">
        <v>4.2036026871972521</v>
      </c>
      <c r="I182" s="260">
        <v>6.1091032828434182</v>
      </c>
      <c r="J182" s="260">
        <f>ROUND(SUM(E182:I182),2)</f>
        <v>28.12</v>
      </c>
      <c r="L182" s="260">
        <f>ROUND(SUM(E182:G182),2)</f>
        <v>17.809999999999999</v>
      </c>
      <c r="M182" s="261">
        <f>+L182/J182</f>
        <v>0.63335704125177805</v>
      </c>
      <c r="O182" s="252">
        <v>486</v>
      </c>
      <c r="P182" s="253">
        <f>+O182*J182</f>
        <v>13666.32</v>
      </c>
      <c r="Q182" s="253">
        <f>+O182*L182</f>
        <v>8655.66</v>
      </c>
      <c r="S182" s="253">
        <f>+Q182/$Q$22*$R$22</f>
        <v>353.90226218054693</v>
      </c>
      <c r="U182" s="263">
        <f>ROUND($T$183*J182,2)</f>
        <v>0.74</v>
      </c>
      <c r="V182" s="253">
        <f>ROUND(+U182*O182,0)</f>
        <v>360</v>
      </c>
    </row>
    <row r="183" spans="1:22" ht="11.4" customHeight="1">
      <c r="A183" s="242">
        <f t="shared" si="99"/>
        <v>174</v>
      </c>
      <c r="B183" s="272"/>
      <c r="C183" s="269"/>
      <c r="D183" s="269"/>
      <c r="E183" s="259"/>
      <c r="T183" s="262">
        <f>SUM(S181:S182)/SUM(P181:P182)</f>
        <v>2.6399251308000412E-2</v>
      </c>
    </row>
    <row r="184" spans="1:22" ht="11.4" customHeight="1">
      <c r="B184" s="272"/>
      <c r="C184" s="269"/>
      <c r="D184" s="269"/>
      <c r="E184" s="259"/>
    </row>
    <row r="185" spans="1:22" ht="11.4" customHeight="1">
      <c r="A185" s="242">
        <f>A183+1</f>
        <v>175</v>
      </c>
      <c r="B185" s="272" t="s">
        <v>544</v>
      </c>
      <c r="C185" s="269" t="s">
        <v>520</v>
      </c>
      <c r="D185" s="280" t="s">
        <v>521</v>
      </c>
      <c r="E185" s="259">
        <v>10.478450574473531</v>
      </c>
      <c r="F185" s="260">
        <v>0.41960711325487821</v>
      </c>
      <c r="G185" s="260">
        <v>0.24784727799283984</v>
      </c>
      <c r="H185" s="260">
        <v>0.4729053023096908</v>
      </c>
      <c r="I185" s="260">
        <v>0.68727411931988447</v>
      </c>
      <c r="J185" s="260">
        <f t="shared" ref="J185:J199" si="125">ROUND(SUM(E185:I185),2)</f>
        <v>12.31</v>
      </c>
      <c r="L185" s="260">
        <f t="shared" ref="L185:L199" si="126">ROUND(SUM(E185:G185),2)</f>
        <v>11.15</v>
      </c>
      <c r="M185" s="261">
        <f t="shared" ref="M185:M199" si="127">+L185/J185</f>
        <v>0.90576766856214463</v>
      </c>
      <c r="O185" s="252">
        <v>12</v>
      </c>
      <c r="P185" s="253">
        <f t="shared" ref="P185:P199" si="128">+O185*J185</f>
        <v>147.72</v>
      </c>
      <c r="Q185" s="253">
        <f t="shared" ref="Q185:Q199" si="129">+O185*L185</f>
        <v>133.80000000000001</v>
      </c>
      <c r="S185" s="253">
        <f t="shared" ref="S185:S199" si="130">+Q185/$Q$22*$R$22</f>
        <v>5.4706541938751263</v>
      </c>
      <c r="U185" s="263">
        <f t="shared" ref="U185:U199" si="131">ROUND($T$200*J185,2)</f>
        <v>0.39</v>
      </c>
      <c r="V185" s="253">
        <f t="shared" ref="V185:V199" si="132">ROUND(+U185*O185,0)</f>
        <v>5</v>
      </c>
    </row>
    <row r="186" spans="1:22" ht="11.4" customHeight="1">
      <c r="A186" s="242">
        <f t="shared" ref="A186:A214" si="133">A185+1</f>
        <v>176</v>
      </c>
      <c r="B186" s="272" t="str">
        <f t="shared" ref="B186:B199" si="134">B185</f>
        <v>58E &amp; 59E</v>
      </c>
      <c r="C186" s="269" t="s">
        <v>520</v>
      </c>
      <c r="D186" s="280" t="s">
        <v>522</v>
      </c>
      <c r="E186" s="259">
        <v>10.656234661687405</v>
      </c>
      <c r="F186" s="260">
        <v>0.41960711325487821</v>
      </c>
      <c r="G186" s="260">
        <v>0.41307879665473307</v>
      </c>
      <c r="H186" s="260">
        <v>0.78817550384948465</v>
      </c>
      <c r="I186" s="260">
        <v>1.1454568655331407</v>
      </c>
      <c r="J186" s="260">
        <f t="shared" si="125"/>
        <v>13.42</v>
      </c>
      <c r="L186" s="260">
        <f t="shared" si="126"/>
        <v>11.49</v>
      </c>
      <c r="M186" s="261">
        <f t="shared" si="127"/>
        <v>0.85618479880774967</v>
      </c>
      <c r="O186" s="252">
        <v>46</v>
      </c>
      <c r="P186" s="253">
        <f t="shared" si="128"/>
        <v>617.32000000000005</v>
      </c>
      <c r="Q186" s="253">
        <f t="shared" si="129"/>
        <v>528.54</v>
      </c>
      <c r="S186" s="253">
        <f t="shared" si="130"/>
        <v>21.610310669886093</v>
      </c>
      <c r="U186" s="263">
        <f t="shared" si="131"/>
        <v>0.43</v>
      </c>
      <c r="V186" s="253">
        <f t="shared" si="132"/>
        <v>20</v>
      </c>
    </row>
    <row r="187" spans="1:22" ht="11.4" customHeight="1">
      <c r="A187" s="242">
        <f t="shared" si="133"/>
        <v>177</v>
      </c>
      <c r="B187" s="272" t="str">
        <f t="shared" si="134"/>
        <v>58E &amp; 59E</v>
      </c>
      <c r="C187" s="269" t="s">
        <v>520</v>
      </c>
      <c r="D187" s="280" t="s">
        <v>523</v>
      </c>
      <c r="E187" s="259">
        <v>10.834018748901283</v>
      </c>
      <c r="F187" s="260">
        <v>0.41960711325487821</v>
      </c>
      <c r="G187" s="260">
        <v>0.57831031531662636</v>
      </c>
      <c r="H187" s="260">
        <v>1.1034457053892786</v>
      </c>
      <c r="I187" s="260">
        <v>1.6036396117463971</v>
      </c>
      <c r="J187" s="260">
        <f t="shared" si="125"/>
        <v>14.54</v>
      </c>
      <c r="L187" s="260">
        <f t="shared" si="126"/>
        <v>11.83</v>
      </c>
      <c r="M187" s="261">
        <f t="shared" si="127"/>
        <v>0.81361760660247595</v>
      </c>
      <c r="O187" s="252">
        <v>210</v>
      </c>
      <c r="P187" s="253">
        <f t="shared" si="128"/>
        <v>3053.3999999999996</v>
      </c>
      <c r="Q187" s="253">
        <f t="shared" si="129"/>
        <v>2484.3000000000002</v>
      </c>
      <c r="S187" s="253">
        <f t="shared" si="130"/>
        <v>101.5750838104931</v>
      </c>
      <c r="U187" s="263">
        <f t="shared" si="131"/>
        <v>0.46</v>
      </c>
      <c r="V187" s="253">
        <f t="shared" si="132"/>
        <v>97</v>
      </c>
    </row>
    <row r="188" spans="1:22" ht="11.4" customHeight="1">
      <c r="A188" s="242">
        <f t="shared" si="133"/>
        <v>178</v>
      </c>
      <c r="B188" s="272" t="str">
        <f t="shared" si="134"/>
        <v>58E &amp; 59E</v>
      </c>
      <c r="C188" s="269" t="s">
        <v>520</v>
      </c>
      <c r="D188" s="280" t="s">
        <v>524</v>
      </c>
      <c r="E188" s="259">
        <v>11.011802836115159</v>
      </c>
      <c r="F188" s="260">
        <v>0.41960711325487821</v>
      </c>
      <c r="G188" s="260">
        <v>0.74354183397851958</v>
      </c>
      <c r="H188" s="260">
        <v>1.4187159069290725</v>
      </c>
      <c r="I188" s="260">
        <v>2.0618223579596537</v>
      </c>
      <c r="J188" s="260">
        <f t="shared" si="125"/>
        <v>15.66</v>
      </c>
      <c r="L188" s="260">
        <f t="shared" si="126"/>
        <v>12.17</v>
      </c>
      <c r="M188" s="261">
        <f t="shared" si="127"/>
        <v>0.77713920817369087</v>
      </c>
      <c r="O188" s="252">
        <v>424</v>
      </c>
      <c r="P188" s="253">
        <f t="shared" si="128"/>
        <v>6639.84</v>
      </c>
      <c r="Q188" s="253">
        <f t="shared" si="129"/>
        <v>5160.08</v>
      </c>
      <c r="S188" s="253">
        <f t="shared" si="130"/>
        <v>210.97917259141377</v>
      </c>
      <c r="U188" s="263">
        <f t="shared" si="131"/>
        <v>0.5</v>
      </c>
      <c r="V188" s="253">
        <f t="shared" si="132"/>
        <v>212</v>
      </c>
    </row>
    <row r="189" spans="1:22" ht="11.4" customHeight="1">
      <c r="A189" s="242">
        <f t="shared" si="133"/>
        <v>179</v>
      </c>
      <c r="B189" s="272" t="str">
        <f t="shared" si="134"/>
        <v>58E &amp; 59E</v>
      </c>
      <c r="C189" s="269" t="s">
        <v>520</v>
      </c>
      <c r="D189" s="280" t="s">
        <v>525</v>
      </c>
      <c r="E189" s="259">
        <v>11.189586923329037</v>
      </c>
      <c r="F189" s="260">
        <v>0.41960711325487821</v>
      </c>
      <c r="G189" s="260">
        <v>0.90877335264041281</v>
      </c>
      <c r="H189" s="260">
        <v>1.7339861084688664</v>
      </c>
      <c r="I189" s="260">
        <v>2.5200051041729097</v>
      </c>
      <c r="J189" s="260">
        <f t="shared" si="125"/>
        <v>16.77</v>
      </c>
      <c r="L189" s="260">
        <f t="shared" si="126"/>
        <v>12.52</v>
      </c>
      <c r="M189" s="261">
        <f t="shared" si="127"/>
        <v>0.74657125819916514</v>
      </c>
      <c r="O189" s="252">
        <v>30</v>
      </c>
      <c r="P189" s="253">
        <f t="shared" si="128"/>
        <v>503.09999999999997</v>
      </c>
      <c r="Q189" s="253">
        <f t="shared" si="129"/>
        <v>375.59999999999997</v>
      </c>
      <c r="S189" s="253">
        <f t="shared" si="130"/>
        <v>15.357083073389365</v>
      </c>
      <c r="U189" s="263">
        <f t="shared" si="131"/>
        <v>0.53</v>
      </c>
      <c r="V189" s="253">
        <f t="shared" si="132"/>
        <v>16</v>
      </c>
    </row>
    <row r="190" spans="1:22" ht="11.4" customHeight="1">
      <c r="A190" s="242">
        <f t="shared" si="133"/>
        <v>180</v>
      </c>
      <c r="B190" s="272" t="str">
        <f t="shared" si="134"/>
        <v>58E &amp; 59E</v>
      </c>
      <c r="C190" s="269" t="s">
        <v>520</v>
      </c>
      <c r="D190" s="280" t="s">
        <v>526</v>
      </c>
      <c r="E190" s="259">
        <v>11.367371010542911</v>
      </c>
      <c r="F190" s="260">
        <v>0.41960711325487821</v>
      </c>
      <c r="G190" s="260">
        <v>1.074004871302306</v>
      </c>
      <c r="H190" s="260">
        <v>2.0492563100086603</v>
      </c>
      <c r="I190" s="260">
        <v>2.9781878503861661</v>
      </c>
      <c r="J190" s="260">
        <f t="shared" si="125"/>
        <v>17.89</v>
      </c>
      <c r="L190" s="260">
        <f t="shared" si="126"/>
        <v>12.86</v>
      </c>
      <c r="M190" s="261">
        <f t="shared" si="127"/>
        <v>0.71883733929569582</v>
      </c>
      <c r="O190" s="252">
        <v>0</v>
      </c>
      <c r="P190" s="253">
        <f t="shared" si="128"/>
        <v>0</v>
      </c>
      <c r="Q190" s="253">
        <f t="shared" si="129"/>
        <v>0</v>
      </c>
      <c r="S190" s="253">
        <f t="shared" si="130"/>
        <v>0</v>
      </c>
      <c r="U190" s="263">
        <f t="shared" si="131"/>
        <v>0.56999999999999995</v>
      </c>
      <c r="V190" s="253">
        <f t="shared" si="132"/>
        <v>0</v>
      </c>
    </row>
    <row r="191" spans="1:22" ht="11.4" customHeight="1">
      <c r="A191" s="242">
        <f t="shared" si="133"/>
        <v>181</v>
      </c>
      <c r="B191" s="272" t="str">
        <f t="shared" si="134"/>
        <v>58E &amp; 59E</v>
      </c>
      <c r="C191" s="269" t="s">
        <v>520</v>
      </c>
      <c r="D191" s="280" t="s">
        <v>527</v>
      </c>
      <c r="E191" s="259">
        <v>11.545155097756785</v>
      </c>
      <c r="F191" s="260">
        <v>0.41960711325487821</v>
      </c>
      <c r="G191" s="260">
        <v>1.2392363899641992</v>
      </c>
      <c r="H191" s="260">
        <v>2.3645265115484539</v>
      </c>
      <c r="I191" s="260">
        <v>3.4363705965994225</v>
      </c>
      <c r="J191" s="260">
        <f t="shared" si="125"/>
        <v>19</v>
      </c>
      <c r="L191" s="260">
        <f t="shared" si="126"/>
        <v>13.2</v>
      </c>
      <c r="M191" s="261">
        <f t="shared" si="127"/>
        <v>0.6947368421052631</v>
      </c>
      <c r="O191" s="252">
        <v>17</v>
      </c>
      <c r="P191" s="253">
        <f t="shared" si="128"/>
        <v>323</v>
      </c>
      <c r="Q191" s="253">
        <f t="shared" si="129"/>
        <v>224.39999999999998</v>
      </c>
      <c r="S191" s="253">
        <f t="shared" si="130"/>
        <v>9.1749985134946055</v>
      </c>
      <c r="U191" s="263">
        <f t="shared" si="131"/>
        <v>0.6</v>
      </c>
      <c r="V191" s="253">
        <f t="shared" si="132"/>
        <v>10</v>
      </c>
    </row>
    <row r="192" spans="1:22" ht="11.4" customHeight="1">
      <c r="A192" s="242">
        <f t="shared" si="133"/>
        <v>182</v>
      </c>
      <c r="B192" s="272" t="str">
        <f t="shared" si="134"/>
        <v>58E &amp; 59E</v>
      </c>
      <c r="C192" s="269" t="s">
        <v>520</v>
      </c>
      <c r="D192" s="280" t="s">
        <v>528</v>
      </c>
      <c r="E192" s="259">
        <v>11.722939184970663</v>
      </c>
      <c r="F192" s="260">
        <v>0.41960711325487821</v>
      </c>
      <c r="G192" s="260">
        <v>1.4044679086260925</v>
      </c>
      <c r="H192" s="260">
        <v>2.6797967130882481</v>
      </c>
      <c r="I192" s="260">
        <v>3.8945533428126788</v>
      </c>
      <c r="J192" s="260">
        <f t="shared" si="125"/>
        <v>20.12</v>
      </c>
      <c r="L192" s="260">
        <f t="shared" si="126"/>
        <v>13.55</v>
      </c>
      <c r="M192" s="261">
        <f t="shared" si="127"/>
        <v>0.67345924453280315</v>
      </c>
      <c r="O192" s="252">
        <v>81</v>
      </c>
      <c r="P192" s="253">
        <f t="shared" si="128"/>
        <v>1629.72</v>
      </c>
      <c r="Q192" s="253">
        <f t="shared" si="129"/>
        <v>1097.55</v>
      </c>
      <c r="S192" s="253">
        <f t="shared" si="130"/>
        <v>44.875310242807515</v>
      </c>
      <c r="U192" s="263">
        <f t="shared" si="131"/>
        <v>0.64</v>
      </c>
      <c r="V192" s="253">
        <f t="shared" si="132"/>
        <v>52</v>
      </c>
    </row>
    <row r="193" spans="1:22" ht="11.4" customHeight="1">
      <c r="A193" s="242">
        <f t="shared" si="133"/>
        <v>183</v>
      </c>
      <c r="B193" s="272" t="str">
        <f t="shared" si="134"/>
        <v>58E &amp; 59E</v>
      </c>
      <c r="C193" s="269" t="s">
        <v>520</v>
      </c>
      <c r="D193" s="280" t="s">
        <v>529</v>
      </c>
      <c r="E193" s="259">
        <v>11.900723272184539</v>
      </c>
      <c r="F193" s="260">
        <v>0.41960711325487821</v>
      </c>
      <c r="G193" s="260">
        <v>1.5696994272879856</v>
      </c>
      <c r="H193" s="260">
        <v>2.9950669146280422</v>
      </c>
      <c r="I193" s="260">
        <v>4.3527360890259352</v>
      </c>
      <c r="J193" s="260">
        <f t="shared" si="125"/>
        <v>21.24</v>
      </c>
      <c r="L193" s="260">
        <f t="shared" si="126"/>
        <v>13.89</v>
      </c>
      <c r="M193" s="261">
        <f t="shared" si="127"/>
        <v>0.65395480225988711</v>
      </c>
      <c r="P193" s="253">
        <f t="shared" si="128"/>
        <v>0</v>
      </c>
      <c r="Q193" s="253">
        <f t="shared" si="129"/>
        <v>0</v>
      </c>
      <c r="S193" s="253">
        <f t="shared" si="130"/>
        <v>0</v>
      </c>
      <c r="U193" s="263">
        <f t="shared" si="131"/>
        <v>0.67</v>
      </c>
      <c r="V193" s="253">
        <f t="shared" si="132"/>
        <v>0</v>
      </c>
    </row>
    <row r="194" spans="1:22" ht="11.4" customHeight="1">
      <c r="A194" s="242">
        <f t="shared" si="133"/>
        <v>184</v>
      </c>
      <c r="B194" s="272" t="str">
        <f t="shared" si="134"/>
        <v>58E &amp; 59E</v>
      </c>
      <c r="C194" s="269" t="s">
        <v>520</v>
      </c>
      <c r="D194" s="280" t="s">
        <v>545</v>
      </c>
      <c r="E194" s="259">
        <v>12.285922127814604</v>
      </c>
      <c r="F194" s="260">
        <v>0.41960711325487821</v>
      </c>
      <c r="G194" s="260">
        <v>1.9277010510554211</v>
      </c>
      <c r="H194" s="260">
        <v>3.6781523512975949</v>
      </c>
      <c r="I194" s="260">
        <v>5.3454653724879906</v>
      </c>
      <c r="J194" s="260">
        <f t="shared" si="125"/>
        <v>23.66</v>
      </c>
      <c r="L194" s="260">
        <f t="shared" si="126"/>
        <v>14.63</v>
      </c>
      <c r="M194" s="261">
        <f t="shared" si="127"/>
        <v>0.61834319526627224</v>
      </c>
      <c r="P194" s="253">
        <f t="shared" si="128"/>
        <v>0</v>
      </c>
      <c r="Q194" s="253">
        <f t="shared" si="129"/>
        <v>0</v>
      </c>
      <c r="S194" s="253">
        <f t="shared" si="130"/>
        <v>0</v>
      </c>
      <c r="U194" s="263">
        <f t="shared" si="131"/>
        <v>0.75</v>
      </c>
      <c r="V194" s="253">
        <f t="shared" si="132"/>
        <v>0</v>
      </c>
    </row>
    <row r="195" spans="1:22" ht="11.4" customHeight="1">
      <c r="A195" s="242">
        <f t="shared" si="133"/>
        <v>185</v>
      </c>
      <c r="B195" s="272" t="str">
        <f t="shared" si="134"/>
        <v>58E &amp; 59E</v>
      </c>
      <c r="C195" s="269" t="s">
        <v>520</v>
      </c>
      <c r="D195" s="280" t="s">
        <v>546</v>
      </c>
      <c r="E195" s="259">
        <v>12.878535751860857</v>
      </c>
      <c r="F195" s="260">
        <v>0.41960711325487821</v>
      </c>
      <c r="G195" s="260">
        <v>2.4784727799283983</v>
      </c>
      <c r="H195" s="260">
        <v>4.7290530230969079</v>
      </c>
      <c r="I195" s="260">
        <v>6.8727411931988449</v>
      </c>
      <c r="J195" s="260">
        <f t="shared" si="125"/>
        <v>27.38</v>
      </c>
      <c r="L195" s="260">
        <f t="shared" si="126"/>
        <v>15.78</v>
      </c>
      <c r="M195" s="261">
        <f t="shared" si="127"/>
        <v>0.57633308984660336</v>
      </c>
      <c r="P195" s="253">
        <f t="shared" si="128"/>
        <v>0</v>
      </c>
      <c r="Q195" s="253">
        <f t="shared" si="129"/>
        <v>0</v>
      </c>
      <c r="S195" s="253">
        <f t="shared" si="130"/>
        <v>0</v>
      </c>
      <c r="U195" s="263">
        <f t="shared" si="131"/>
        <v>0.87</v>
      </c>
      <c r="V195" s="253">
        <f t="shared" si="132"/>
        <v>0</v>
      </c>
    </row>
    <row r="196" spans="1:22" ht="11.4" customHeight="1">
      <c r="A196" s="242">
        <f t="shared" si="133"/>
        <v>186</v>
      </c>
      <c r="B196" s="272" t="str">
        <f t="shared" si="134"/>
        <v>58E &amp; 59E</v>
      </c>
      <c r="C196" s="269" t="s">
        <v>520</v>
      </c>
      <c r="D196" s="280" t="s">
        <v>547</v>
      </c>
      <c r="E196" s="259">
        <v>13.47114937590711</v>
      </c>
      <c r="F196" s="260">
        <v>0.41960711325487821</v>
      </c>
      <c r="G196" s="260">
        <v>3.029244508801376</v>
      </c>
      <c r="H196" s="260">
        <v>5.7799536948962214</v>
      </c>
      <c r="I196" s="260">
        <v>8.4000170139097001</v>
      </c>
      <c r="J196" s="260">
        <f t="shared" si="125"/>
        <v>31.1</v>
      </c>
      <c r="L196" s="260">
        <f t="shared" si="126"/>
        <v>16.920000000000002</v>
      </c>
      <c r="M196" s="261">
        <f t="shared" si="127"/>
        <v>0.54405144694533769</v>
      </c>
      <c r="P196" s="253">
        <f t="shared" si="128"/>
        <v>0</v>
      </c>
      <c r="Q196" s="253">
        <f t="shared" si="129"/>
        <v>0</v>
      </c>
      <c r="S196" s="253">
        <f t="shared" si="130"/>
        <v>0</v>
      </c>
      <c r="U196" s="263">
        <f t="shared" si="131"/>
        <v>0.99</v>
      </c>
      <c r="V196" s="253">
        <f t="shared" si="132"/>
        <v>0</v>
      </c>
    </row>
    <row r="197" spans="1:22" ht="11.4" customHeight="1">
      <c r="A197" s="242">
        <f t="shared" si="133"/>
        <v>187</v>
      </c>
      <c r="B197" s="272" t="str">
        <f t="shared" si="134"/>
        <v>58E &amp; 59E</v>
      </c>
      <c r="C197" s="269" t="s">
        <v>520</v>
      </c>
      <c r="D197" s="280" t="s">
        <v>548</v>
      </c>
      <c r="E197" s="259">
        <v>14.063762999953363</v>
      </c>
      <c r="F197" s="260">
        <v>0.41960711325487821</v>
      </c>
      <c r="G197" s="260">
        <v>3.5800162376743536</v>
      </c>
      <c r="H197" s="260">
        <v>6.8308543666955339</v>
      </c>
      <c r="I197" s="260">
        <v>9.9272928346205536</v>
      </c>
      <c r="J197" s="260">
        <f t="shared" si="125"/>
        <v>34.82</v>
      </c>
      <c r="L197" s="260">
        <f t="shared" si="126"/>
        <v>18.059999999999999</v>
      </c>
      <c r="M197" s="261">
        <f t="shared" si="127"/>
        <v>0.51866743251005165</v>
      </c>
      <c r="P197" s="253">
        <f t="shared" si="128"/>
        <v>0</v>
      </c>
      <c r="Q197" s="253">
        <f t="shared" si="129"/>
        <v>0</v>
      </c>
      <c r="S197" s="253">
        <f t="shared" si="130"/>
        <v>0</v>
      </c>
      <c r="U197" s="263">
        <f t="shared" si="131"/>
        <v>1.1000000000000001</v>
      </c>
      <c r="V197" s="253">
        <f t="shared" si="132"/>
        <v>0</v>
      </c>
    </row>
    <row r="198" spans="1:22" ht="11.4" customHeight="1">
      <c r="A198" s="242">
        <f t="shared" si="133"/>
        <v>188</v>
      </c>
      <c r="B198" s="272" t="str">
        <f t="shared" si="134"/>
        <v>58E &amp; 59E</v>
      </c>
      <c r="C198" s="269" t="s">
        <v>520</v>
      </c>
      <c r="D198" s="280" t="s">
        <v>549</v>
      </c>
      <c r="E198" s="259">
        <v>14.656376623999618</v>
      </c>
      <c r="F198" s="260">
        <v>0.41960711325487821</v>
      </c>
      <c r="G198" s="260">
        <v>4.1307879665473308</v>
      </c>
      <c r="H198" s="260">
        <v>7.8817550384948474</v>
      </c>
      <c r="I198" s="260">
        <v>11.454568655331409</v>
      </c>
      <c r="J198" s="260">
        <f t="shared" si="125"/>
        <v>38.54</v>
      </c>
      <c r="L198" s="260">
        <f t="shared" si="126"/>
        <v>19.21</v>
      </c>
      <c r="M198" s="261">
        <f t="shared" si="127"/>
        <v>0.49844317592112097</v>
      </c>
      <c r="P198" s="253">
        <f t="shared" si="128"/>
        <v>0</v>
      </c>
      <c r="Q198" s="253">
        <f t="shared" si="129"/>
        <v>0</v>
      </c>
      <c r="S198" s="253">
        <f t="shared" si="130"/>
        <v>0</v>
      </c>
      <c r="U198" s="263">
        <f t="shared" si="131"/>
        <v>1.22</v>
      </c>
      <c r="V198" s="253">
        <f t="shared" si="132"/>
        <v>0</v>
      </c>
    </row>
    <row r="199" spans="1:22" ht="11.4" customHeight="1">
      <c r="A199" s="242">
        <f t="shared" si="133"/>
        <v>189</v>
      </c>
      <c r="B199" s="272" t="str">
        <f t="shared" si="134"/>
        <v>58E &amp; 59E</v>
      </c>
      <c r="C199" s="269" t="s">
        <v>520</v>
      </c>
      <c r="D199" s="280" t="s">
        <v>550</v>
      </c>
      <c r="E199" s="259">
        <v>15.248990248045873</v>
      </c>
      <c r="F199" s="260">
        <v>0.41960711325487821</v>
      </c>
      <c r="G199" s="260">
        <v>4.681559695420308</v>
      </c>
      <c r="H199" s="260">
        <v>8.9326557102941599</v>
      </c>
      <c r="I199" s="260">
        <v>12.981844476042262</v>
      </c>
      <c r="J199" s="260">
        <f t="shared" si="125"/>
        <v>42.26</v>
      </c>
      <c r="L199" s="260">
        <f t="shared" si="126"/>
        <v>20.350000000000001</v>
      </c>
      <c r="M199" s="261">
        <f t="shared" si="127"/>
        <v>0.48154283009938481</v>
      </c>
      <c r="P199" s="253">
        <f t="shared" si="128"/>
        <v>0</v>
      </c>
      <c r="Q199" s="253">
        <f t="shared" si="129"/>
        <v>0</v>
      </c>
      <c r="S199" s="253">
        <f t="shared" si="130"/>
        <v>0</v>
      </c>
      <c r="U199" s="263">
        <f t="shared" si="131"/>
        <v>1.34</v>
      </c>
      <c r="V199" s="253">
        <f t="shared" si="132"/>
        <v>0</v>
      </c>
    </row>
    <row r="200" spans="1:22" ht="11.4" customHeight="1">
      <c r="A200" s="242">
        <f t="shared" si="133"/>
        <v>190</v>
      </c>
      <c r="B200" s="272"/>
      <c r="C200" s="269"/>
      <c r="D200" s="269"/>
      <c r="E200" s="259"/>
      <c r="T200" s="262">
        <f>SUM(S185:S199)/SUM(P185:P199)</f>
        <v>3.1674109159396287E-2</v>
      </c>
    </row>
    <row r="201" spans="1:22" ht="11.4" customHeight="1">
      <c r="A201" s="242">
        <f t="shared" si="133"/>
        <v>191</v>
      </c>
      <c r="B201" s="251" t="s">
        <v>504</v>
      </c>
      <c r="C201" s="269"/>
      <c r="D201" s="269"/>
      <c r="E201" s="259"/>
    </row>
    <row r="202" spans="1:22" ht="11.4" customHeight="1">
      <c r="A202" s="242">
        <f t="shared" si="133"/>
        <v>192</v>
      </c>
      <c r="B202" s="272" t="s">
        <v>551</v>
      </c>
      <c r="C202" s="269" t="s">
        <v>552</v>
      </c>
      <c r="D202" s="269">
        <v>0</v>
      </c>
      <c r="E202" s="259">
        <v>0</v>
      </c>
      <c r="F202" s="260">
        <v>0</v>
      </c>
      <c r="G202" s="273">
        <v>1.0360514993950731E-3</v>
      </c>
      <c r="H202" s="274">
        <v>6.376028193554038E-3</v>
      </c>
      <c r="I202" s="274">
        <v>3.1854609974826392E-2</v>
      </c>
      <c r="J202" s="275">
        <f>ROUND(SUM(E202:I202),5)</f>
        <v>3.9269999999999999E-2</v>
      </c>
      <c r="L202" s="273">
        <f>ROUND(SUM(E202:G202),5)</f>
        <v>1.0399999999999999E-3</v>
      </c>
      <c r="M202" s="261">
        <f>+L202/J202</f>
        <v>2.6483320600967659E-2</v>
      </c>
      <c r="O202" s="252">
        <v>13654634</v>
      </c>
      <c r="P202" s="253">
        <f>+O202*J202</f>
        <v>536217.47718000005</v>
      </c>
      <c r="Q202" s="253">
        <f>+O202*L202</f>
        <v>14200.81936</v>
      </c>
      <c r="S202" s="253">
        <f>+Q202/$Q$22*$R$22</f>
        <v>580.62609856686913</v>
      </c>
      <c r="U202" s="275">
        <f>ROUND($T$203*J202,5)</f>
        <v>4.0000000000000003E-5</v>
      </c>
      <c r="V202" s="253">
        <f>ROUND(+U202*O202,0)</f>
        <v>546</v>
      </c>
    </row>
    <row r="203" spans="1:22" ht="11.4" customHeight="1">
      <c r="A203" s="242">
        <f t="shared" si="133"/>
        <v>193</v>
      </c>
      <c r="E203" s="259"/>
      <c r="T203" s="262">
        <f>SUM(S202)/SUM(P202)</f>
        <v>1.0828183027909062E-3</v>
      </c>
    </row>
    <row r="204" spans="1:22" ht="11.4" customHeight="1">
      <c r="A204" s="242">
        <f t="shared" si="133"/>
        <v>194</v>
      </c>
      <c r="B204" s="251" t="s">
        <v>553</v>
      </c>
      <c r="C204" s="269"/>
      <c r="D204" s="269"/>
      <c r="E204" s="259"/>
    </row>
    <row r="205" spans="1:22" ht="11.4" customHeight="1">
      <c r="A205" s="242">
        <f t="shared" si="133"/>
        <v>195</v>
      </c>
      <c r="B205" s="258" t="s">
        <v>554</v>
      </c>
      <c r="C205" s="269" t="s">
        <v>555</v>
      </c>
      <c r="D205" s="269">
        <v>0</v>
      </c>
      <c r="E205" s="259">
        <v>3.8277514564327868</v>
      </c>
      <c r="F205" s="260">
        <v>2.0980355662743908</v>
      </c>
      <c r="G205" s="260">
        <v>0</v>
      </c>
      <c r="H205" s="260">
        <v>0</v>
      </c>
      <c r="I205" s="260">
        <v>0</v>
      </c>
      <c r="J205" s="260">
        <f>ROUND(SUM(E205:I205),2)</f>
        <v>5.93</v>
      </c>
      <c r="L205" s="260">
        <f>ROUND(SUM(E205:G205),2)</f>
        <v>5.93</v>
      </c>
      <c r="M205" s="261">
        <f>+L205/J205</f>
        <v>1</v>
      </c>
      <c r="O205" s="252">
        <v>7868</v>
      </c>
      <c r="P205" s="253">
        <f>+O205*J205</f>
        <v>46657.24</v>
      </c>
      <c r="Q205" s="253">
        <f>+O205*L205</f>
        <v>46657.24</v>
      </c>
      <c r="S205" s="253">
        <f>+Q205/$Q$22*$R$22</f>
        <v>1907.6653638313776</v>
      </c>
      <c r="U205" s="263">
        <f>ROUND($T$209*J205,2)</f>
        <v>0.24</v>
      </c>
      <c r="V205" s="253">
        <f>ROUND(+U205*O205,0)</f>
        <v>1888</v>
      </c>
    </row>
    <row r="206" spans="1:22" ht="11.4" customHeight="1">
      <c r="A206" s="242">
        <f t="shared" si="133"/>
        <v>196</v>
      </c>
      <c r="B206" s="258" t="s">
        <v>556</v>
      </c>
      <c r="C206" s="269" t="s">
        <v>555</v>
      </c>
      <c r="D206" s="269">
        <v>0</v>
      </c>
      <c r="E206" s="259">
        <v>7.6555029128655736</v>
      </c>
      <c r="F206" s="260">
        <v>2.0980355662743908</v>
      </c>
      <c r="G206" s="260">
        <v>0</v>
      </c>
      <c r="H206" s="260">
        <v>0</v>
      </c>
      <c r="I206" s="260">
        <v>0</v>
      </c>
      <c r="J206" s="260">
        <f>ROUND(SUM(E206:I206),2)</f>
        <v>9.75</v>
      </c>
      <c r="L206" s="260">
        <f>ROUND(SUM(E206:G206),2)</f>
        <v>9.75</v>
      </c>
      <c r="M206" s="261">
        <f>+L206/J206</f>
        <v>1</v>
      </c>
      <c r="O206" s="252">
        <v>4052</v>
      </c>
      <c r="P206" s="253">
        <f>+O206*J206</f>
        <v>39507</v>
      </c>
      <c r="Q206" s="253">
        <f>+O206*L206</f>
        <v>39507</v>
      </c>
      <c r="S206" s="253">
        <f>+Q206/$Q$22*$R$22</f>
        <v>1615.3149120883752</v>
      </c>
      <c r="U206" s="263">
        <f>ROUND($T$209*J206,2)</f>
        <v>0.4</v>
      </c>
      <c r="V206" s="253">
        <f>ROUND(+U206*O206,0)</f>
        <v>1621</v>
      </c>
    </row>
    <row r="207" spans="1:22" ht="11.4" customHeight="1">
      <c r="A207" s="242">
        <f t="shared" si="133"/>
        <v>197</v>
      </c>
      <c r="B207" s="258"/>
      <c r="E207" s="259"/>
    </row>
    <row r="208" spans="1:22" ht="11.4" customHeight="1">
      <c r="A208" s="242">
        <f t="shared" si="133"/>
        <v>198</v>
      </c>
      <c r="B208" s="258" t="s">
        <v>557</v>
      </c>
      <c r="C208" s="269" t="s">
        <v>555</v>
      </c>
      <c r="D208" s="269">
        <v>0</v>
      </c>
      <c r="E208" s="259">
        <v>7.6555029128655736</v>
      </c>
      <c r="F208" s="260">
        <v>2.0980355662743908</v>
      </c>
      <c r="G208" s="260">
        <v>0</v>
      </c>
      <c r="H208" s="260">
        <v>0</v>
      </c>
      <c r="I208" s="260">
        <v>0</v>
      </c>
      <c r="J208" s="260">
        <f>ROUND(SUM(E208:I208),2)</f>
        <v>9.75</v>
      </c>
      <c r="L208" s="260">
        <f>ROUND(SUM(E208:G208),2)</f>
        <v>9.75</v>
      </c>
      <c r="M208" s="261">
        <f>+L208/J208</f>
        <v>1</v>
      </c>
      <c r="O208" s="252">
        <v>1745</v>
      </c>
      <c r="P208" s="253">
        <f>+O208*J208</f>
        <v>17013.75</v>
      </c>
      <c r="Q208" s="253">
        <f>+O208*L208</f>
        <v>17013.75</v>
      </c>
      <c r="S208" s="253">
        <f>+Q208/$Q$22*$R$22</f>
        <v>695.63783849807874</v>
      </c>
      <c r="T208" s="262"/>
      <c r="U208" s="263">
        <f>ROUND($T$209*J208,2)</f>
        <v>0.4</v>
      </c>
      <c r="V208" s="253">
        <f>ROUND(+U208*O208,0)</f>
        <v>698</v>
      </c>
    </row>
    <row r="209" spans="1:22" ht="11.4" customHeight="1">
      <c r="A209" s="242">
        <f t="shared" si="133"/>
        <v>199</v>
      </c>
      <c r="E209" s="244"/>
      <c r="T209" s="262">
        <f>SUM(S205:S208)/SUM(P205:P208)</f>
        <v>4.0886802644806632E-2</v>
      </c>
    </row>
    <row r="210" spans="1:22" ht="11.4" customHeight="1">
      <c r="A210" s="242">
        <f t="shared" si="133"/>
        <v>200</v>
      </c>
      <c r="E210" s="244"/>
      <c r="T210" s="262"/>
    </row>
    <row r="211" spans="1:22" ht="11.4" customHeight="1">
      <c r="A211" s="242">
        <f t="shared" si="133"/>
        <v>201</v>
      </c>
      <c r="B211" s="250" t="s">
        <v>558</v>
      </c>
      <c r="C211" s="251" t="s">
        <v>559</v>
      </c>
      <c r="J211" s="276">
        <v>7.3999999999999999E-4</v>
      </c>
      <c r="L211" s="277">
        <f>+J211</f>
        <v>7.3999999999999999E-4</v>
      </c>
      <c r="M211" s="261">
        <f>+L211/J211</f>
        <v>1</v>
      </c>
      <c r="O211" s="252">
        <v>170910609</v>
      </c>
      <c r="P211" s="253">
        <f>+O211*J211</f>
        <v>126473.85066</v>
      </c>
      <c r="Q211" s="253">
        <f>+O211*L211</f>
        <v>126473.85066</v>
      </c>
      <c r="S211" s="253">
        <f>+Q211/$Q$22*$R$22</f>
        <v>5171.1113716641657</v>
      </c>
      <c r="T211" s="262">
        <f>SUM(S211)/SUM(P211)</f>
        <v>4.0886802644806625E-2</v>
      </c>
      <c r="U211" s="277">
        <f>ROUND($T$211*J211,5)</f>
        <v>3.0000000000000001E-5</v>
      </c>
      <c r="V211" s="253">
        <f>ROUND(+U211*O211,0)</f>
        <v>5127</v>
      </c>
    </row>
    <row r="212" spans="1:22" ht="11.4" customHeight="1">
      <c r="A212" s="242">
        <f t="shared" si="133"/>
        <v>202</v>
      </c>
      <c r="B212" s="250" t="s">
        <v>560</v>
      </c>
      <c r="C212" s="251" t="s">
        <v>559</v>
      </c>
      <c r="J212" s="276">
        <v>2.3900000000000002E-3</v>
      </c>
      <c r="L212" s="277">
        <f>+J212</f>
        <v>2.3900000000000002E-3</v>
      </c>
      <c r="M212" s="261">
        <f>+L212/J212</f>
        <v>1</v>
      </c>
      <c r="O212" s="252">
        <v>650251408</v>
      </c>
      <c r="P212" s="253">
        <f>+O212*J212</f>
        <v>1554100.8651200002</v>
      </c>
      <c r="Q212" s="253">
        <f>+O212*L212</f>
        <v>1554100.8651200002</v>
      </c>
      <c r="S212" s="253">
        <f>+Q212/$Q$22*$R$22</f>
        <v>63542.215362284682</v>
      </c>
      <c r="T212" s="262">
        <f>SUM(S212)/SUM(P212)</f>
        <v>4.0886802644806618E-2</v>
      </c>
      <c r="U212" s="277">
        <f>ROUND($T$212*J212,5)</f>
        <v>1E-4</v>
      </c>
      <c r="V212" s="253">
        <f>ROUND(+U212*O212,0)</f>
        <v>65025</v>
      </c>
    </row>
    <row r="213" spans="1:22" ht="11.4" customHeight="1">
      <c r="A213" s="242">
        <f t="shared" si="133"/>
        <v>203</v>
      </c>
      <c r="B213" s="250"/>
    </row>
    <row r="214" spans="1:22" ht="11.4" customHeight="1">
      <c r="A214" s="242">
        <f t="shared" si="133"/>
        <v>204</v>
      </c>
      <c r="B214" s="250" t="s">
        <v>510</v>
      </c>
      <c r="P214" s="256">
        <f>SUM(P27:P212)</f>
        <v>16633916.272960003</v>
      </c>
      <c r="Q214" s="256">
        <f>SUM(Q27:Q212)</f>
        <v>11783802.323344491</v>
      </c>
      <c r="S214" s="256">
        <f>SUM(S27:S212)</f>
        <v>481802.00000000017</v>
      </c>
      <c r="V214" s="256">
        <f>SUM(V27:V212)</f>
        <v>482912</v>
      </c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58" fitToHeight="0" orientation="landscape" r:id="rId1"/>
  <headerFooter>
    <oddFooter>&amp;R&amp;A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56471BA6D84F43B085AE7C42F17763" ma:contentTypeVersion="76" ma:contentTypeDescription="" ma:contentTypeScope="" ma:versionID="2b263e6efe83dc7724e44eff3cf102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F322D9-CEB9-4739-A227-8AAED80AD0C9}"/>
</file>

<file path=customXml/itemProps2.xml><?xml version="1.0" encoding="utf-8"?>
<ds:datastoreItem xmlns:ds="http://schemas.openxmlformats.org/officeDocument/2006/customXml" ds:itemID="{27705CF5-0DD5-4C27-B177-AD368BC788D4}"/>
</file>

<file path=customXml/itemProps3.xml><?xml version="1.0" encoding="utf-8"?>
<ds:datastoreItem xmlns:ds="http://schemas.openxmlformats.org/officeDocument/2006/customXml" ds:itemID="{ECAA37FF-F4F4-4CDC-807E-6CDBA48CBE1F}"/>
</file>

<file path=customXml/itemProps4.xml><?xml version="1.0" encoding="utf-8"?>
<ds:datastoreItem xmlns:ds="http://schemas.openxmlformats.org/officeDocument/2006/customXml" ds:itemID="{207ADE4D-F09B-4FA8-A181-6CAEF1AC3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24</vt:i4>
      </vt:variant>
    </vt:vector>
  </HeadingPairs>
  <TitlesOfParts>
    <vt:vector size="45" baseType="lpstr">
      <vt:lpstr>Exh. JAP-5 Impacts Sch 141</vt:lpstr>
      <vt:lpstr>Exh. JAP-5 Typ Res Sch141</vt:lpstr>
      <vt:lpstr>Exh. JAP-5 Tariff Summary</vt:lpstr>
      <vt:lpstr>Exh. JAP-5 Light Summary</vt:lpstr>
      <vt:lpstr>Exh. JAP-5 Rate Spread</vt:lpstr>
      <vt:lpstr>Exh. JAP-5 Proforma Proposed</vt:lpstr>
      <vt:lpstr>Exh. JAP-5 Sch 7 (Res)</vt:lpstr>
      <vt:lpstr>Exh. JAP-5 Sch 24 (Sec Vol)</vt:lpstr>
      <vt:lpstr>Exh. JAP-5 Sch 25 (Sec Vol)</vt:lpstr>
      <vt:lpstr>Exh. JAP-5 Sch 26 (Sec Vol)</vt:lpstr>
      <vt:lpstr>Exh. JAP-5 Sch 29 (Sec Vol)</vt:lpstr>
      <vt:lpstr>Exh. JAP-5 Sch 31 (Pri Vol)</vt:lpstr>
      <vt:lpstr>Exh. JAP-5 Sch 35 (Pri Vol)</vt:lpstr>
      <vt:lpstr>Exh. JAP-5 Sch 43 (Pri Vol)</vt:lpstr>
      <vt:lpstr>Exh. JAP-5 Sch 46 (Hi Volt)</vt:lpstr>
      <vt:lpstr>Exh. JAP-5 Sch 49 (Hi Volt)</vt:lpstr>
      <vt:lpstr>Exh. JAP-5 Sch 449 (Transp)</vt:lpstr>
      <vt:lpstr>Exh. JAP-5 (Firm Resale)</vt:lpstr>
      <vt:lpstr>Exh. JAP-5 Sch 40 (Campus1)</vt:lpstr>
      <vt:lpstr>Exh. JAP-5 Sch 40 (Campus2)</vt:lpstr>
      <vt:lpstr>Exh. JAP-5 Sch 50-59(Light)</vt:lpstr>
      <vt:lpstr>'Exh. JAP-5 (Firm Resale)'!Print_Area</vt:lpstr>
      <vt:lpstr>'Exh. JAP-5 Light Summary'!Print_Area</vt:lpstr>
      <vt:lpstr>'Exh. JAP-5 Proforma Proposed'!Print_Area</vt:lpstr>
      <vt:lpstr>'Exh. JAP-5 Rate Spread'!Print_Area</vt:lpstr>
      <vt:lpstr>'Exh. JAP-5 Sch 24 (Sec Vol)'!Print_Area</vt:lpstr>
      <vt:lpstr>'Exh. JAP-5 Sch 25 (Sec Vol)'!Print_Area</vt:lpstr>
      <vt:lpstr>'Exh. JAP-5 Sch 26 (Sec Vol)'!Print_Area</vt:lpstr>
      <vt:lpstr>'Exh. JAP-5 Sch 29 (Sec Vol)'!Print_Area</vt:lpstr>
      <vt:lpstr>'Exh. JAP-5 Sch 31 (Pri Vol)'!Print_Area</vt:lpstr>
      <vt:lpstr>'Exh. JAP-5 Sch 35 (Pri Vol)'!Print_Area</vt:lpstr>
      <vt:lpstr>'Exh. JAP-5 Sch 40 (Campus1)'!Print_Area</vt:lpstr>
      <vt:lpstr>'Exh. JAP-5 Sch 40 (Campus2)'!Print_Area</vt:lpstr>
      <vt:lpstr>'Exh. JAP-5 Sch 43 (Pri Vol)'!Print_Area</vt:lpstr>
      <vt:lpstr>'Exh. JAP-5 Sch 449 (Transp)'!Print_Area</vt:lpstr>
      <vt:lpstr>'Exh. JAP-5 Sch 46 (Hi Volt)'!Print_Area</vt:lpstr>
      <vt:lpstr>'Exh. JAP-5 Sch 49 (Hi Volt)'!Print_Area</vt:lpstr>
      <vt:lpstr>'Exh. JAP-5 Sch 50-59(Light)'!Print_Area</vt:lpstr>
      <vt:lpstr>'Exh. JAP-5 Sch 7 (Res)'!Print_Area</vt:lpstr>
      <vt:lpstr>'Exh. JAP-5 Tariff Summary'!Print_Area</vt:lpstr>
      <vt:lpstr>'Exh. JAP-5 Typ Res Sch141'!Print_Area</vt:lpstr>
      <vt:lpstr>'Exh. JAP-5 Light Summary'!Print_Titles</vt:lpstr>
      <vt:lpstr>'Exh. JAP-5 Rate Spread'!Print_Titles</vt:lpstr>
      <vt:lpstr>'Exh. JAP-5 Sch 50-59(Light)'!Print_Titles</vt:lpstr>
      <vt:lpstr>'Exh. JAP-5 Tariff Summary'!Print_Titles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2018-06-14T18:47:59Z</cp:lastPrinted>
  <dcterms:created xsi:type="dcterms:W3CDTF">2018-06-07T17:05:34Z</dcterms:created>
  <dcterms:modified xsi:type="dcterms:W3CDTF">2018-06-14T18:48:30Z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0x0101006E56B4D1795A2E4DB2F0B01679ED314A009656471BA6D84F43B085AE7C42F17763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