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0" yWindow="-96" windowWidth="18540" windowHeight="11196" tabRatio="838"/>
  </bookViews>
  <sheets>
    <sheet name="Settlement" sheetId="19" r:id="rId1"/>
    <sheet name="Lead E" sheetId="1" r:id="rId2"/>
    <sheet name="Storm Costs O &amp; M" sheetId="4" r:id="rId3"/>
    <sheet name="Storm Cost Deferrals" sheetId="16" r:id="rId4"/>
    <sheet name="Test Year Amort" sheetId="10" r:id="rId5"/>
    <sheet name="Additional Deferrals" sheetId="17" r:id="rId6"/>
    <sheet name="KJB-7 p 6" sheetId="18" r:id="rId7"/>
  </sheets>
  <calcPr calcId="145621" calcMode="manual" iterate="1" calcCompleted="0" calcOnSave="0"/>
  <pivotCaches>
    <pivotCache cacheId="0" r:id="rId8"/>
  </pivotCaches>
</workbook>
</file>

<file path=xl/calcChain.xml><?xml version="1.0" encoding="utf-8"?>
<calcChain xmlns="http://schemas.openxmlformats.org/spreadsheetml/2006/main">
  <c r="E62" i="1" l="1"/>
  <c r="E62" i="19"/>
  <c r="I35" i="19" l="1"/>
  <c r="J35" i="19" s="1"/>
  <c r="I46" i="19"/>
  <c r="J46" i="19" s="1"/>
  <c r="I52" i="19"/>
  <c r="I55" i="19"/>
  <c r="J52" i="19" l="1"/>
  <c r="K46" i="19"/>
  <c r="K35" i="19"/>
  <c r="I18" i="17"/>
  <c r="I5" i="17"/>
  <c r="H19" i="17"/>
  <c r="G19" i="17"/>
  <c r="G3" i="17"/>
  <c r="G4" i="17"/>
  <c r="K52" i="19" l="1"/>
  <c r="K55" i="19" s="1"/>
  <c r="J55" i="19"/>
  <c r="C35" i="19"/>
  <c r="C52" i="19" l="1"/>
  <c r="C47" i="19" l="1"/>
  <c r="D53" i="19" l="1"/>
  <c r="D56" i="19"/>
  <c r="D49" i="19"/>
  <c r="C38" i="19"/>
  <c r="C37" i="19"/>
  <c r="C36" i="19"/>
  <c r="D22" i="19"/>
  <c r="D28" i="19" s="1"/>
  <c r="C22" i="19"/>
  <c r="C28" i="19" s="1"/>
  <c r="D21" i="19"/>
  <c r="C21" i="19"/>
  <c r="D20" i="19"/>
  <c r="C20" i="19"/>
  <c r="D19" i="19"/>
  <c r="C19" i="19"/>
  <c r="D18" i="19"/>
  <c r="C18" i="19"/>
  <c r="D17" i="19"/>
  <c r="C17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E20" i="19" l="1"/>
  <c r="E21" i="19"/>
  <c r="E19" i="19"/>
  <c r="E18" i="19"/>
  <c r="D23" i="19"/>
  <c r="D25" i="19" s="1"/>
  <c r="D30" i="19" s="1"/>
  <c r="E22" i="19"/>
  <c r="E28" i="19" s="1"/>
  <c r="C23" i="19"/>
  <c r="C25" i="19" s="1"/>
  <c r="C30" i="19" s="1"/>
  <c r="E17" i="19"/>
  <c r="H5" i="17"/>
  <c r="C16" i="16" s="1"/>
  <c r="C40" i="19" s="1"/>
  <c r="A16" i="18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E17" i="18"/>
  <c r="E18" i="18"/>
  <c r="E19" i="18"/>
  <c r="E20" i="18"/>
  <c r="E21" i="18"/>
  <c r="E22" i="18"/>
  <c r="E28" i="18" s="1"/>
  <c r="C23" i="18"/>
  <c r="D23" i="18"/>
  <c r="C25" i="18"/>
  <c r="C30" i="18" s="1"/>
  <c r="D25" i="18"/>
  <c r="D30" i="18" s="1"/>
  <c r="C28" i="18"/>
  <c r="D28" i="18"/>
  <c r="C40" i="18"/>
  <c r="D41" i="18" s="1"/>
  <c r="D54" i="18" s="1"/>
  <c r="E57" i="18" s="1"/>
  <c r="D48" i="18"/>
  <c r="D52" i="18"/>
  <c r="G9" i="17"/>
  <c r="G10" i="17"/>
  <c r="G11" i="17"/>
  <c r="G12" i="17"/>
  <c r="G13" i="17"/>
  <c r="C14" i="17"/>
  <c r="C16" i="17" s="1"/>
  <c r="D14" i="17"/>
  <c r="D16" i="17" s="1"/>
  <c r="E14" i="17"/>
  <c r="E16" i="17" s="1"/>
  <c r="F14" i="17"/>
  <c r="F16" i="17" s="1"/>
  <c r="G15" i="17"/>
  <c r="E23" i="19" l="1"/>
  <c r="E25" i="19" s="1"/>
  <c r="E30" i="19" s="1"/>
  <c r="G14" i="17"/>
  <c r="G16" i="17" s="1"/>
  <c r="C15" i="16" s="1"/>
  <c r="E23" i="18"/>
  <c r="E25" i="18" s="1"/>
  <c r="E30" i="18" s="1"/>
  <c r="E59" i="18" s="1"/>
  <c r="E61" i="18" l="1"/>
  <c r="E63" i="18"/>
  <c r="C40" i="1" l="1"/>
  <c r="A40" i="1" l="1"/>
  <c r="A41" i="1" s="1"/>
  <c r="D17" i="16" l="1"/>
  <c r="C17" i="16"/>
  <c r="E16" i="16"/>
  <c r="C52" i="1" l="1"/>
  <c r="C47" i="1"/>
  <c r="C38" i="1"/>
  <c r="C37" i="1"/>
  <c r="C36" i="1"/>
  <c r="C35" i="1"/>
  <c r="E20" i="16"/>
  <c r="F20" i="16" s="1"/>
  <c r="C25" i="16"/>
  <c r="E15" i="16"/>
  <c r="E14" i="16"/>
  <c r="E13" i="16"/>
  <c r="D12" i="16"/>
  <c r="D25" i="16" s="1"/>
  <c r="E11" i="16"/>
  <c r="D5" i="16"/>
  <c r="D23" i="16" s="1"/>
  <c r="E23" i="16" s="1"/>
  <c r="F23" i="16" s="1"/>
  <c r="D4" i="16"/>
  <c r="E17" i="16" l="1"/>
  <c r="C39" i="19"/>
  <c r="C39" i="1"/>
  <c r="C41" i="1" s="1"/>
  <c r="E12" i="16"/>
  <c r="C41" i="19" l="1"/>
  <c r="D42" i="19" s="1"/>
  <c r="E25" i="16"/>
  <c r="F17" i="16"/>
  <c r="F25" i="16" s="1"/>
  <c r="D55" i="19" l="1"/>
  <c r="D49" i="1"/>
  <c r="D18" i="1"/>
  <c r="D19" i="1"/>
  <c r="D20" i="1"/>
  <c r="D21" i="1"/>
  <c r="C18" i="1"/>
  <c r="C19" i="1"/>
  <c r="C20" i="1"/>
  <c r="C21" i="1"/>
  <c r="D21" i="4"/>
  <c r="D22" i="4"/>
  <c r="D23" i="4"/>
  <c r="D20" i="4"/>
  <c r="D17" i="1"/>
  <c r="C17" i="1"/>
  <c r="E58" i="19" l="1"/>
  <c r="D19" i="4"/>
  <c r="E60" i="19" l="1"/>
  <c r="D24" i="4"/>
  <c r="C22" i="1"/>
  <c r="B25" i="4"/>
  <c r="D22" i="1"/>
  <c r="C25" i="4"/>
  <c r="D25" i="4" l="1"/>
  <c r="E64" i="19" l="1"/>
  <c r="B8" i="10"/>
  <c r="B10" i="10" s="1"/>
  <c r="B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D53" i="1" l="1"/>
  <c r="D56" i="1" l="1"/>
  <c r="C23" i="1" l="1"/>
  <c r="E22" i="1"/>
  <c r="E21" i="1" l="1"/>
  <c r="E20" i="1"/>
  <c r="E19" i="1"/>
  <c r="E18" i="1"/>
  <c r="E17" i="1"/>
  <c r="D42" i="1" l="1"/>
  <c r="D55" i="1" s="1"/>
  <c r="C28" i="1"/>
  <c r="D28" i="1"/>
  <c r="E28" i="1"/>
  <c r="D23" i="1"/>
  <c r="D25" i="1" s="1"/>
  <c r="C2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3" i="1" l="1"/>
  <c r="A34" i="1" s="1"/>
  <c r="A35" i="1" s="1"/>
  <c r="A36" i="1" s="1"/>
  <c r="A37" i="1" s="1"/>
  <c r="A38" i="1" s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D30" i="1"/>
  <c r="C30" i="1"/>
  <c r="E23" i="1"/>
  <c r="E25" i="1" s="1"/>
  <c r="E30" i="1" s="1"/>
  <c r="E58" i="1" l="1"/>
  <c r="E60" i="1" s="1"/>
  <c r="E64" i="1" l="1"/>
</calcChain>
</file>

<file path=xl/sharedStrings.xml><?xml version="1.0" encoding="utf-8"?>
<sst xmlns="http://schemas.openxmlformats.org/spreadsheetml/2006/main" count="225" uniqueCount="128">
  <si>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</si>
  <si>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</si>
  <si>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</si>
  <si>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</si>
  <si>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</si>
  <si>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</si>
  <si>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</si>
  <si>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</si>
  <si>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</si>
  <si>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</si>
  <si>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</si>
  <si>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</si>
  <si>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</si>
  <si>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</si>
  <si>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</si>
  <si>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>CATASTROPHIC STORMS</t>
  </si>
  <si>
    <t xml:space="preserve">DEFERRED BALANCES FOR UE-090704 4 YEAR AMORTIZATION </t>
  </si>
  <si>
    <t>DEFERRED BALANCES FOR 10 YEAR AMORTIZATION AT</t>
  </si>
  <si>
    <t>12/13/06 WIND STORM</t>
  </si>
  <si>
    <t>ORIGINAL AMORT PERIOD FROM UE-072300 WAS 10 YEARS, NOV 2008 - OCT 2018</t>
  </si>
  <si>
    <t>INCREASE (DECREASE) NOI</t>
  </si>
  <si>
    <t xml:space="preserve">  TWELVE MONTHS ENDED 09/30/11</t>
  </si>
  <si>
    <t xml:space="preserve">  TWELVE MONTHS ENDED 09/30/12</t>
  </si>
  <si>
    <t xml:space="preserve">  TWELVE MONTHS ENDED 09/30/13</t>
  </si>
  <si>
    <t xml:space="preserve">  TWELVE MONTHS ENDED 09/30/14</t>
  </si>
  <si>
    <t xml:space="preserve">  TWELVE MONTHS ENDED 09/30/15</t>
  </si>
  <si>
    <t>Trans</t>
  </si>
  <si>
    <t>Distr.</t>
  </si>
  <si>
    <t>12 ME</t>
  </si>
  <si>
    <t>Row Labels</t>
  </si>
  <si>
    <t>Column Labels</t>
  </si>
  <si>
    <t>Sum of Amount</t>
  </si>
  <si>
    <t>2010 STORM DAMAGE</t>
  </si>
  <si>
    <t>2014 STORM DAMAGE-PENDING APPROVAL</t>
  </si>
  <si>
    <t>LESS TOTAL RATE YEAR AMORTIZATION</t>
  </si>
  <si>
    <t>INCREASE (DECREASE) OPERATING EXPENSE</t>
  </si>
  <si>
    <t>Exhibit No. ______ (KJB-05)</t>
  </si>
  <si>
    <t>01/18/12 SNOW STORM - PENDING APPROVAL</t>
  </si>
  <si>
    <t>DEFERRED BALANCES FOR 6 YEAR AMORTIZATION AT</t>
  </si>
  <si>
    <t>Page 9.05</t>
  </si>
  <si>
    <t>2015 STORM DAMAGE-PENDING APPROVAL</t>
  </si>
  <si>
    <t>Storm Damage Pivot</t>
  </si>
  <si>
    <t>FOR THE 12ME TWELVE MONTHS ENDED SEPTEMBER 30, 2016</t>
  </si>
  <si>
    <t>GENERAL RATE CASE</t>
  </si>
  <si>
    <t>Docket Number UE-17____</t>
  </si>
  <si>
    <t xml:space="preserve">  TWELVE MONTHS ENDED 09/30/16</t>
  </si>
  <si>
    <t>CHARGED TO EXPENSE  12 MONTH ENDED 09/30/16</t>
  </si>
  <si>
    <t>2016 STORM DAMAGE-PENDING APPROVAL</t>
  </si>
  <si>
    <t xml:space="preserve">  ZO12                      Orders: Actual 12 Month Ended</t>
  </si>
  <si>
    <t xml:space="preserve">  Date:                     10/03/2016</t>
  </si>
  <si>
    <t xml:space="preserve">  Pages:                      0</t>
  </si>
  <si>
    <t>Orders</t>
  </si>
  <si>
    <t>12 Months</t>
  </si>
  <si>
    <t>40700025  12/13/2006 Storm Amortization</t>
  </si>
  <si>
    <t>40700045  2010 Storm Amortization</t>
  </si>
  <si>
    <t>Electric Amort of Prpty Losses</t>
  </si>
  <si>
    <t>AT START OF RATE YEAR (01/31/2018):</t>
  </si>
  <si>
    <t>START OF RATE YEAR (01/31/18):</t>
  </si>
  <si>
    <t>Sub Total</t>
  </si>
  <si>
    <t>Storm Damage 12 Month Ended</t>
  </si>
  <si>
    <t>2010 STORM DAMAGE PENDING APPROVAL</t>
  </si>
  <si>
    <t>Summary of Storm Deferrals</t>
  </si>
  <si>
    <t>Annual</t>
  </si>
  <si>
    <t>Monthly</t>
  </si>
  <si>
    <t>4 Year Amort</t>
  </si>
  <si>
    <t>10 Year Amort</t>
  </si>
  <si>
    <t>15 months</t>
  </si>
  <si>
    <t>S/B Balances</t>
  </si>
  <si>
    <t>S/B Rate Year</t>
  </si>
  <si>
    <t>Storm Deferral Accounts</t>
  </si>
  <si>
    <t>Amortization</t>
  </si>
  <si>
    <t>on Adjustment</t>
  </si>
  <si>
    <t>Amort</t>
  </si>
  <si>
    <t>4 Year</t>
  </si>
  <si>
    <t>2010 Not Approved</t>
  </si>
  <si>
    <t>2010 Overamortized</t>
  </si>
  <si>
    <t>6 Year</t>
  </si>
  <si>
    <t>2012 - Snowmeggedon</t>
  </si>
  <si>
    <t>10 Year</t>
  </si>
  <si>
    <t>2006 - Hanukah Eve</t>
  </si>
  <si>
    <t>Totals</t>
  </si>
  <si>
    <t>2016 (1)</t>
  </si>
  <si>
    <t>(1) Updated through February 2017</t>
  </si>
  <si>
    <t>2017 STORM DAMAGE-PENDING APPROVAL</t>
  </si>
  <si>
    <t>2017 (2)</t>
  </si>
  <si>
    <t>(2) Actual deferred costs for 2/4/2017 qualifying event for which notification was given to the WUTC on 2/9/2017.</t>
  </si>
  <si>
    <t>TOTAL (LINE 21 THROUGH LINE 26)</t>
  </si>
  <si>
    <t>ANNUAL AMORTIZATION (LINE 27 ÷ 48) x 12</t>
  </si>
  <si>
    <r>
      <t xml:space="preserve">ANNUAL AMORTIZATION (LINE 33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10 (01/2018 - 10/2018) x 10)</t>
    </r>
  </si>
  <si>
    <r>
      <t xml:space="preserve">ANNUAL AMORTIZATION (LINE 38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</si>
  <si>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 (LINE 28 + LINE 35 + LINE 39)</t>
  </si>
  <si>
    <t>TOTAL INCREASE (DECREASE) OPERATING EXPENSE (LINE 16 + LINE 44)</t>
  </si>
  <si>
    <t>INCREASE (DECREASE) FIT @ 35% (LINE 46 X 35%)</t>
  </si>
  <si>
    <t xml:space="preserve">   593167535  STANDING-2016 QUALIFIED STORM COSTS TRAN</t>
  </si>
  <si>
    <t xml:space="preserve">   584039678  STANDING-2016 QUALIFIED STORM COSTS TRAN</t>
  </si>
  <si>
    <t xml:space="preserve">   583053601  STANDING-2016 QUALIFIED STORM COSTS TRAN</t>
  </si>
  <si>
    <t xml:space="preserve">   571012738  STANDING-2016 QUALIFIED STORM COSTS TRAN</t>
  </si>
  <si>
    <t xml:space="preserve">   571012737  STANDING-2016 QUALIFIED STORM COSTS TRAN</t>
  </si>
  <si>
    <t>Total:</t>
  </si>
  <si>
    <t>OS Services</t>
  </si>
  <si>
    <t>Total Labor &amp; OH</t>
  </si>
  <si>
    <t>Incentive OH</t>
  </si>
  <si>
    <t>PTO OH</t>
  </si>
  <si>
    <t>Tax OH</t>
  </si>
  <si>
    <t>Benefit OH</t>
  </si>
  <si>
    <t>843 Labor All</t>
  </si>
  <si>
    <t>C/E Description</t>
  </si>
  <si>
    <t>Cost Element</t>
  </si>
  <si>
    <t>Additional Costs through Feb 2017</t>
  </si>
  <si>
    <t>Costs in Original Filing</t>
  </si>
  <si>
    <t>2016 Qualifying Storm Deferrals</t>
  </si>
  <si>
    <t>INCREASE (DECREASE) FIT @ 35% (LINE 45 X 35%)</t>
  </si>
  <si>
    <t>TOTAL INCREASE (DECREASE) OPERATING EXPENSE (LINE 16 + LINE 43)</t>
  </si>
  <si>
    <t>TOTAL RATE YEAR AMORTIZATION (LINE 27 + LINE 34 + LINE 38)</t>
  </si>
  <si>
    <r>
      <t xml:space="preserve">ANNUAL AMORTIZATION (LINE 37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</si>
  <si>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r>
      <t xml:space="preserve">ANNUAL AMORTIZATION (LINE 32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10 (01/2018 - 10/2018) x 10)</t>
    </r>
  </si>
  <si>
    <t>ANNUAL AMORTIZATION (LINE 26 ÷ 48) x 12</t>
  </si>
  <si>
    <t>TOTAL (LINE 21 THROUGH LINE 25)</t>
  </si>
  <si>
    <t>Adj 7.05</t>
  </si>
  <si>
    <t>Exhibit No. ______ (KJB-07)</t>
  </si>
  <si>
    <t>69990190/69990178</t>
  </si>
  <si>
    <t>Total 2016 Qual</t>
  </si>
  <si>
    <t>Total 2017 Qual</t>
  </si>
  <si>
    <t>Rebuttal</t>
  </si>
  <si>
    <t>Reapply</t>
  </si>
  <si>
    <t>Settlement</t>
  </si>
  <si>
    <t>LESS TOTAL TEST YEAR AMORTIZATION</t>
  </si>
  <si>
    <t>INCREASE (DECREASE) FIT (LINE 46 X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</si>
</sst>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_);_(* \(#,##0.00\);_(* &quot;-&quot;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.8000000000000007"/>
      <name val="Symbol"/>
      <family val="1"/>
      <charset val="2"/>
    </font>
    <font>
      <b/>
      <i/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i/>
      <sz val="10"/>
      <color rgb="FFFF0000"/>
      <name val="Times New Roman"/>
      <family val="1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4">
    <xf numFmtId="0" fontId="0" fillId="0" borderId="0"/>
    <xf numFmtId="43" fontId="2" fillId="0" borderId="0" applyFont="0" applyFill="0" applyBorder="0" applyAlignment="0" applyProtection="0"/>
    <xf numFmtId="0" fontId="1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5" applyNumberFormat="0" applyAlignment="0" applyProtection="0"/>
    <xf numFmtId="0" fontId="21" fillId="15" borderId="6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8" fillId="13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5" applyNumberFormat="0" applyAlignment="0" applyProtection="0"/>
    <xf numFmtId="0" fontId="27" fillId="0" borderId="10" applyNumberFormat="0" applyFill="0" applyAlignment="0" applyProtection="0"/>
    <xf numFmtId="0" fontId="27" fillId="21" borderId="0" applyNumberFormat="0" applyBorder="0" applyAlignment="0" applyProtection="0"/>
    <xf numFmtId="0" fontId="11" fillId="20" borderId="5" applyNumberFormat="0" applyFont="0" applyAlignment="0" applyProtection="0"/>
    <xf numFmtId="0" fontId="28" fillId="23" borderId="11" applyNumberFormat="0" applyAlignment="0" applyProtection="0"/>
    <xf numFmtId="4" fontId="11" fillId="27" borderId="5" applyNumberFormat="0" applyProtection="0">
      <alignment vertical="center"/>
    </xf>
    <xf numFmtId="4" fontId="31" fillId="28" borderId="5" applyNumberFormat="0" applyProtection="0">
      <alignment vertical="center"/>
    </xf>
    <xf numFmtId="4" fontId="11" fillId="28" borderId="5" applyNumberFormat="0" applyProtection="0">
      <alignment horizontal="left" vertical="center" indent="1"/>
    </xf>
    <xf numFmtId="0" fontId="14" fillId="27" borderId="12" applyNumberFormat="0" applyProtection="0">
      <alignment horizontal="left" vertical="top" indent="1"/>
    </xf>
    <xf numFmtId="4" fontId="11" fillId="29" borderId="5" applyNumberFormat="0" applyProtection="0">
      <alignment horizontal="left" vertical="center" indent="1"/>
    </xf>
    <xf numFmtId="4" fontId="11" fillId="30" borderId="5" applyNumberFormat="0" applyProtection="0">
      <alignment horizontal="right" vertical="center"/>
    </xf>
    <xf numFmtId="4" fontId="11" fillId="31" borderId="5" applyNumberFormat="0" applyProtection="0">
      <alignment horizontal="right" vertical="center"/>
    </xf>
    <xf numFmtId="4" fontId="11" fillId="32" borderId="13" applyNumberFormat="0" applyProtection="0">
      <alignment horizontal="right" vertical="center"/>
    </xf>
    <xf numFmtId="4" fontId="11" fillId="33" borderId="5" applyNumberFormat="0" applyProtection="0">
      <alignment horizontal="right" vertical="center"/>
    </xf>
    <xf numFmtId="4" fontId="11" fillId="34" borderId="5" applyNumberFormat="0" applyProtection="0">
      <alignment horizontal="right" vertical="center"/>
    </xf>
    <xf numFmtId="4" fontId="11" fillId="35" borderId="5" applyNumberFormat="0" applyProtection="0">
      <alignment horizontal="right" vertical="center"/>
    </xf>
    <xf numFmtId="4" fontId="11" fillId="36" borderId="5" applyNumberFormat="0" applyProtection="0">
      <alignment horizontal="right" vertical="center"/>
    </xf>
    <xf numFmtId="4" fontId="11" fillId="37" borderId="5" applyNumberFormat="0" applyProtection="0">
      <alignment horizontal="right" vertical="center"/>
    </xf>
    <xf numFmtId="4" fontId="11" fillId="38" borderId="5" applyNumberFormat="0" applyProtection="0">
      <alignment horizontal="right" vertical="center"/>
    </xf>
    <xf numFmtId="4" fontId="11" fillId="39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7" fillId="40" borderId="13" applyNumberFormat="0" applyProtection="0">
      <alignment horizontal="left" vertical="center" indent="1"/>
    </xf>
    <xf numFmtId="4" fontId="11" fillId="41" borderId="5" applyNumberFormat="0" applyProtection="0">
      <alignment horizontal="right" vertical="center"/>
    </xf>
    <xf numFmtId="4" fontId="11" fillId="42" borderId="13" applyNumberFormat="0" applyProtection="0">
      <alignment horizontal="left" vertical="center" indent="1"/>
    </xf>
    <xf numFmtId="4" fontId="11" fillId="41" borderId="13" applyNumberFormat="0" applyProtection="0">
      <alignment horizontal="left" vertical="center" indent="1"/>
    </xf>
    <xf numFmtId="0" fontId="11" fillId="43" borderId="5" applyNumberFormat="0" applyProtection="0">
      <alignment horizontal="left" vertical="center" indent="1"/>
    </xf>
    <xf numFmtId="0" fontId="11" fillId="40" borderId="12" applyNumberFormat="0" applyProtection="0">
      <alignment horizontal="left" vertical="top" indent="1"/>
    </xf>
    <xf numFmtId="0" fontId="11" fillId="44" borderId="5" applyNumberFormat="0" applyProtection="0">
      <alignment horizontal="left" vertical="center" indent="1"/>
    </xf>
    <xf numFmtId="0" fontId="11" fillId="41" borderId="12" applyNumberFormat="0" applyProtection="0">
      <alignment horizontal="left" vertical="top" indent="1"/>
    </xf>
    <xf numFmtId="0" fontId="11" fillId="45" borderId="5" applyNumberFormat="0" applyProtection="0">
      <alignment horizontal="left" vertical="center" indent="1"/>
    </xf>
    <xf numFmtId="0" fontId="11" fillId="45" borderId="12" applyNumberFormat="0" applyProtection="0">
      <alignment horizontal="left" vertical="top" indent="1"/>
    </xf>
    <xf numFmtId="0" fontId="11" fillId="42" borderId="5" applyNumberFormat="0" applyProtection="0">
      <alignment horizontal="left" vertical="center" indent="1"/>
    </xf>
    <xf numFmtId="0" fontId="11" fillId="42" borderId="12" applyNumberFormat="0" applyProtection="0">
      <alignment horizontal="left" vertical="top" indent="1"/>
    </xf>
    <xf numFmtId="0" fontId="11" fillId="46" borderId="14" applyNumberFormat="0">
      <protection locked="0"/>
    </xf>
    <xf numFmtId="0" fontId="12" fillId="40" borderId="15" applyBorder="0"/>
    <xf numFmtId="4" fontId="13" fillId="47" borderId="12" applyNumberFormat="0" applyProtection="0">
      <alignment vertical="center"/>
    </xf>
    <xf numFmtId="4" fontId="31" fillId="48" borderId="16" applyNumberFormat="0" applyProtection="0">
      <alignment vertical="center"/>
    </xf>
    <xf numFmtId="4" fontId="13" fillId="43" borderId="12" applyNumberFormat="0" applyProtection="0">
      <alignment horizontal="left" vertical="center" indent="1"/>
    </xf>
    <xf numFmtId="0" fontId="13" fillId="47" borderId="12" applyNumberFormat="0" applyProtection="0">
      <alignment horizontal="left" vertical="top" indent="1"/>
    </xf>
    <xf numFmtId="4" fontId="11" fillId="0" borderId="5" applyNumberFormat="0" applyProtection="0">
      <alignment horizontal="right" vertical="center"/>
    </xf>
    <xf numFmtId="4" fontId="31" fillId="49" borderId="5" applyNumberFormat="0" applyProtection="0">
      <alignment horizontal="right" vertical="center"/>
    </xf>
    <xf numFmtId="4" fontId="11" fillId="29" borderId="5" applyNumberFormat="0" applyProtection="0">
      <alignment horizontal="left" vertical="center" indent="1"/>
    </xf>
    <xf numFmtId="0" fontId="13" fillId="41" borderId="12" applyNumberFormat="0" applyProtection="0">
      <alignment horizontal="left" vertical="top" indent="1"/>
    </xf>
    <xf numFmtId="4" fontId="15" fillId="50" borderId="13" applyNumberFormat="0" applyProtection="0">
      <alignment horizontal="left" vertical="center" indent="1"/>
    </xf>
    <xf numFmtId="0" fontId="11" fillId="51" borderId="16"/>
    <xf numFmtId="4" fontId="16" fillId="46" borderId="5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11" fillId="2" borderId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21" applyNumberFormat="0" applyAlignment="0" applyProtection="0"/>
    <xf numFmtId="0" fontId="40" fillId="56" borderId="22" applyNumberFormat="0" applyAlignment="0" applyProtection="0"/>
    <xf numFmtId="0" fontId="41" fillId="56" borderId="21" applyNumberFormat="0" applyAlignment="0" applyProtection="0"/>
    <xf numFmtId="0" fontId="42" fillId="0" borderId="23" applyNumberFormat="0" applyFill="0" applyAlignment="0" applyProtection="0"/>
    <xf numFmtId="0" fontId="43" fillId="57" borderId="24" applyNumberFormat="0" applyAlignment="0" applyProtection="0"/>
    <xf numFmtId="0" fontId="44" fillId="0" borderId="0" applyNumberFormat="0" applyFill="0" applyBorder="0" applyAlignment="0" applyProtection="0"/>
    <xf numFmtId="0" fontId="2" fillId="58" borderId="25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6" applyNumberFormat="0" applyFill="0" applyAlignment="0" applyProtection="0"/>
    <xf numFmtId="0" fontId="47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47" fillId="82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7" fillId="0" borderId="0"/>
    <xf numFmtId="0" fontId="10" fillId="20" borderId="5" applyNumberFormat="0" applyFont="0" applyAlignment="0" applyProtection="0"/>
    <xf numFmtId="4" fontId="10" fillId="27" borderId="5" applyNumberFormat="0" applyProtection="0">
      <alignment vertical="center"/>
    </xf>
    <xf numFmtId="4" fontId="10" fillId="28" borderId="5" applyNumberFormat="0" applyProtection="0">
      <alignment horizontal="left" vertical="center" indent="1"/>
    </xf>
    <xf numFmtId="4" fontId="10" fillId="29" borderId="5" applyNumberFormat="0" applyProtection="0">
      <alignment horizontal="left" vertical="center" indent="1"/>
    </xf>
    <xf numFmtId="4" fontId="10" fillId="30" borderId="5" applyNumberFormat="0" applyProtection="0">
      <alignment horizontal="right" vertical="center"/>
    </xf>
    <xf numFmtId="4" fontId="10" fillId="31" borderId="5" applyNumberFormat="0" applyProtection="0">
      <alignment horizontal="right" vertical="center"/>
    </xf>
    <xf numFmtId="4" fontId="10" fillId="32" borderId="13" applyNumberFormat="0" applyProtection="0">
      <alignment horizontal="right" vertical="center"/>
    </xf>
    <xf numFmtId="4" fontId="10" fillId="33" borderId="5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10" fillId="35" borderId="5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10" fillId="37" borderId="5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10" fillId="39" borderId="13" applyNumberFormat="0" applyProtection="0">
      <alignment horizontal="left" vertical="center" indent="1"/>
    </xf>
    <xf numFmtId="4" fontId="10" fillId="41" borderId="5" applyNumberFormat="0" applyProtection="0">
      <alignment horizontal="right" vertical="center"/>
    </xf>
    <xf numFmtId="4" fontId="10" fillId="42" borderId="13" applyNumberFormat="0" applyProtection="0">
      <alignment horizontal="left" vertical="center" indent="1"/>
    </xf>
    <xf numFmtId="4" fontId="10" fillId="41" borderId="13" applyNumberFormat="0" applyProtection="0">
      <alignment horizontal="left" vertical="center" indent="1"/>
    </xf>
    <xf numFmtId="0" fontId="10" fillId="43" borderId="5" applyNumberFormat="0" applyProtection="0">
      <alignment horizontal="left" vertical="center" indent="1"/>
    </xf>
    <xf numFmtId="0" fontId="10" fillId="40" borderId="12" applyNumberFormat="0" applyProtection="0">
      <alignment horizontal="left" vertical="top" indent="1"/>
    </xf>
    <xf numFmtId="0" fontId="10" fillId="44" borderId="5" applyNumberFormat="0" applyProtection="0">
      <alignment horizontal="left" vertical="center" indent="1"/>
    </xf>
    <xf numFmtId="0" fontId="10" fillId="41" borderId="12" applyNumberFormat="0" applyProtection="0">
      <alignment horizontal="left" vertical="top" indent="1"/>
    </xf>
    <xf numFmtId="0" fontId="10" fillId="45" borderId="5" applyNumberFormat="0" applyProtection="0">
      <alignment horizontal="left" vertical="center" indent="1"/>
    </xf>
    <xf numFmtId="0" fontId="10" fillId="45" borderId="12" applyNumberFormat="0" applyProtection="0">
      <alignment horizontal="left" vertical="top" indent="1"/>
    </xf>
    <xf numFmtId="0" fontId="10" fillId="42" borderId="5" applyNumberFormat="0" applyProtection="0">
      <alignment horizontal="left" vertical="center" indent="1"/>
    </xf>
    <xf numFmtId="0" fontId="10" fillId="42" borderId="12" applyNumberFormat="0" applyProtection="0">
      <alignment horizontal="left" vertical="top" indent="1"/>
    </xf>
    <xf numFmtId="0" fontId="10" fillId="46" borderId="14" applyNumberFormat="0">
      <protection locked="0"/>
    </xf>
    <xf numFmtId="4" fontId="10" fillId="0" borderId="5" applyNumberFormat="0" applyProtection="0">
      <alignment horizontal="right" vertical="center"/>
    </xf>
    <xf numFmtId="4" fontId="10" fillId="29" borderId="5" applyNumberFormat="0" applyProtection="0">
      <alignment horizontal="left" vertical="center" indent="1"/>
    </xf>
    <xf numFmtId="0" fontId="10" fillId="51" borderId="16"/>
    <xf numFmtId="0" fontId="1" fillId="0" borderId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4" fillId="53" borderId="0" applyNumberFormat="0" applyBorder="0" applyAlignment="0" applyProtection="0"/>
    <xf numFmtId="0" fontId="55" fillId="54" borderId="0" applyNumberFormat="0" applyBorder="0" applyAlignment="0" applyProtection="0"/>
    <xf numFmtId="0" fontId="56" fillId="55" borderId="21" applyNumberFormat="0" applyAlignment="0" applyProtection="0"/>
    <xf numFmtId="0" fontId="57" fillId="56" borderId="22" applyNumberFormat="0" applyAlignment="0" applyProtection="0"/>
    <xf numFmtId="0" fontId="58" fillId="56" borderId="21" applyNumberFormat="0" applyAlignment="0" applyProtection="0"/>
    <xf numFmtId="0" fontId="59" fillId="0" borderId="23" applyNumberFormat="0" applyFill="0" applyAlignment="0" applyProtection="0"/>
    <xf numFmtId="0" fontId="60" fillId="57" borderId="24" applyNumberFormat="0" applyAlignment="0" applyProtection="0"/>
    <xf numFmtId="0" fontId="61" fillId="0" borderId="0" applyNumberFormat="0" applyFill="0" applyBorder="0" applyAlignment="0" applyProtection="0"/>
    <xf numFmtId="0" fontId="1" fillId="58" borderId="25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4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4" fillId="62" borderId="0" applyNumberFormat="0" applyBorder="0" applyAlignment="0" applyProtection="0"/>
    <xf numFmtId="0" fontId="64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4" fillId="66" borderId="0" applyNumberFormat="0" applyBorder="0" applyAlignment="0" applyProtection="0"/>
    <xf numFmtId="0" fontId="64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64" fillId="70" borderId="0" applyNumberFormat="0" applyBorder="0" applyAlignment="0" applyProtection="0"/>
    <xf numFmtId="0" fontId="64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64" fillId="74" borderId="0" applyNumberFormat="0" applyBorder="0" applyAlignment="0" applyProtection="0"/>
    <xf numFmtId="0" fontId="64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64" fillId="78" borderId="0" applyNumberFormat="0" applyBorder="0" applyAlignment="0" applyProtection="0"/>
    <xf numFmtId="0" fontId="64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64" fillId="82" borderId="0" applyNumberFormat="0" applyBorder="0" applyAlignment="0" applyProtection="0"/>
    <xf numFmtId="0" fontId="64" fillId="59" borderId="0" applyNumberFormat="0" applyBorder="0" applyAlignment="0" applyProtection="0"/>
    <xf numFmtId="0" fontId="64" fillId="75" borderId="0" applyNumberFormat="0" applyBorder="0" applyAlignment="0" applyProtection="0"/>
    <xf numFmtId="0" fontId="64" fillId="63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75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3" borderId="0" applyNumberFormat="0" applyBorder="0" applyAlignment="0" applyProtection="0"/>
    <xf numFmtId="0" fontId="64" fillId="67" borderId="0" applyNumberFormat="0" applyBorder="0" applyAlignment="0" applyProtection="0"/>
    <xf numFmtId="0" fontId="64" fillId="71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5" borderId="0" applyNumberFormat="0" applyBorder="0" applyAlignment="0" applyProtection="0"/>
    <xf numFmtId="0" fontId="64" fillId="75" borderId="0" applyNumberFormat="0" applyBorder="0" applyAlignment="0" applyProtection="0"/>
    <xf numFmtId="0" fontId="64" fillId="75" borderId="0" applyNumberFormat="0" applyBorder="0" applyAlignment="0" applyProtection="0"/>
    <xf numFmtId="0" fontId="64" fillId="79" borderId="0" applyNumberFormat="0" applyBorder="0" applyAlignment="0" applyProtection="0"/>
    <xf numFmtId="0" fontId="64" fillId="63" borderId="0" applyNumberFormat="0" applyBorder="0" applyAlignment="0" applyProtection="0"/>
    <xf numFmtId="0" fontId="64" fillId="75" borderId="0" applyNumberFormat="0" applyBorder="0" applyAlignment="0" applyProtection="0"/>
    <xf numFmtId="0" fontId="64" fillId="67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63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9" borderId="0" applyNumberFormat="0" applyBorder="0" applyAlignment="0" applyProtection="0"/>
    <xf numFmtId="0" fontId="64" fillId="71" borderId="0" applyNumberFormat="0" applyBorder="0" applyAlignment="0" applyProtection="0"/>
    <xf numFmtId="0" fontId="64" fillId="59" borderId="0" applyNumberFormat="0" applyBorder="0" applyAlignment="0" applyProtection="0"/>
    <xf numFmtId="0" fontId="64" fillId="79" borderId="0" applyNumberFormat="0" applyBorder="0" applyAlignment="0" applyProtection="0"/>
    <xf numFmtId="43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Border="1" applyAlignment="1"/>
    <xf numFmtId="41" fontId="5" fillId="0" borderId="3" xfId="0" applyNumberFormat="1" applyFont="1" applyFill="1" applyBorder="1" applyAlignment="1"/>
    <xf numFmtId="1" fontId="5" fillId="0" borderId="0" xfId="0" applyNumberFormat="1" applyFont="1" applyFill="1" applyAlignment="1">
      <alignment horizontal="left"/>
    </xf>
    <xf numFmtId="41" fontId="5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/>
    <xf numFmtId="41" fontId="5" fillId="0" borderId="0" xfId="1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Alignment="1"/>
    <xf numFmtId="0" fontId="5" fillId="0" borderId="0" xfId="0" applyFont="1" applyFill="1" applyAlignment="1">
      <alignment horizontal="left" indent="1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1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14" fontId="0" fillId="0" borderId="0" xfId="0" applyNumberFormat="1" applyFill="1" applyAlignment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pivotButton="1"/>
    <xf numFmtId="42" fontId="5" fillId="0" borderId="4" xfId="0" applyNumberFormat="1" applyFont="1" applyFill="1" applyBorder="1" applyAlignment="1"/>
    <xf numFmtId="43" fontId="5" fillId="0" borderId="0" xfId="0" applyNumberFormat="1" applyFont="1" applyFill="1" applyBorder="1" applyAlignment="1"/>
    <xf numFmtId="0" fontId="48" fillId="0" borderId="0" xfId="0" applyFont="1"/>
    <xf numFmtId="41" fontId="5" fillId="0" borderId="0" xfId="0" applyNumberFormat="1" applyFont="1" applyFill="1" applyAlignment="1" applyProtection="1">
      <alignment horizontal="right"/>
      <protection locked="0"/>
    </xf>
    <xf numFmtId="17" fontId="0" fillId="0" borderId="0" xfId="0" applyNumberFormat="1"/>
    <xf numFmtId="41" fontId="0" fillId="0" borderId="0" xfId="0" applyNumberFormat="1"/>
    <xf numFmtId="41" fontId="0" fillId="0" borderId="3" xfId="0" applyNumberFormat="1" applyBorder="1"/>
    <xf numFmtId="0" fontId="46" fillId="0" borderId="0" xfId="0" applyFont="1"/>
    <xf numFmtId="42" fontId="0" fillId="0" borderId="0" xfId="0" applyNumberFormat="1"/>
    <xf numFmtId="0" fontId="49" fillId="0" borderId="0" xfId="0" applyFont="1"/>
    <xf numFmtId="41" fontId="5" fillId="0" borderId="0" xfId="0" applyNumberFormat="1" applyFont="1" applyFill="1" applyAlignment="1">
      <alignment horizontal="left" indent="1"/>
    </xf>
    <xf numFmtId="42" fontId="0" fillId="0" borderId="27" xfId="0" applyNumberFormat="1" applyBorder="1"/>
    <xf numFmtId="164" fontId="0" fillId="0" borderId="27" xfId="0" applyNumberFormat="1" applyBorder="1"/>
    <xf numFmtId="41" fontId="5" fillId="0" borderId="3" xfId="0" applyNumberFormat="1" applyFont="1" applyFill="1" applyBorder="1" applyAlignment="1" applyProtection="1">
      <alignment horizontal="right"/>
      <protection locked="0"/>
    </xf>
    <xf numFmtId="0" fontId="4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Continuous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Continuous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41" fontId="0" fillId="0" borderId="2" xfId="0" applyNumberFormat="1" applyBorder="1"/>
    <xf numFmtId="41" fontId="0" fillId="0" borderId="0" xfId="0" applyNumberFormat="1" applyBorder="1"/>
    <xf numFmtId="0" fontId="0" fillId="0" borderId="2" xfId="0" applyBorder="1"/>
    <xf numFmtId="41" fontId="0" fillId="0" borderId="4" xfId="0" applyNumberFormat="1" applyBorder="1"/>
    <xf numFmtId="0" fontId="46" fillId="0" borderId="0" xfId="0" applyFont="1" applyAlignment="1">
      <alignment horizontal="left" indent="1"/>
    </xf>
    <xf numFmtId="41" fontId="65" fillId="0" borderId="3" xfId="0" applyNumberFormat="1" applyFont="1" applyFill="1" applyBorder="1" applyAlignment="1">
      <alignment horizontal="left" indent="1"/>
    </xf>
    <xf numFmtId="0" fontId="5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Continuous" vertical="center" wrapText="1"/>
    </xf>
    <xf numFmtId="41" fontId="5" fillId="0" borderId="3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41" fontId="65" fillId="0" borderId="0" xfId="0" applyNumberFormat="1" applyFont="1" applyFill="1" applyBorder="1" applyAlignment="1">
      <alignment horizontal="left" indent="1"/>
    </xf>
    <xf numFmtId="41" fontId="5" fillId="0" borderId="2" xfId="0" applyNumberFormat="1" applyFont="1" applyFill="1" applyBorder="1" applyAlignment="1"/>
    <xf numFmtId="41" fontId="66" fillId="0" borderId="0" xfId="0" applyNumberFormat="1" applyFont="1"/>
    <xf numFmtId="0" fontId="66" fillId="0" borderId="0" xfId="0" applyFont="1" applyAlignment="1">
      <alignment horizontal="left" indent="1"/>
    </xf>
    <xf numFmtId="41" fontId="0" fillId="0" borderId="0" xfId="0" applyNumberFormat="1" applyFont="1"/>
    <xf numFmtId="0" fontId="66" fillId="0" borderId="0" xfId="0" applyFont="1"/>
    <xf numFmtId="0" fontId="66" fillId="0" borderId="0" xfId="0" applyFont="1" applyAlignment="1">
      <alignment horizontal="left"/>
    </xf>
    <xf numFmtId="41" fontId="67" fillId="0" borderId="0" xfId="0" applyNumberFormat="1" applyFont="1"/>
    <xf numFmtId="0" fontId="3" fillId="0" borderId="0" xfId="0" applyFont="1" applyFill="1" applyAlignment="1">
      <alignment horizontal="left" indent="1"/>
    </xf>
    <xf numFmtId="43" fontId="0" fillId="0" borderId="0" xfId="0" applyNumberFormat="1"/>
    <xf numFmtId="43" fontId="0" fillId="0" borderId="0" xfId="1" applyFont="1"/>
    <xf numFmtId="43" fontId="68" fillId="0" borderId="29" xfId="1" applyFont="1" applyFill="1" applyBorder="1" applyAlignment="1">
      <alignment horizontal="center"/>
    </xf>
    <xf numFmtId="0" fontId="68" fillId="0" borderId="29" xfId="0" applyFont="1" applyBorder="1"/>
    <xf numFmtId="43" fontId="68" fillId="0" borderId="16" xfId="1" applyFont="1" applyBorder="1" applyAlignment="1">
      <alignment horizontal="center"/>
    </xf>
    <xf numFmtId="43" fontId="69" fillId="83" borderId="16" xfId="1" applyFont="1" applyFill="1" applyBorder="1"/>
    <xf numFmtId="0" fontId="68" fillId="0" borderId="16" xfId="0" applyFont="1" applyBorder="1" applyAlignment="1">
      <alignment horizontal="left"/>
    </xf>
    <xf numFmtId="0" fontId="70" fillId="83" borderId="16" xfId="0" applyFont="1" applyFill="1" applyBorder="1" applyAlignment="1">
      <alignment horizontal="center"/>
    </xf>
    <xf numFmtId="40" fontId="70" fillId="0" borderId="29" xfId="0" applyNumberFormat="1" applyFont="1" applyFill="1" applyBorder="1"/>
    <xf numFmtId="0" fontId="70" fillId="0" borderId="29" xfId="0" applyFont="1" applyFill="1" applyBorder="1"/>
    <xf numFmtId="43" fontId="69" fillId="83" borderId="29" xfId="1" applyFont="1" applyFill="1" applyBorder="1"/>
    <xf numFmtId="0" fontId="70" fillId="83" borderId="30" xfId="0" applyFont="1" applyFill="1" applyBorder="1" applyAlignment="1">
      <alignment horizontal="center"/>
    </xf>
    <xf numFmtId="43" fontId="69" fillId="83" borderId="28" xfId="1" applyFont="1" applyFill="1" applyBorder="1"/>
    <xf numFmtId="0" fontId="70" fillId="0" borderId="28" xfId="0" applyFont="1" applyFill="1" applyBorder="1"/>
    <xf numFmtId="0" fontId="70" fillId="83" borderId="31" xfId="0" applyFont="1" applyFill="1" applyBorder="1" applyAlignment="1">
      <alignment horizontal="center"/>
    </xf>
    <xf numFmtId="43" fontId="69" fillId="83" borderId="32" xfId="272" applyFont="1" applyFill="1" applyBorder="1"/>
    <xf numFmtId="0" fontId="70" fillId="0" borderId="32" xfId="0" applyFont="1" applyFill="1" applyBorder="1"/>
    <xf numFmtId="0" fontId="70" fillId="83" borderId="33" xfId="0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27" xfId="0" applyNumberFormat="1" applyBorder="1"/>
    <xf numFmtId="165" fontId="0" fillId="0" borderId="0" xfId="0" applyNumberFormat="1"/>
    <xf numFmtId="0" fontId="0" fillId="0" borderId="0" xfId="0" applyNumberFormat="1" applyFill="1" applyBorder="1" applyAlignment="1"/>
    <xf numFmtId="41" fontId="7" fillId="0" borderId="0" xfId="0" applyNumberFormat="1" applyFont="1" applyFill="1" applyBorder="1" applyAlignment="1"/>
    <xf numFmtId="43" fontId="7" fillId="0" borderId="0" xfId="0" applyNumberFormat="1" applyFont="1" applyFill="1" applyBorder="1" applyAlignment="1"/>
    <xf numFmtId="0" fontId="49" fillId="0" borderId="0" xfId="0" applyNumberFormat="1" applyFont="1" applyFill="1" applyAlignment="1"/>
    <xf numFmtId="41" fontId="71" fillId="0" borderId="0" xfId="0" applyNumberFormat="1" applyFont="1" applyFill="1" applyBorder="1" applyAlignment="1"/>
    <xf numFmtId="41" fontId="0" fillId="0" borderId="0" xfId="0" applyNumberFormat="1" applyFill="1" applyBorder="1" applyAlignment="1"/>
    <xf numFmtId="41" fontId="5" fillId="0" borderId="3" xfId="0" applyNumberFormat="1" applyFont="1" applyFill="1" applyBorder="1" applyAlignment="1">
      <alignment horizontal="left" indent="1"/>
    </xf>
    <xf numFmtId="41" fontId="5" fillId="0" borderId="0" xfId="0" applyNumberFormat="1" applyFont="1" applyFill="1" applyBorder="1" applyAlignment="1">
      <alignment horizontal="centerContinuous" vertical="center" wrapText="1"/>
    </xf>
    <xf numFmtId="41" fontId="5" fillId="0" borderId="34" xfId="0" applyNumberFormat="1" applyFont="1" applyFill="1" applyBorder="1" applyAlignment="1">
      <alignment horizontal="centerContinuous" vertical="center" wrapText="1"/>
    </xf>
    <xf numFmtId="0" fontId="3" fillId="0" borderId="34" xfId="0" applyNumberFormat="1" applyFont="1" applyFill="1" applyBorder="1" applyAlignment="1">
      <alignment horizontal="centerContinuous" vertical="center" wrapText="1"/>
    </xf>
    <xf numFmtId="43" fontId="0" fillId="0" borderId="0" xfId="0" applyNumberFormat="1" applyFill="1" applyBorder="1" applyAlignment="1"/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left"/>
    </xf>
    <xf numFmtId="0" fontId="70" fillId="0" borderId="31" xfId="0" applyFont="1" applyBorder="1" applyAlignment="1">
      <alignment horizontal="center"/>
    </xf>
    <xf numFmtId="42" fontId="0" fillId="0" borderId="0" xfId="0" applyNumberFormat="1" applyFill="1" applyAlignment="1"/>
    <xf numFmtId="41" fontId="0" fillId="0" borderId="0" xfId="0" applyNumberFormat="1" applyFill="1" applyAlignment="1"/>
    <xf numFmtId="43" fontId="0" fillId="0" borderId="0" xfId="1" applyFont="1" applyFill="1" applyAlignment="1"/>
    <xf numFmtId="0" fontId="0" fillId="0" borderId="0" xfId="0" applyNumberFormat="1" applyFill="1" applyAlignment="1">
      <alignment horizontal="center"/>
    </xf>
    <xf numFmtId="0" fontId="0" fillId="0" borderId="33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35" xfId="0" applyNumberFormat="1" applyFill="1" applyBorder="1" applyAlignment="1">
      <alignment horizontal="center"/>
    </xf>
    <xf numFmtId="43" fontId="0" fillId="0" borderId="31" xfId="1" applyFont="1" applyFill="1" applyBorder="1" applyAlignment="1"/>
    <xf numFmtId="43" fontId="0" fillId="0" borderId="0" xfId="1" applyFont="1" applyFill="1" applyBorder="1" applyAlignment="1"/>
    <xf numFmtId="43" fontId="0" fillId="0" borderId="36" xfId="1" applyFont="1" applyFill="1" applyBorder="1" applyAlignment="1"/>
    <xf numFmtId="43" fontId="0" fillId="0" borderId="30" xfId="1" applyFont="1" applyFill="1" applyBorder="1" applyAlignment="1"/>
    <xf numFmtId="43" fontId="0" fillId="0" borderId="3" xfId="1" applyFont="1" applyFill="1" applyBorder="1" applyAlignment="1"/>
    <xf numFmtId="43" fontId="0" fillId="0" borderId="37" xfId="1" applyFont="1" applyFill="1" applyBorder="1" applyAlignment="1"/>
    <xf numFmtId="43" fontId="0" fillId="0" borderId="0" xfId="0" applyNumberFormat="1" applyFill="1" applyAlignment="1"/>
    <xf numFmtId="0" fontId="0" fillId="0" borderId="0" xfId="0" applyNumberFormat="1" applyFill="1" applyBorder="1" applyAlignment="1">
      <alignment horizontal="center"/>
    </xf>
    <xf numFmtId="42" fontId="5" fillId="0" borderId="0" xfId="0" applyNumberFormat="1" applyFont="1" applyFill="1" applyBorder="1" applyAlignment="1"/>
    <xf numFmtId="9" fontId="5" fillId="0" borderId="0" xfId="273" applyFont="1" applyFill="1" applyAlignment="1">
      <alignment horizontal="left" wrapText="1"/>
    </xf>
  </cellXfs>
  <cellStyles count="274">
    <cellStyle name="20% - Accent1" xfId="136" builtinId="30" customBuiltin="1"/>
    <cellStyle name="20% - Accent1 2" xfId="213"/>
    <cellStyle name="20% - Accent2" xfId="140" builtinId="34" customBuiltin="1"/>
    <cellStyle name="20% - Accent2 2" xfId="217"/>
    <cellStyle name="20% - Accent3" xfId="144" builtinId="38" customBuiltin="1"/>
    <cellStyle name="20% - Accent3 2" xfId="221"/>
    <cellStyle name="20% - Accent4" xfId="148" builtinId="42" customBuiltin="1"/>
    <cellStyle name="20% - Accent4 2" xfId="225"/>
    <cellStyle name="20% - Accent5" xfId="152" builtinId="46" customBuiltin="1"/>
    <cellStyle name="20% - Accent5 2" xfId="229"/>
    <cellStyle name="20% - Accent6" xfId="156" builtinId="50" customBuiltin="1"/>
    <cellStyle name="20% - Accent6 2" xfId="233"/>
    <cellStyle name="40% - Accent1" xfId="137" builtinId="31" customBuiltin="1"/>
    <cellStyle name="40% - Accent1 2" xfId="214"/>
    <cellStyle name="40% - Accent2" xfId="141" builtinId="35" customBuiltin="1"/>
    <cellStyle name="40% - Accent2 2" xfId="218"/>
    <cellStyle name="40% - Accent3" xfId="145" builtinId="39" customBuiltin="1"/>
    <cellStyle name="40% - Accent3 2" xfId="222"/>
    <cellStyle name="40% - Accent4" xfId="149" builtinId="43" customBuiltin="1"/>
    <cellStyle name="40% - Accent4 2" xfId="226"/>
    <cellStyle name="40% - Accent5" xfId="153" builtinId="47" customBuiltin="1"/>
    <cellStyle name="40% - Accent5 2" xfId="230"/>
    <cellStyle name="40% - Accent6" xfId="157" builtinId="51" customBuiltin="1"/>
    <cellStyle name="40% - Accent6 2" xfId="234"/>
    <cellStyle name="60% - Accent1" xfId="138" builtinId="32" customBuiltin="1"/>
    <cellStyle name="60% - Accent1 2" xfId="215"/>
    <cellStyle name="60% - Accent2" xfId="142" builtinId="36" customBuiltin="1"/>
    <cellStyle name="60% - Accent2 2" xfId="219"/>
    <cellStyle name="60% - Accent3" xfId="146" builtinId="40" customBuiltin="1"/>
    <cellStyle name="60% - Accent3 2" xfId="223"/>
    <cellStyle name="60% - Accent4" xfId="150" builtinId="44" customBuiltin="1"/>
    <cellStyle name="60% - Accent4 2" xfId="227"/>
    <cellStyle name="60% - Accent5" xfId="154" builtinId="48" customBuiltin="1"/>
    <cellStyle name="60% - Accent5 2" xfId="231"/>
    <cellStyle name="60% - Accent6" xfId="158" builtinId="52" customBuiltin="1"/>
    <cellStyle name="60% - Accent6 2" xfId="235"/>
    <cellStyle name="Accent1" xfId="135" builtinId="29" customBuiltin="1"/>
    <cellStyle name="Accent1 - 20%" xfId="4"/>
    <cellStyle name="Accent1 - 40%" xfId="5"/>
    <cellStyle name="Accent1 - 60%" xfId="6"/>
    <cellStyle name="Accent1 10" xfId="236"/>
    <cellStyle name="Accent1 11" xfId="248"/>
    <cellStyle name="Accent1 12" xfId="259"/>
    <cellStyle name="Accent1 13" xfId="263"/>
    <cellStyle name="Accent1 14" xfId="267"/>
    <cellStyle name="Accent1 15" xfId="270"/>
    <cellStyle name="Accent1 2" xfId="3"/>
    <cellStyle name="Accent1 3" xfId="88"/>
    <cellStyle name="Accent1 4" xfId="110"/>
    <cellStyle name="Accent1 5" xfId="114"/>
    <cellStyle name="Accent1 6" xfId="115"/>
    <cellStyle name="Accent1 7" xfId="117"/>
    <cellStyle name="Accent1 8" xfId="159"/>
    <cellStyle name="Accent1 9" xfId="212"/>
    <cellStyle name="Accent2" xfId="139" builtinId="33" customBuiltin="1"/>
    <cellStyle name="Accent2 - 20%" xfId="8"/>
    <cellStyle name="Accent2 - 40%" xfId="9"/>
    <cellStyle name="Accent2 - 60%" xfId="10"/>
    <cellStyle name="Accent2 10" xfId="238"/>
    <cellStyle name="Accent2 11" xfId="253"/>
    <cellStyle name="Accent2 12" xfId="244"/>
    <cellStyle name="Accent2 13" xfId="256"/>
    <cellStyle name="Accent2 14" xfId="260"/>
    <cellStyle name="Accent2 15" xfId="264"/>
    <cellStyle name="Accent2 2" xfId="7"/>
    <cellStyle name="Accent2 3" xfId="90"/>
    <cellStyle name="Accent2 4" xfId="108"/>
    <cellStyle name="Accent2 5" xfId="112"/>
    <cellStyle name="Accent2 6" xfId="109"/>
    <cellStyle name="Accent2 7" xfId="116"/>
    <cellStyle name="Accent2 8" xfId="160"/>
    <cellStyle name="Accent2 9" xfId="216"/>
    <cellStyle name="Accent3" xfId="143" builtinId="37" customBuiltin="1"/>
    <cellStyle name="Accent3 - 20%" xfId="12"/>
    <cellStyle name="Accent3 - 40%" xfId="13"/>
    <cellStyle name="Accent3 - 60%" xfId="14"/>
    <cellStyle name="Accent3 10" xfId="242"/>
    <cellStyle name="Accent3 11" xfId="240"/>
    <cellStyle name="Accent3 12" xfId="239"/>
    <cellStyle name="Accent3 13" xfId="243"/>
    <cellStyle name="Accent3 14" xfId="255"/>
    <cellStyle name="Accent3 15" xfId="245"/>
    <cellStyle name="Accent3 2" xfId="11"/>
    <cellStyle name="Accent3 3" xfId="93"/>
    <cellStyle name="Accent3 4" xfId="107"/>
    <cellStyle name="Accent3 5" xfId="89"/>
    <cellStyle name="Accent3 6" xfId="106"/>
    <cellStyle name="Accent3 7" xfId="113"/>
    <cellStyle name="Accent3 8" xfId="161"/>
    <cellStyle name="Accent3 9" xfId="220"/>
    <cellStyle name="Accent4" xfId="147" builtinId="41" customBuiltin="1"/>
    <cellStyle name="Accent4 - 20%" xfId="16"/>
    <cellStyle name="Accent4 - 40%" xfId="17"/>
    <cellStyle name="Accent4 - 60%" xfId="18"/>
    <cellStyle name="Accent4 10" xfId="246"/>
    <cellStyle name="Accent4 11" xfId="247"/>
    <cellStyle name="Accent4 12" xfId="258"/>
    <cellStyle name="Accent4 13" xfId="262"/>
    <cellStyle name="Accent4 14" xfId="266"/>
    <cellStyle name="Accent4 15" xfId="269"/>
    <cellStyle name="Accent4 2" xfId="15"/>
    <cellStyle name="Accent4 3" xfId="94"/>
    <cellStyle name="Accent4 4" xfId="105"/>
    <cellStyle name="Accent4 5" xfId="92"/>
    <cellStyle name="Accent4 6" xfId="104"/>
    <cellStyle name="Accent4 7" xfId="111"/>
    <cellStyle name="Accent4 8" xfId="162"/>
    <cellStyle name="Accent4 9" xfId="224"/>
    <cellStyle name="Accent5" xfId="151" builtinId="45" customBuiltin="1"/>
    <cellStyle name="Accent5 - 20%" xfId="20"/>
    <cellStyle name="Accent5 - 40%" xfId="21"/>
    <cellStyle name="Accent5 - 60%" xfId="22"/>
    <cellStyle name="Accent5 10" xfId="249"/>
    <cellStyle name="Accent5 11" xfId="254"/>
    <cellStyle name="Accent5 12" xfId="251"/>
    <cellStyle name="Accent5 13" xfId="237"/>
    <cellStyle name="Accent5 14" xfId="250"/>
    <cellStyle name="Accent5 15" xfId="241"/>
    <cellStyle name="Accent5 2" xfId="19"/>
    <cellStyle name="Accent5 3" xfId="97"/>
    <cellStyle name="Accent5 4" xfId="103"/>
    <cellStyle name="Accent5 5" xfId="95"/>
    <cellStyle name="Accent5 6" xfId="102"/>
    <cellStyle name="Accent5 7" xfId="91"/>
    <cellStyle name="Accent5 8" xfId="163"/>
    <cellStyle name="Accent5 9" xfId="228"/>
    <cellStyle name="Accent6" xfId="155" builtinId="49" customBuiltin="1"/>
    <cellStyle name="Accent6 - 20%" xfId="24"/>
    <cellStyle name="Accent6 - 40%" xfId="25"/>
    <cellStyle name="Accent6 - 60%" xfId="26"/>
    <cellStyle name="Accent6 10" xfId="252"/>
    <cellStyle name="Accent6 11" xfId="257"/>
    <cellStyle name="Accent6 12" xfId="261"/>
    <cellStyle name="Accent6 13" xfId="265"/>
    <cellStyle name="Accent6 14" xfId="268"/>
    <cellStyle name="Accent6 15" xfId="271"/>
    <cellStyle name="Accent6 2" xfId="23"/>
    <cellStyle name="Accent6 3" xfId="99"/>
    <cellStyle name="Accent6 4" xfId="101"/>
    <cellStyle name="Accent6 5" xfId="98"/>
    <cellStyle name="Accent6 6" xfId="100"/>
    <cellStyle name="Accent6 7" xfId="96"/>
    <cellStyle name="Accent6 8" xfId="164"/>
    <cellStyle name="Accent6 9" xfId="232"/>
    <cellStyle name="Bad" xfId="124" builtinId="27" customBuiltin="1"/>
    <cellStyle name="Bad 2" xfId="27"/>
    <cellStyle name="Bad 3" xfId="201"/>
    <cellStyle name="Calculation" xfId="128" builtinId="22" customBuiltin="1"/>
    <cellStyle name="Calculation 2" xfId="28"/>
    <cellStyle name="Calculation 3" xfId="205"/>
    <cellStyle name="Check Cell" xfId="130" builtinId="23" customBuiltin="1"/>
    <cellStyle name="Check Cell 2" xfId="29"/>
    <cellStyle name="Check Cell 3" xfId="207"/>
    <cellStyle name="Comma" xfId="1" builtinId="3"/>
    <cellStyle name="Comma 2" xfId="272"/>
    <cellStyle name="Emphasis 1" xfId="30"/>
    <cellStyle name="Emphasis 2" xfId="31"/>
    <cellStyle name="Emphasis 3" xfId="32"/>
    <cellStyle name="Explanatory Text" xfId="133" builtinId="53" customBuiltin="1"/>
    <cellStyle name="Explanatory Text 2" xfId="210"/>
    <cellStyle name="Good" xfId="123" builtinId="26" customBuiltin="1"/>
    <cellStyle name="Good 2" xfId="33"/>
    <cellStyle name="Good 3" xfId="200"/>
    <cellStyle name="Heading 1" xfId="119" builtinId="16" customBuiltin="1"/>
    <cellStyle name="Heading 1 2" xfId="34"/>
    <cellStyle name="Heading 1 3" xfId="196"/>
    <cellStyle name="Heading 2" xfId="120" builtinId="17" customBuiltin="1"/>
    <cellStyle name="Heading 2 2" xfId="35"/>
    <cellStyle name="Heading 2 3" xfId="197"/>
    <cellStyle name="Heading 3" xfId="121" builtinId="18" customBuiltin="1"/>
    <cellStyle name="Heading 3 2" xfId="36"/>
    <cellStyle name="Heading 3 3" xfId="198"/>
    <cellStyle name="Heading 4" xfId="122" builtinId="19" customBuiltin="1"/>
    <cellStyle name="Heading 4 2" xfId="37"/>
    <cellStyle name="Heading 4 3" xfId="199"/>
    <cellStyle name="Input" xfId="126" builtinId="20" customBuiltin="1"/>
    <cellStyle name="Input 2" xfId="38"/>
    <cellStyle name="Input 3" xfId="203"/>
    <cellStyle name="Linked Cell" xfId="129" builtinId="24" customBuiltin="1"/>
    <cellStyle name="Linked Cell 2" xfId="39"/>
    <cellStyle name="Linked Cell 3" xfId="206"/>
    <cellStyle name="Neutral" xfId="125" builtinId="28" customBuiltin="1"/>
    <cellStyle name="Neutral 2" xfId="40"/>
    <cellStyle name="Neutral 3" xfId="202"/>
    <cellStyle name="Normal" xfId="0" builtinId="0"/>
    <cellStyle name="Normal 2" xfId="2"/>
    <cellStyle name="Normal 3" xfId="87"/>
    <cellStyle name="Normal 4" xfId="165"/>
    <cellStyle name="Normal 5" xfId="195"/>
    <cellStyle name="Note" xfId="132" builtinId="10" customBuiltin="1"/>
    <cellStyle name="Note 2" xfId="41"/>
    <cellStyle name="Note 3" xfId="166"/>
    <cellStyle name="Note 4" xfId="209"/>
    <cellStyle name="Output" xfId="127" builtinId="21" customBuiltin="1"/>
    <cellStyle name="Output 2" xfId="42"/>
    <cellStyle name="Output 3" xfId="204"/>
    <cellStyle name="Percent" xfId="273" builtinId="5"/>
    <cellStyle name="SAPBEXaggData" xfId="43"/>
    <cellStyle name="SAPBEXaggData 2" xfId="167"/>
    <cellStyle name="SAPBEXaggDataEmph" xfId="44"/>
    <cellStyle name="SAPBEXaggItem" xfId="45"/>
    <cellStyle name="SAPBEXaggItem 2" xfId="168"/>
    <cellStyle name="SAPBEXaggItemX" xfId="46"/>
    <cellStyle name="SAPBEXchaText" xfId="47"/>
    <cellStyle name="SAPBEXchaText 2" xfId="169"/>
    <cellStyle name="SAPBEXexcBad7" xfId="48"/>
    <cellStyle name="SAPBEXexcBad7 2" xfId="170"/>
    <cellStyle name="SAPBEXexcBad8" xfId="49"/>
    <cellStyle name="SAPBEXexcBad8 2" xfId="171"/>
    <cellStyle name="SAPBEXexcBad9" xfId="50"/>
    <cellStyle name="SAPBEXexcBad9 2" xfId="172"/>
    <cellStyle name="SAPBEXexcCritical4" xfId="51"/>
    <cellStyle name="SAPBEXexcCritical4 2" xfId="173"/>
    <cellStyle name="SAPBEXexcCritical5" xfId="52"/>
    <cellStyle name="SAPBEXexcCritical5 2" xfId="174"/>
    <cellStyle name="SAPBEXexcCritical6" xfId="53"/>
    <cellStyle name="SAPBEXexcCritical6 2" xfId="175"/>
    <cellStyle name="SAPBEXexcGood1" xfId="54"/>
    <cellStyle name="SAPBEXexcGood1 2" xfId="176"/>
    <cellStyle name="SAPBEXexcGood2" xfId="55"/>
    <cellStyle name="SAPBEXexcGood2 2" xfId="177"/>
    <cellStyle name="SAPBEXexcGood3" xfId="56"/>
    <cellStyle name="SAPBEXexcGood3 2" xfId="178"/>
    <cellStyle name="SAPBEXfilterDrill" xfId="57"/>
    <cellStyle name="SAPBEXfilterDrill 2" xfId="179"/>
    <cellStyle name="SAPBEXfilterItem" xfId="58"/>
    <cellStyle name="SAPBEXfilterText" xfId="59"/>
    <cellStyle name="SAPBEXformats" xfId="60"/>
    <cellStyle name="SAPBEXformats 2" xfId="180"/>
    <cellStyle name="SAPBEXheaderItem" xfId="61"/>
    <cellStyle name="SAPBEXheaderItem 2" xfId="181"/>
    <cellStyle name="SAPBEXheaderText" xfId="62"/>
    <cellStyle name="SAPBEXheaderText 2" xfId="182"/>
    <cellStyle name="SAPBEXHLevel0" xfId="63"/>
    <cellStyle name="SAPBEXHLevel0 2" xfId="183"/>
    <cellStyle name="SAPBEXHLevel0X" xfId="64"/>
    <cellStyle name="SAPBEXHLevel0X 2" xfId="184"/>
    <cellStyle name="SAPBEXHLevel1" xfId="65"/>
    <cellStyle name="SAPBEXHLevel1 2" xfId="185"/>
    <cellStyle name="SAPBEXHLevel1X" xfId="66"/>
    <cellStyle name="SAPBEXHLevel1X 2" xfId="186"/>
    <cellStyle name="SAPBEXHLevel2" xfId="67"/>
    <cellStyle name="SAPBEXHLevel2 2" xfId="187"/>
    <cellStyle name="SAPBEXHLevel2X" xfId="68"/>
    <cellStyle name="SAPBEXHLevel2X 2" xfId="188"/>
    <cellStyle name="SAPBEXHLevel3" xfId="69"/>
    <cellStyle name="SAPBEXHLevel3 2" xfId="189"/>
    <cellStyle name="SAPBEXHLevel3X" xfId="70"/>
    <cellStyle name="SAPBEXHLevel3X 2" xfId="190"/>
    <cellStyle name="SAPBEXinputData" xfId="71"/>
    <cellStyle name="SAPBEXinputData 2" xfId="191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 2" xfId="192"/>
    <cellStyle name="SAPBEXstdDataEmph" xfId="78"/>
    <cellStyle name="SAPBEXstdItem" xfId="79"/>
    <cellStyle name="SAPBEXstdItem 2" xfId="193"/>
    <cellStyle name="SAPBEXstdItemX" xfId="80"/>
    <cellStyle name="SAPBEXtitle" xfId="81"/>
    <cellStyle name="SAPBEXunassignedItem" xfId="82"/>
    <cellStyle name="SAPBEXunassignedItem 2" xfId="194"/>
    <cellStyle name="SAPBEXundefined" xfId="83"/>
    <cellStyle name="Sheet Title" xfId="84"/>
    <cellStyle name="Title" xfId="118" builtinId="15" customBuiltin="1"/>
    <cellStyle name="Total" xfId="134" builtinId="25" customBuiltin="1"/>
    <cellStyle name="Total 2" xfId="85"/>
    <cellStyle name="Total 3" xfId="211"/>
    <cellStyle name="Warning Text" xfId="131" builtinId="11" customBuiltin="1"/>
    <cellStyle name="Warning Text 2" xfId="86"/>
    <cellStyle name="Warning Text 3" xfId="208"/>
  </cellStyles>
  <dxfs count="1">
    <dxf>
      <numFmt numFmtId="164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Popich" refreshedDate="42299.674943055557" createdVersion="4" refreshedVersion="4" minRefreshableVersion="3" recordCount="100">
  <cacheSource type="worksheet">
    <worksheetSource ref="A4:E77" sheet="Storm Costs DL" r:id="rId2"/>
  </cacheSource>
  <cacheFields count="5">
    <cacheField name="12 ME" numFmtId="0">
      <sharedItems containsSemiMixedTypes="0" containsNonDate="0" containsDate="1" containsString="0" minDate="2010-09-01T00:00:00" maxDate="2015-09-02T00:00:00" count="6">
        <d v="2010-09-01T00:00:00"/>
        <d v="2011-09-01T00:00:00"/>
        <d v="2012-09-01T00:00:00"/>
        <d v="2013-09-01T00:00:00"/>
        <d v="2014-09-01T00:00:00"/>
        <d v="2015-09-01T00:00:00"/>
      </sharedItems>
    </cacheField>
    <cacheField name="Category" numFmtId="0">
      <sharedItems count="2">
        <s v="Trans"/>
        <s v="Distr."/>
      </sharedItems>
    </cacheField>
    <cacheField name="WBS Element (CO Ord)" numFmtId="0">
      <sharedItems count="37">
        <s v="P.10007.01.05"/>
        <s v="P.10007.01.05.01"/>
        <s v="P.10007.01.05.02"/>
        <s v="P.10007.03.05"/>
        <s v="P.10007.03.05.01"/>
        <s v="P.10007.03.05.02"/>
        <s v="P.10007.03.10"/>
        <s v="P.10007.03.10.01"/>
        <s v="P.10007.03.10.02"/>
        <s v="P.10008.03.06.01"/>
        <s v="P.10008.03.06.02"/>
        <s v="P.10008.08.01"/>
        <s v="P.10008.08.01.01"/>
        <s v="P.10008.08.01.02"/>
        <s v="P.10010.02.03.01"/>
        <s v="P.10010.02.03.02"/>
        <s v="P.10007.01.07.01"/>
        <s v="P.10007.01.07.02"/>
        <s v="P.10010.01.03.01"/>
        <s v="P.10010.01.03.02"/>
        <s v="P.10010.01.10.01"/>
        <s v="S.02140.02.01"/>
        <s v="S.02140.05.01"/>
        <s v="S.02140.05.02"/>
        <s v="S.02140.10.01"/>
        <s v="S.02140.10.02"/>
        <s v="S.02140.02.02"/>
        <s v="S.02140.04.01"/>
        <s v="S.02140.07"/>
        <s v="S.02140.07.01"/>
        <s v="S.02140.07.02"/>
        <s v="S.02140.09.01"/>
        <s v="S.02140.09.02"/>
        <s v="S.02140.01.01"/>
        <s v="S.02140.04.02"/>
        <s v="S.02140.08.01"/>
        <s v="S.02140.08.02"/>
      </sharedItems>
    </cacheField>
    <cacheField name="WBS Desc." numFmtId="0">
      <sharedItems/>
    </cacheField>
    <cacheField name="Amount" numFmtId="0">
      <sharedItems containsSemiMixedTypes="0" containsString="0" containsNumber="1" minValue="-1478624.8" maxValue="10206624.93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x v="0"/>
    <s v="OH Trans Line Storm Damage"/>
    <n v="31808.080000000002"/>
  </r>
  <r>
    <x v="0"/>
    <x v="0"/>
    <x v="1"/>
    <s v="DO NOT USE - IEEE Deferrable"/>
    <n v="14852.86"/>
  </r>
  <r>
    <x v="0"/>
    <x v="0"/>
    <x v="2"/>
    <s v="DO NOT USE - IEEE Non Deferrable"/>
    <n v="16536.419999999998"/>
  </r>
  <r>
    <x v="0"/>
    <x v="1"/>
    <x v="3"/>
    <s v="OH Dist Line Storm Damage"/>
    <n v="1643701.43"/>
  </r>
  <r>
    <x v="0"/>
    <x v="1"/>
    <x v="4"/>
    <s v="DO NOT USE - IEEE Deferrable"/>
    <n v="3463458.03"/>
  </r>
  <r>
    <x v="0"/>
    <x v="1"/>
    <x v="5"/>
    <s v="DO NOT USE - IEEE Non Deferrable"/>
    <n v="689333.02"/>
  </r>
  <r>
    <x v="0"/>
    <x v="1"/>
    <x v="6"/>
    <s v="OH Dist. Transformer Storm Damage"/>
    <n v="39162.32"/>
  </r>
  <r>
    <x v="0"/>
    <x v="1"/>
    <x v="7"/>
    <s v="DO NOT USE - IEEE Deferrable"/>
    <n v="75537.53"/>
  </r>
  <r>
    <x v="0"/>
    <x v="1"/>
    <x v="8"/>
    <s v="DO NOT USE - IEEE Non Deferrable"/>
    <n v="32878.089999999997"/>
  </r>
  <r>
    <x v="0"/>
    <x v="1"/>
    <x v="9"/>
    <s v="DO NOT USE - IEEE Deferrable"/>
    <n v="2358.25"/>
  </r>
  <r>
    <x v="0"/>
    <x v="1"/>
    <x v="10"/>
    <s v="DO NOT USE - IEEE Non Deferrable"/>
    <n v="2416.65"/>
  </r>
  <r>
    <x v="0"/>
    <x v="1"/>
    <x v="11"/>
    <s v="UG Dist Transformer Storm Damage"/>
    <n v="5949.21"/>
  </r>
  <r>
    <x v="0"/>
    <x v="1"/>
    <x v="12"/>
    <s v="DO NOT USE - IEEE Deferrable"/>
    <n v="1172.76"/>
  </r>
  <r>
    <x v="0"/>
    <x v="1"/>
    <x v="13"/>
    <s v="DO NOT USE - IEEE Non Deferrable"/>
    <n v="113.99"/>
  </r>
  <r>
    <x v="1"/>
    <x v="0"/>
    <x v="1"/>
    <s v="DO NOT USE - IEEE Deferrable"/>
    <n v="83873.59"/>
  </r>
  <r>
    <x v="1"/>
    <x v="0"/>
    <x v="2"/>
    <s v="DO NOT USE - IEEE Non Deferrable"/>
    <n v="62704.27"/>
  </r>
  <r>
    <x v="1"/>
    <x v="1"/>
    <x v="3"/>
    <s v="OH Dist Line Storm Damage"/>
    <n v="-12394.61"/>
  </r>
  <r>
    <x v="1"/>
    <x v="1"/>
    <x v="4"/>
    <s v="DO NOT USE - IEEE Deferrable"/>
    <n v="6196819.25"/>
  </r>
  <r>
    <x v="1"/>
    <x v="1"/>
    <x v="5"/>
    <s v="DO NOT USE - IEEE Non Deferrable"/>
    <n v="3107514.45"/>
  </r>
  <r>
    <x v="1"/>
    <x v="1"/>
    <x v="7"/>
    <s v="DO NOT USE - IEEE Deferrable"/>
    <n v="6166.7"/>
  </r>
  <r>
    <x v="1"/>
    <x v="1"/>
    <x v="8"/>
    <s v="DO NOT USE - IEEE Non Deferrable"/>
    <n v="14690.89"/>
  </r>
  <r>
    <x v="1"/>
    <x v="1"/>
    <x v="9"/>
    <s v="DO NOT USE - IEEE Deferrable"/>
    <n v="-4198.0200000000004"/>
  </r>
  <r>
    <x v="1"/>
    <x v="1"/>
    <x v="10"/>
    <s v="DO NOT USE - IEEE Non Deferrable"/>
    <n v="1389.48"/>
  </r>
  <r>
    <x v="1"/>
    <x v="1"/>
    <x v="12"/>
    <s v="DO NOT USE - IEEE Deferrable"/>
    <n v="40.64"/>
  </r>
  <r>
    <x v="1"/>
    <x v="1"/>
    <x v="13"/>
    <s v="DO NOT USE - IEEE Non Deferrable"/>
    <n v="4254.76"/>
  </r>
  <r>
    <x v="1"/>
    <x v="1"/>
    <x v="14"/>
    <s v="DO NOT USE - IEEE Deferrable"/>
    <n v="3.79"/>
  </r>
  <r>
    <x v="1"/>
    <x v="1"/>
    <x v="15"/>
    <s v="DO NOT USE - IEEE Non Deferrable"/>
    <n v="6501.58"/>
  </r>
  <r>
    <x v="2"/>
    <x v="0"/>
    <x v="0"/>
    <s v="OH Trans Line Storm Damage"/>
    <n v="0"/>
  </r>
  <r>
    <x v="2"/>
    <x v="0"/>
    <x v="1"/>
    <s v="DO NOT USE - IEEE Deferrable"/>
    <n v="-1478624.8"/>
  </r>
  <r>
    <x v="2"/>
    <x v="0"/>
    <x v="2"/>
    <s v="DO NOT USE - IEEE Non Deferrable"/>
    <n v="46971.68"/>
  </r>
  <r>
    <x v="2"/>
    <x v="0"/>
    <x v="16"/>
    <s v="DO NOT USE-IEEE Deferrable (55-115kV)"/>
    <n v="1671929.16"/>
  </r>
  <r>
    <x v="2"/>
    <x v="0"/>
    <x v="17"/>
    <s v="DO NOT USE-IEEE Non Deferrable(55-115kV)"/>
    <n v="89501.22"/>
  </r>
  <r>
    <x v="2"/>
    <x v="1"/>
    <x v="3"/>
    <s v="OH Dist Line Storm Damage"/>
    <n v="0"/>
  </r>
  <r>
    <x v="2"/>
    <x v="1"/>
    <x v="4"/>
    <s v="DO NOT USE - IEEE Deferrable"/>
    <n v="7750958.9800000004"/>
  </r>
  <r>
    <x v="2"/>
    <x v="1"/>
    <x v="5"/>
    <s v="DO NOT USE - IEEE Non Deferrable"/>
    <n v="3811491.31"/>
  </r>
  <r>
    <x v="2"/>
    <x v="1"/>
    <x v="6"/>
    <s v="OH Dist. Transformer Storm Damage"/>
    <n v="57487.69"/>
  </r>
  <r>
    <x v="2"/>
    <x v="1"/>
    <x v="7"/>
    <s v="DO NOT USE - IEEE Deferrable"/>
    <n v="-58110.39"/>
  </r>
  <r>
    <x v="2"/>
    <x v="1"/>
    <x v="8"/>
    <s v="DO NOT USE - IEEE Non Deferrable"/>
    <n v="46007.62"/>
  </r>
  <r>
    <x v="2"/>
    <x v="1"/>
    <x v="9"/>
    <s v="DO NOT USE - IEEE Deferrable"/>
    <n v="451.25"/>
  </r>
  <r>
    <x v="2"/>
    <x v="1"/>
    <x v="10"/>
    <s v="DO NOT USE - IEEE Non Deferrable"/>
    <n v="1281.8699999999999"/>
  </r>
  <r>
    <x v="2"/>
    <x v="1"/>
    <x v="12"/>
    <s v="DO NOT USE - IEEE Deferrable"/>
    <n v="-22082.57"/>
  </r>
  <r>
    <x v="2"/>
    <x v="1"/>
    <x v="13"/>
    <s v="DO NOT USE - IEEE Non Deferrable"/>
    <n v="23575.24"/>
  </r>
  <r>
    <x v="2"/>
    <x v="0"/>
    <x v="18"/>
    <s v="DO NOT USE - IEEE Deferrable"/>
    <n v="-13875.98"/>
  </r>
  <r>
    <x v="2"/>
    <x v="0"/>
    <x v="19"/>
    <s v="DO NOT USE - IEEE Non Deferrable"/>
    <n v="627.32000000000005"/>
  </r>
  <r>
    <x v="2"/>
    <x v="0"/>
    <x v="20"/>
    <s v="DO NOT USE - IEEE Deferrable (55-115kv)"/>
    <n v="14025.28"/>
  </r>
  <r>
    <x v="2"/>
    <x v="1"/>
    <x v="14"/>
    <s v="DO NOT USE - IEEE Deferrable"/>
    <n v="342.92"/>
  </r>
  <r>
    <x v="2"/>
    <x v="1"/>
    <x v="15"/>
    <s v="DO NOT USE - IEEE Non Deferrable"/>
    <n v="2883.63"/>
  </r>
  <r>
    <x v="3"/>
    <x v="0"/>
    <x v="1"/>
    <s v="DO NOT USE - IEEE Deferrable"/>
    <n v="-21781.46"/>
  </r>
  <r>
    <x v="3"/>
    <x v="0"/>
    <x v="2"/>
    <s v="DO NOT USE - IEEE Non Deferrable"/>
    <n v="4501.7"/>
  </r>
  <r>
    <x v="3"/>
    <x v="0"/>
    <x v="16"/>
    <s v="DO NOT USE-IEEE Deferrable (55-115kV)"/>
    <n v="87019.22"/>
  </r>
  <r>
    <x v="3"/>
    <x v="0"/>
    <x v="17"/>
    <s v="DO NOT USE-IEEE Non Deferrable(55-115kV)"/>
    <n v="27200.959999999999"/>
  </r>
  <r>
    <x v="3"/>
    <x v="1"/>
    <x v="4"/>
    <s v="DO NOT USE - IEEE Deferrable"/>
    <n v="1053640.6599999999"/>
  </r>
  <r>
    <x v="3"/>
    <x v="1"/>
    <x v="5"/>
    <s v="DO NOT USE - IEEE Non Deferrable"/>
    <n v="2025973.02"/>
  </r>
  <r>
    <x v="3"/>
    <x v="1"/>
    <x v="7"/>
    <s v="DO NOT USE - IEEE Deferrable"/>
    <n v="16894.650000000001"/>
  </r>
  <r>
    <x v="3"/>
    <x v="1"/>
    <x v="8"/>
    <s v="DO NOT USE - IEEE Non Deferrable"/>
    <n v="20816.080000000002"/>
  </r>
  <r>
    <x v="3"/>
    <x v="1"/>
    <x v="9"/>
    <s v="DO NOT USE - IEEE Deferrable"/>
    <n v="0"/>
  </r>
  <r>
    <x v="3"/>
    <x v="1"/>
    <x v="13"/>
    <s v="DO NOT USE - IEEE Non Deferrable"/>
    <n v="3841"/>
  </r>
  <r>
    <x v="3"/>
    <x v="1"/>
    <x v="14"/>
    <s v="DO NOT USE - IEEE Deferrable"/>
    <n v="0"/>
  </r>
  <r>
    <x v="3"/>
    <x v="0"/>
    <x v="21"/>
    <s v="DO NOT USE - IEEE Deferrable"/>
    <n v="311.98"/>
  </r>
  <r>
    <x v="3"/>
    <x v="1"/>
    <x v="22"/>
    <s v="DO NOT USE - IEEE Deferrable"/>
    <n v="634286.53"/>
  </r>
  <r>
    <x v="3"/>
    <x v="1"/>
    <x v="23"/>
    <s v="DO NOT USE - IEEE Non Deferrable"/>
    <n v="1373462.94"/>
  </r>
  <r>
    <x v="3"/>
    <x v="0"/>
    <x v="24"/>
    <s v="DO NOT USE-IEEE Deferrable (55-115kV)"/>
    <n v="9915.3700000000008"/>
  </r>
  <r>
    <x v="3"/>
    <x v="0"/>
    <x v="25"/>
    <s v="DO NOT USE-IEEE Non Deferrable(55-115kV)"/>
    <n v="8321.41"/>
  </r>
  <r>
    <x v="4"/>
    <x v="0"/>
    <x v="1"/>
    <s v="DO NOT USE - IEEE Deferrable"/>
    <n v="172.37"/>
  </r>
  <r>
    <x v="4"/>
    <x v="0"/>
    <x v="16"/>
    <s v="DO NOT USE-IEEE Deferrable (55-115kV)"/>
    <n v="27162.47"/>
  </r>
  <r>
    <x v="4"/>
    <x v="0"/>
    <x v="17"/>
    <s v="DO NOT USE-IEEE Non Deferrable(55-115kV)"/>
    <n v="62694.96"/>
  </r>
  <r>
    <x v="4"/>
    <x v="1"/>
    <x v="4"/>
    <s v="DO NOT USE - IEEE Deferrable"/>
    <n v="370548.87"/>
  </r>
  <r>
    <x v="4"/>
    <x v="1"/>
    <x v="5"/>
    <s v="DO NOT USE - IEEE Non Deferrable"/>
    <n v="403327.62"/>
  </r>
  <r>
    <x v="4"/>
    <x v="1"/>
    <x v="7"/>
    <s v="DO NOT USE - IEEE Deferrable"/>
    <n v="38828.5"/>
  </r>
  <r>
    <x v="4"/>
    <x v="1"/>
    <x v="8"/>
    <s v="DO NOT USE - IEEE Non Deferrable"/>
    <n v="21210.5"/>
  </r>
  <r>
    <x v="4"/>
    <x v="1"/>
    <x v="10"/>
    <s v="DO NOT USE - IEEE Non Deferrable"/>
    <n v="5510"/>
  </r>
  <r>
    <x v="4"/>
    <x v="1"/>
    <x v="12"/>
    <s v="DO NOT USE - IEEE Deferrable"/>
    <n v="1549.04"/>
  </r>
  <r>
    <x v="4"/>
    <x v="1"/>
    <x v="13"/>
    <s v="DO NOT USE - IEEE Non Deferrable"/>
    <n v="15891.15"/>
  </r>
  <r>
    <x v="4"/>
    <x v="0"/>
    <x v="21"/>
    <s v="DO NOT USE - IEEE Deferrable"/>
    <n v="53369.85"/>
  </r>
  <r>
    <x v="4"/>
    <x v="0"/>
    <x v="26"/>
    <s v="DO NOT USE - IEEE Non Deferrable"/>
    <n v="3142.11"/>
  </r>
  <r>
    <x v="4"/>
    <x v="1"/>
    <x v="27"/>
    <s v="DO NOT USE - IEEE Deferrable"/>
    <n v="0"/>
  </r>
  <r>
    <x v="4"/>
    <x v="1"/>
    <x v="22"/>
    <s v="DO NOT USE - IEEE Deferrable"/>
    <n v="10206624.939999999"/>
  </r>
  <r>
    <x v="4"/>
    <x v="1"/>
    <x v="23"/>
    <s v="DO NOT USE - IEEE Non Deferrable"/>
    <n v="1494370.85"/>
  </r>
  <r>
    <x v="4"/>
    <x v="1"/>
    <x v="28"/>
    <s v="OH Dist. Transformer Storm Damage"/>
    <n v="17254.599999999999"/>
  </r>
  <r>
    <x v="4"/>
    <x v="1"/>
    <x v="29"/>
    <s v="DO NOT USE - IEEE Deferrable"/>
    <n v="85052.93"/>
  </r>
  <r>
    <x v="4"/>
    <x v="1"/>
    <x v="30"/>
    <s v="DO NOT USE - IEEE Non Deferrable"/>
    <n v="16406.68"/>
  </r>
  <r>
    <x v="4"/>
    <x v="0"/>
    <x v="31"/>
    <s v="DO NOT USE - IEEE Deferrable (55-115kv)"/>
    <n v="2503.92"/>
  </r>
  <r>
    <x v="4"/>
    <x v="0"/>
    <x v="32"/>
    <s v="DO NOT USE-IEEE Non Deferrable(55-115kV)"/>
    <n v="1451.93"/>
  </r>
  <r>
    <x v="4"/>
    <x v="0"/>
    <x v="24"/>
    <s v="DO NOT USE-IEEE Deferrable (55-115kV)"/>
    <n v="221596.59"/>
  </r>
  <r>
    <x v="4"/>
    <x v="0"/>
    <x v="25"/>
    <s v="DO NOT USE-IEEE Non Deferrable(55-115kV)"/>
    <n v="55714"/>
  </r>
  <r>
    <x v="5"/>
    <x v="0"/>
    <x v="33"/>
    <s v="DO NOT USE - IEEE Deferrable"/>
    <n v="0"/>
  </r>
  <r>
    <x v="5"/>
    <x v="0"/>
    <x v="21"/>
    <s v="DO NOT USE - IEEE Deferrable"/>
    <n v="9691.9699999999993"/>
  </r>
  <r>
    <x v="5"/>
    <x v="0"/>
    <x v="26"/>
    <s v="DO NOT USE - IEEE Non Deferrable"/>
    <n v="12926.11"/>
  </r>
  <r>
    <x v="5"/>
    <x v="1"/>
    <x v="27"/>
    <s v="DO NOT USE - IEEE Deferrable"/>
    <n v="5455.09"/>
  </r>
  <r>
    <x v="5"/>
    <x v="1"/>
    <x v="34"/>
    <s v="DO NOT USE - IEEE Non Deferrable"/>
    <n v="2734.22"/>
  </r>
  <r>
    <x v="5"/>
    <x v="1"/>
    <x v="22"/>
    <s v="DO NOT USE - IEEE Deferrable"/>
    <n v="9159939.5099999998"/>
  </r>
  <r>
    <x v="5"/>
    <x v="1"/>
    <x v="23"/>
    <s v="DO NOT USE - IEEE Non Deferrable"/>
    <n v="3241838.29"/>
  </r>
  <r>
    <x v="5"/>
    <x v="1"/>
    <x v="29"/>
    <s v="DO NOT USE - IEEE Deferrable"/>
    <n v="-39060.94"/>
  </r>
  <r>
    <x v="5"/>
    <x v="1"/>
    <x v="30"/>
    <s v="DO NOT USE - IEEE Non Deferrable"/>
    <n v="7875.73"/>
  </r>
  <r>
    <x v="5"/>
    <x v="1"/>
    <x v="35"/>
    <s v="DO NOT USE - IEEE Deferrable"/>
    <n v="10366.1"/>
  </r>
  <r>
    <x v="5"/>
    <x v="1"/>
    <x v="36"/>
    <s v="DO NOT USE - IEEE Non Deferrable"/>
    <n v="5443.87"/>
  </r>
  <r>
    <x v="5"/>
    <x v="0"/>
    <x v="31"/>
    <s v="DO NOT USE - IEEE Deferrable (55-115kv)"/>
    <n v="7829.78"/>
  </r>
  <r>
    <x v="5"/>
    <x v="0"/>
    <x v="32"/>
    <s v="DO NOT USE-IEEE Non Deferrable(55-115kV)"/>
    <n v="10307.129999999999"/>
  </r>
  <r>
    <x v="5"/>
    <x v="0"/>
    <x v="24"/>
    <s v="DO NOT USE-IEEE Deferrable (55-115kV)"/>
    <n v="566224.68000000005"/>
  </r>
  <r>
    <x v="5"/>
    <x v="0"/>
    <x v="25"/>
    <s v="DO NOT USE-IEEE Non Deferrable(55-115kV)"/>
    <n v="111726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Sub Total" updatedVersion="4" minRefreshableVersion="3" useAutoFormatting="1" itemPrintTitles="1" createdVersion="4" indent="0" outline="1" outlineData="1" multipleFieldFilters="0">
  <location ref="A3:D10" firstHeaderRow="1" firstDataRow="2" firstDataCol="1"/>
  <pivotFields count="5">
    <pivotField axis="axisRow" showAll="0">
      <items count="7">
        <item h="1" x="0"/>
        <item x="1"/>
        <item x="2"/>
        <item x="3"/>
        <item x="4"/>
        <item x="5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Amount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abSelected="1" topLeftCell="A42" workbookViewId="0">
      <selection activeCell="C62" sqref="C62:F64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6" width="18.44140625" style="1" bestFit="1" customWidth="1"/>
    <col min="7" max="7" width="18.44140625" style="1" customWidth="1"/>
    <col min="8" max="8" width="8.44140625" style="1" customWidth="1"/>
    <col min="9" max="9" width="15" style="1" bestFit="1" customWidth="1"/>
    <col min="10" max="11" width="14.33203125" style="1" bestFit="1" customWidth="1"/>
    <col min="12" max="254" width="8.88671875" style="1"/>
    <col min="255" max="255" width="5.44140625" style="1" bestFit="1" customWidth="1"/>
    <col min="256" max="256" width="69.44140625" style="1" customWidth="1"/>
    <col min="257" max="257" width="12.88671875" style="1" bestFit="1" customWidth="1"/>
    <col min="258" max="258" width="13.109375" style="1" customWidth="1"/>
    <col min="259" max="259" width="12.6640625" style="1" customWidth="1"/>
    <col min="260" max="260" width="13.5546875" style="1" customWidth="1"/>
    <col min="261" max="510" width="8.88671875" style="1"/>
    <col min="511" max="511" width="5.44140625" style="1" bestFit="1" customWidth="1"/>
    <col min="512" max="512" width="69.44140625" style="1" customWidth="1"/>
    <col min="513" max="513" width="12.88671875" style="1" bestFit="1" customWidth="1"/>
    <col min="514" max="514" width="13.109375" style="1" customWidth="1"/>
    <col min="515" max="515" width="12.6640625" style="1" customWidth="1"/>
    <col min="516" max="516" width="13.5546875" style="1" customWidth="1"/>
    <col min="517" max="766" width="8.88671875" style="1"/>
    <col min="767" max="767" width="5.44140625" style="1" bestFit="1" customWidth="1"/>
    <col min="768" max="768" width="69.44140625" style="1" customWidth="1"/>
    <col min="769" max="769" width="12.88671875" style="1" bestFit="1" customWidth="1"/>
    <col min="770" max="770" width="13.109375" style="1" customWidth="1"/>
    <col min="771" max="771" width="12.6640625" style="1" customWidth="1"/>
    <col min="772" max="772" width="13.5546875" style="1" customWidth="1"/>
    <col min="773" max="1022" width="8.88671875" style="1"/>
    <col min="1023" max="1023" width="5.44140625" style="1" bestFit="1" customWidth="1"/>
    <col min="1024" max="1024" width="69.44140625" style="1" customWidth="1"/>
    <col min="1025" max="1025" width="12.88671875" style="1" bestFit="1" customWidth="1"/>
    <col min="1026" max="1026" width="13.109375" style="1" customWidth="1"/>
    <col min="1027" max="1027" width="12.6640625" style="1" customWidth="1"/>
    <col min="1028" max="1028" width="13.5546875" style="1" customWidth="1"/>
    <col min="1029" max="1278" width="8.88671875" style="1"/>
    <col min="1279" max="1279" width="5.44140625" style="1" bestFit="1" customWidth="1"/>
    <col min="1280" max="1280" width="69.44140625" style="1" customWidth="1"/>
    <col min="1281" max="1281" width="12.88671875" style="1" bestFit="1" customWidth="1"/>
    <col min="1282" max="1282" width="13.109375" style="1" customWidth="1"/>
    <col min="1283" max="1283" width="12.6640625" style="1" customWidth="1"/>
    <col min="1284" max="1284" width="13.5546875" style="1" customWidth="1"/>
    <col min="1285" max="1534" width="8.88671875" style="1"/>
    <col min="1535" max="1535" width="5.44140625" style="1" bestFit="1" customWidth="1"/>
    <col min="1536" max="1536" width="69.44140625" style="1" customWidth="1"/>
    <col min="1537" max="1537" width="12.88671875" style="1" bestFit="1" customWidth="1"/>
    <col min="1538" max="1538" width="13.109375" style="1" customWidth="1"/>
    <col min="1539" max="1539" width="12.6640625" style="1" customWidth="1"/>
    <col min="1540" max="1540" width="13.5546875" style="1" customWidth="1"/>
    <col min="1541" max="1790" width="8.88671875" style="1"/>
    <col min="1791" max="1791" width="5.44140625" style="1" bestFit="1" customWidth="1"/>
    <col min="1792" max="1792" width="69.44140625" style="1" customWidth="1"/>
    <col min="1793" max="1793" width="12.88671875" style="1" bestFit="1" customWidth="1"/>
    <col min="1794" max="1794" width="13.109375" style="1" customWidth="1"/>
    <col min="1795" max="1795" width="12.6640625" style="1" customWidth="1"/>
    <col min="1796" max="1796" width="13.5546875" style="1" customWidth="1"/>
    <col min="1797" max="2046" width="8.88671875" style="1"/>
    <col min="2047" max="2047" width="5.44140625" style="1" bestFit="1" customWidth="1"/>
    <col min="2048" max="2048" width="69.44140625" style="1" customWidth="1"/>
    <col min="2049" max="2049" width="12.88671875" style="1" bestFit="1" customWidth="1"/>
    <col min="2050" max="2050" width="13.109375" style="1" customWidth="1"/>
    <col min="2051" max="2051" width="12.6640625" style="1" customWidth="1"/>
    <col min="2052" max="2052" width="13.5546875" style="1" customWidth="1"/>
    <col min="2053" max="2302" width="8.88671875" style="1"/>
    <col min="2303" max="2303" width="5.44140625" style="1" bestFit="1" customWidth="1"/>
    <col min="2304" max="2304" width="69.44140625" style="1" customWidth="1"/>
    <col min="2305" max="2305" width="12.88671875" style="1" bestFit="1" customWidth="1"/>
    <col min="2306" max="2306" width="13.109375" style="1" customWidth="1"/>
    <col min="2307" max="2307" width="12.6640625" style="1" customWidth="1"/>
    <col min="2308" max="2308" width="13.5546875" style="1" customWidth="1"/>
    <col min="2309" max="2558" width="8.88671875" style="1"/>
    <col min="2559" max="2559" width="5.44140625" style="1" bestFit="1" customWidth="1"/>
    <col min="2560" max="2560" width="69.44140625" style="1" customWidth="1"/>
    <col min="2561" max="2561" width="12.88671875" style="1" bestFit="1" customWidth="1"/>
    <col min="2562" max="2562" width="13.109375" style="1" customWidth="1"/>
    <col min="2563" max="2563" width="12.6640625" style="1" customWidth="1"/>
    <col min="2564" max="2564" width="13.5546875" style="1" customWidth="1"/>
    <col min="2565" max="2814" width="8.88671875" style="1"/>
    <col min="2815" max="2815" width="5.44140625" style="1" bestFit="1" customWidth="1"/>
    <col min="2816" max="2816" width="69.44140625" style="1" customWidth="1"/>
    <col min="2817" max="2817" width="12.88671875" style="1" bestFit="1" customWidth="1"/>
    <col min="2818" max="2818" width="13.109375" style="1" customWidth="1"/>
    <col min="2819" max="2819" width="12.6640625" style="1" customWidth="1"/>
    <col min="2820" max="2820" width="13.5546875" style="1" customWidth="1"/>
    <col min="2821" max="3070" width="8.88671875" style="1"/>
    <col min="3071" max="3071" width="5.44140625" style="1" bestFit="1" customWidth="1"/>
    <col min="3072" max="3072" width="69.44140625" style="1" customWidth="1"/>
    <col min="3073" max="3073" width="12.88671875" style="1" bestFit="1" customWidth="1"/>
    <col min="3074" max="3074" width="13.109375" style="1" customWidth="1"/>
    <col min="3075" max="3075" width="12.6640625" style="1" customWidth="1"/>
    <col min="3076" max="3076" width="13.5546875" style="1" customWidth="1"/>
    <col min="3077" max="3326" width="8.88671875" style="1"/>
    <col min="3327" max="3327" width="5.44140625" style="1" bestFit="1" customWidth="1"/>
    <col min="3328" max="3328" width="69.44140625" style="1" customWidth="1"/>
    <col min="3329" max="3329" width="12.88671875" style="1" bestFit="1" customWidth="1"/>
    <col min="3330" max="3330" width="13.109375" style="1" customWidth="1"/>
    <col min="3331" max="3331" width="12.6640625" style="1" customWidth="1"/>
    <col min="3332" max="3332" width="13.5546875" style="1" customWidth="1"/>
    <col min="3333" max="3582" width="8.88671875" style="1"/>
    <col min="3583" max="3583" width="5.44140625" style="1" bestFit="1" customWidth="1"/>
    <col min="3584" max="3584" width="69.44140625" style="1" customWidth="1"/>
    <col min="3585" max="3585" width="12.88671875" style="1" bestFit="1" customWidth="1"/>
    <col min="3586" max="3586" width="13.109375" style="1" customWidth="1"/>
    <col min="3587" max="3587" width="12.6640625" style="1" customWidth="1"/>
    <col min="3588" max="3588" width="13.5546875" style="1" customWidth="1"/>
    <col min="3589" max="3838" width="8.88671875" style="1"/>
    <col min="3839" max="3839" width="5.44140625" style="1" bestFit="1" customWidth="1"/>
    <col min="3840" max="3840" width="69.44140625" style="1" customWidth="1"/>
    <col min="3841" max="3841" width="12.88671875" style="1" bestFit="1" customWidth="1"/>
    <col min="3842" max="3842" width="13.109375" style="1" customWidth="1"/>
    <col min="3843" max="3843" width="12.6640625" style="1" customWidth="1"/>
    <col min="3844" max="3844" width="13.5546875" style="1" customWidth="1"/>
    <col min="3845" max="4094" width="8.88671875" style="1"/>
    <col min="4095" max="4095" width="5.44140625" style="1" bestFit="1" customWidth="1"/>
    <col min="4096" max="4096" width="69.44140625" style="1" customWidth="1"/>
    <col min="4097" max="4097" width="12.88671875" style="1" bestFit="1" customWidth="1"/>
    <col min="4098" max="4098" width="13.109375" style="1" customWidth="1"/>
    <col min="4099" max="4099" width="12.6640625" style="1" customWidth="1"/>
    <col min="4100" max="4100" width="13.5546875" style="1" customWidth="1"/>
    <col min="4101" max="4350" width="8.88671875" style="1"/>
    <col min="4351" max="4351" width="5.44140625" style="1" bestFit="1" customWidth="1"/>
    <col min="4352" max="4352" width="69.44140625" style="1" customWidth="1"/>
    <col min="4353" max="4353" width="12.88671875" style="1" bestFit="1" customWidth="1"/>
    <col min="4354" max="4354" width="13.109375" style="1" customWidth="1"/>
    <col min="4355" max="4355" width="12.6640625" style="1" customWidth="1"/>
    <col min="4356" max="4356" width="13.5546875" style="1" customWidth="1"/>
    <col min="4357" max="4606" width="8.88671875" style="1"/>
    <col min="4607" max="4607" width="5.44140625" style="1" bestFit="1" customWidth="1"/>
    <col min="4608" max="4608" width="69.44140625" style="1" customWidth="1"/>
    <col min="4609" max="4609" width="12.88671875" style="1" bestFit="1" customWidth="1"/>
    <col min="4610" max="4610" width="13.109375" style="1" customWidth="1"/>
    <col min="4611" max="4611" width="12.6640625" style="1" customWidth="1"/>
    <col min="4612" max="4612" width="13.5546875" style="1" customWidth="1"/>
    <col min="4613" max="4862" width="8.88671875" style="1"/>
    <col min="4863" max="4863" width="5.44140625" style="1" bestFit="1" customWidth="1"/>
    <col min="4864" max="4864" width="69.44140625" style="1" customWidth="1"/>
    <col min="4865" max="4865" width="12.88671875" style="1" bestFit="1" customWidth="1"/>
    <col min="4866" max="4866" width="13.109375" style="1" customWidth="1"/>
    <col min="4867" max="4867" width="12.6640625" style="1" customWidth="1"/>
    <col min="4868" max="4868" width="13.5546875" style="1" customWidth="1"/>
    <col min="4869" max="5118" width="8.88671875" style="1"/>
    <col min="5119" max="5119" width="5.44140625" style="1" bestFit="1" customWidth="1"/>
    <col min="5120" max="5120" width="69.44140625" style="1" customWidth="1"/>
    <col min="5121" max="5121" width="12.88671875" style="1" bestFit="1" customWidth="1"/>
    <col min="5122" max="5122" width="13.109375" style="1" customWidth="1"/>
    <col min="5123" max="5123" width="12.6640625" style="1" customWidth="1"/>
    <col min="5124" max="5124" width="13.5546875" style="1" customWidth="1"/>
    <col min="5125" max="5374" width="8.88671875" style="1"/>
    <col min="5375" max="5375" width="5.44140625" style="1" bestFit="1" customWidth="1"/>
    <col min="5376" max="5376" width="69.44140625" style="1" customWidth="1"/>
    <col min="5377" max="5377" width="12.88671875" style="1" bestFit="1" customWidth="1"/>
    <col min="5378" max="5378" width="13.109375" style="1" customWidth="1"/>
    <col min="5379" max="5379" width="12.6640625" style="1" customWidth="1"/>
    <col min="5380" max="5380" width="13.5546875" style="1" customWidth="1"/>
    <col min="5381" max="5630" width="8.88671875" style="1"/>
    <col min="5631" max="5631" width="5.44140625" style="1" bestFit="1" customWidth="1"/>
    <col min="5632" max="5632" width="69.44140625" style="1" customWidth="1"/>
    <col min="5633" max="5633" width="12.88671875" style="1" bestFit="1" customWidth="1"/>
    <col min="5634" max="5634" width="13.109375" style="1" customWidth="1"/>
    <col min="5635" max="5635" width="12.6640625" style="1" customWidth="1"/>
    <col min="5636" max="5636" width="13.5546875" style="1" customWidth="1"/>
    <col min="5637" max="5886" width="8.88671875" style="1"/>
    <col min="5887" max="5887" width="5.44140625" style="1" bestFit="1" customWidth="1"/>
    <col min="5888" max="5888" width="69.44140625" style="1" customWidth="1"/>
    <col min="5889" max="5889" width="12.88671875" style="1" bestFit="1" customWidth="1"/>
    <col min="5890" max="5890" width="13.109375" style="1" customWidth="1"/>
    <col min="5891" max="5891" width="12.6640625" style="1" customWidth="1"/>
    <col min="5892" max="5892" width="13.5546875" style="1" customWidth="1"/>
    <col min="5893" max="6142" width="8.88671875" style="1"/>
    <col min="6143" max="6143" width="5.44140625" style="1" bestFit="1" customWidth="1"/>
    <col min="6144" max="6144" width="69.44140625" style="1" customWidth="1"/>
    <col min="6145" max="6145" width="12.88671875" style="1" bestFit="1" customWidth="1"/>
    <col min="6146" max="6146" width="13.109375" style="1" customWidth="1"/>
    <col min="6147" max="6147" width="12.6640625" style="1" customWidth="1"/>
    <col min="6148" max="6148" width="13.5546875" style="1" customWidth="1"/>
    <col min="6149" max="6398" width="8.88671875" style="1"/>
    <col min="6399" max="6399" width="5.44140625" style="1" bestFit="1" customWidth="1"/>
    <col min="6400" max="6400" width="69.44140625" style="1" customWidth="1"/>
    <col min="6401" max="6401" width="12.88671875" style="1" bestFit="1" customWidth="1"/>
    <col min="6402" max="6402" width="13.109375" style="1" customWidth="1"/>
    <col min="6403" max="6403" width="12.6640625" style="1" customWidth="1"/>
    <col min="6404" max="6404" width="13.5546875" style="1" customWidth="1"/>
    <col min="6405" max="6654" width="8.88671875" style="1"/>
    <col min="6655" max="6655" width="5.44140625" style="1" bestFit="1" customWidth="1"/>
    <col min="6656" max="6656" width="69.44140625" style="1" customWidth="1"/>
    <col min="6657" max="6657" width="12.88671875" style="1" bestFit="1" customWidth="1"/>
    <col min="6658" max="6658" width="13.109375" style="1" customWidth="1"/>
    <col min="6659" max="6659" width="12.6640625" style="1" customWidth="1"/>
    <col min="6660" max="6660" width="13.5546875" style="1" customWidth="1"/>
    <col min="6661" max="6910" width="8.88671875" style="1"/>
    <col min="6911" max="6911" width="5.44140625" style="1" bestFit="1" customWidth="1"/>
    <col min="6912" max="6912" width="69.44140625" style="1" customWidth="1"/>
    <col min="6913" max="6913" width="12.88671875" style="1" bestFit="1" customWidth="1"/>
    <col min="6914" max="6914" width="13.109375" style="1" customWidth="1"/>
    <col min="6915" max="6915" width="12.6640625" style="1" customWidth="1"/>
    <col min="6916" max="6916" width="13.5546875" style="1" customWidth="1"/>
    <col min="6917" max="7166" width="8.88671875" style="1"/>
    <col min="7167" max="7167" width="5.44140625" style="1" bestFit="1" customWidth="1"/>
    <col min="7168" max="7168" width="69.44140625" style="1" customWidth="1"/>
    <col min="7169" max="7169" width="12.88671875" style="1" bestFit="1" customWidth="1"/>
    <col min="7170" max="7170" width="13.109375" style="1" customWidth="1"/>
    <col min="7171" max="7171" width="12.6640625" style="1" customWidth="1"/>
    <col min="7172" max="7172" width="13.5546875" style="1" customWidth="1"/>
    <col min="7173" max="7422" width="8.88671875" style="1"/>
    <col min="7423" max="7423" width="5.44140625" style="1" bestFit="1" customWidth="1"/>
    <col min="7424" max="7424" width="69.44140625" style="1" customWidth="1"/>
    <col min="7425" max="7425" width="12.88671875" style="1" bestFit="1" customWidth="1"/>
    <col min="7426" max="7426" width="13.109375" style="1" customWidth="1"/>
    <col min="7427" max="7427" width="12.6640625" style="1" customWidth="1"/>
    <col min="7428" max="7428" width="13.5546875" style="1" customWidth="1"/>
    <col min="7429" max="7678" width="8.88671875" style="1"/>
    <col min="7679" max="7679" width="5.44140625" style="1" bestFit="1" customWidth="1"/>
    <col min="7680" max="7680" width="69.44140625" style="1" customWidth="1"/>
    <col min="7681" max="7681" width="12.88671875" style="1" bestFit="1" customWidth="1"/>
    <col min="7682" max="7682" width="13.109375" style="1" customWidth="1"/>
    <col min="7683" max="7683" width="12.6640625" style="1" customWidth="1"/>
    <col min="7684" max="7684" width="13.5546875" style="1" customWidth="1"/>
    <col min="7685" max="7934" width="8.88671875" style="1"/>
    <col min="7935" max="7935" width="5.44140625" style="1" bestFit="1" customWidth="1"/>
    <col min="7936" max="7936" width="69.44140625" style="1" customWidth="1"/>
    <col min="7937" max="7937" width="12.88671875" style="1" bestFit="1" customWidth="1"/>
    <col min="7938" max="7938" width="13.109375" style="1" customWidth="1"/>
    <col min="7939" max="7939" width="12.6640625" style="1" customWidth="1"/>
    <col min="7940" max="7940" width="13.5546875" style="1" customWidth="1"/>
    <col min="7941" max="8190" width="8.88671875" style="1"/>
    <col min="8191" max="8191" width="5.44140625" style="1" bestFit="1" customWidth="1"/>
    <col min="8192" max="8192" width="69.44140625" style="1" customWidth="1"/>
    <col min="8193" max="8193" width="12.88671875" style="1" bestFit="1" customWidth="1"/>
    <col min="8194" max="8194" width="13.109375" style="1" customWidth="1"/>
    <col min="8195" max="8195" width="12.6640625" style="1" customWidth="1"/>
    <col min="8196" max="8196" width="13.5546875" style="1" customWidth="1"/>
    <col min="8197" max="8446" width="8.88671875" style="1"/>
    <col min="8447" max="8447" width="5.44140625" style="1" bestFit="1" customWidth="1"/>
    <col min="8448" max="8448" width="69.44140625" style="1" customWidth="1"/>
    <col min="8449" max="8449" width="12.88671875" style="1" bestFit="1" customWidth="1"/>
    <col min="8450" max="8450" width="13.109375" style="1" customWidth="1"/>
    <col min="8451" max="8451" width="12.6640625" style="1" customWidth="1"/>
    <col min="8452" max="8452" width="13.5546875" style="1" customWidth="1"/>
    <col min="8453" max="8702" width="8.88671875" style="1"/>
    <col min="8703" max="8703" width="5.44140625" style="1" bestFit="1" customWidth="1"/>
    <col min="8704" max="8704" width="69.44140625" style="1" customWidth="1"/>
    <col min="8705" max="8705" width="12.88671875" style="1" bestFit="1" customWidth="1"/>
    <col min="8706" max="8706" width="13.109375" style="1" customWidth="1"/>
    <col min="8707" max="8707" width="12.6640625" style="1" customWidth="1"/>
    <col min="8708" max="8708" width="13.5546875" style="1" customWidth="1"/>
    <col min="8709" max="8958" width="8.88671875" style="1"/>
    <col min="8959" max="8959" width="5.44140625" style="1" bestFit="1" customWidth="1"/>
    <col min="8960" max="8960" width="69.44140625" style="1" customWidth="1"/>
    <col min="8961" max="8961" width="12.88671875" style="1" bestFit="1" customWidth="1"/>
    <col min="8962" max="8962" width="13.109375" style="1" customWidth="1"/>
    <col min="8963" max="8963" width="12.6640625" style="1" customWidth="1"/>
    <col min="8964" max="8964" width="13.5546875" style="1" customWidth="1"/>
    <col min="8965" max="9214" width="8.88671875" style="1"/>
    <col min="9215" max="9215" width="5.44140625" style="1" bestFit="1" customWidth="1"/>
    <col min="9216" max="9216" width="69.44140625" style="1" customWidth="1"/>
    <col min="9217" max="9217" width="12.88671875" style="1" bestFit="1" customWidth="1"/>
    <col min="9218" max="9218" width="13.109375" style="1" customWidth="1"/>
    <col min="9219" max="9219" width="12.6640625" style="1" customWidth="1"/>
    <col min="9220" max="9220" width="13.5546875" style="1" customWidth="1"/>
    <col min="9221" max="9470" width="8.88671875" style="1"/>
    <col min="9471" max="9471" width="5.44140625" style="1" bestFit="1" customWidth="1"/>
    <col min="9472" max="9472" width="69.44140625" style="1" customWidth="1"/>
    <col min="9473" max="9473" width="12.88671875" style="1" bestFit="1" customWidth="1"/>
    <col min="9474" max="9474" width="13.109375" style="1" customWidth="1"/>
    <col min="9475" max="9475" width="12.6640625" style="1" customWidth="1"/>
    <col min="9476" max="9476" width="13.5546875" style="1" customWidth="1"/>
    <col min="9477" max="9726" width="8.88671875" style="1"/>
    <col min="9727" max="9727" width="5.44140625" style="1" bestFit="1" customWidth="1"/>
    <col min="9728" max="9728" width="69.44140625" style="1" customWidth="1"/>
    <col min="9729" max="9729" width="12.88671875" style="1" bestFit="1" customWidth="1"/>
    <col min="9730" max="9730" width="13.109375" style="1" customWidth="1"/>
    <col min="9731" max="9731" width="12.6640625" style="1" customWidth="1"/>
    <col min="9732" max="9732" width="13.5546875" style="1" customWidth="1"/>
    <col min="9733" max="9982" width="8.88671875" style="1"/>
    <col min="9983" max="9983" width="5.44140625" style="1" bestFit="1" customWidth="1"/>
    <col min="9984" max="9984" width="69.44140625" style="1" customWidth="1"/>
    <col min="9985" max="9985" width="12.88671875" style="1" bestFit="1" customWidth="1"/>
    <col min="9986" max="9986" width="13.109375" style="1" customWidth="1"/>
    <col min="9987" max="9987" width="12.6640625" style="1" customWidth="1"/>
    <col min="9988" max="9988" width="13.5546875" style="1" customWidth="1"/>
    <col min="9989" max="10238" width="8.88671875" style="1"/>
    <col min="10239" max="10239" width="5.44140625" style="1" bestFit="1" customWidth="1"/>
    <col min="10240" max="10240" width="69.44140625" style="1" customWidth="1"/>
    <col min="10241" max="10241" width="12.88671875" style="1" bestFit="1" customWidth="1"/>
    <col min="10242" max="10242" width="13.109375" style="1" customWidth="1"/>
    <col min="10243" max="10243" width="12.6640625" style="1" customWidth="1"/>
    <col min="10244" max="10244" width="13.5546875" style="1" customWidth="1"/>
    <col min="10245" max="10494" width="8.88671875" style="1"/>
    <col min="10495" max="10495" width="5.44140625" style="1" bestFit="1" customWidth="1"/>
    <col min="10496" max="10496" width="69.44140625" style="1" customWidth="1"/>
    <col min="10497" max="10497" width="12.88671875" style="1" bestFit="1" customWidth="1"/>
    <col min="10498" max="10498" width="13.109375" style="1" customWidth="1"/>
    <col min="10499" max="10499" width="12.6640625" style="1" customWidth="1"/>
    <col min="10500" max="10500" width="13.5546875" style="1" customWidth="1"/>
    <col min="10501" max="10750" width="8.88671875" style="1"/>
    <col min="10751" max="10751" width="5.44140625" style="1" bestFit="1" customWidth="1"/>
    <col min="10752" max="10752" width="69.44140625" style="1" customWidth="1"/>
    <col min="10753" max="10753" width="12.88671875" style="1" bestFit="1" customWidth="1"/>
    <col min="10754" max="10754" width="13.109375" style="1" customWidth="1"/>
    <col min="10755" max="10755" width="12.6640625" style="1" customWidth="1"/>
    <col min="10756" max="10756" width="13.5546875" style="1" customWidth="1"/>
    <col min="10757" max="11006" width="8.88671875" style="1"/>
    <col min="11007" max="11007" width="5.44140625" style="1" bestFit="1" customWidth="1"/>
    <col min="11008" max="11008" width="69.44140625" style="1" customWidth="1"/>
    <col min="11009" max="11009" width="12.88671875" style="1" bestFit="1" customWidth="1"/>
    <col min="11010" max="11010" width="13.109375" style="1" customWidth="1"/>
    <col min="11011" max="11011" width="12.6640625" style="1" customWidth="1"/>
    <col min="11012" max="11012" width="13.5546875" style="1" customWidth="1"/>
    <col min="11013" max="11262" width="8.88671875" style="1"/>
    <col min="11263" max="11263" width="5.44140625" style="1" bestFit="1" customWidth="1"/>
    <col min="11264" max="11264" width="69.44140625" style="1" customWidth="1"/>
    <col min="11265" max="11265" width="12.88671875" style="1" bestFit="1" customWidth="1"/>
    <col min="11266" max="11266" width="13.109375" style="1" customWidth="1"/>
    <col min="11267" max="11267" width="12.6640625" style="1" customWidth="1"/>
    <col min="11268" max="11268" width="13.5546875" style="1" customWidth="1"/>
    <col min="11269" max="11518" width="8.88671875" style="1"/>
    <col min="11519" max="11519" width="5.44140625" style="1" bestFit="1" customWidth="1"/>
    <col min="11520" max="11520" width="69.44140625" style="1" customWidth="1"/>
    <col min="11521" max="11521" width="12.88671875" style="1" bestFit="1" customWidth="1"/>
    <col min="11522" max="11522" width="13.109375" style="1" customWidth="1"/>
    <col min="11523" max="11523" width="12.6640625" style="1" customWidth="1"/>
    <col min="11524" max="11524" width="13.5546875" style="1" customWidth="1"/>
    <col min="11525" max="11774" width="8.88671875" style="1"/>
    <col min="11775" max="11775" width="5.44140625" style="1" bestFit="1" customWidth="1"/>
    <col min="11776" max="11776" width="69.44140625" style="1" customWidth="1"/>
    <col min="11777" max="11777" width="12.88671875" style="1" bestFit="1" customWidth="1"/>
    <col min="11778" max="11778" width="13.109375" style="1" customWidth="1"/>
    <col min="11779" max="11779" width="12.6640625" style="1" customWidth="1"/>
    <col min="11780" max="11780" width="13.5546875" style="1" customWidth="1"/>
    <col min="11781" max="12030" width="8.88671875" style="1"/>
    <col min="12031" max="12031" width="5.44140625" style="1" bestFit="1" customWidth="1"/>
    <col min="12032" max="12032" width="69.44140625" style="1" customWidth="1"/>
    <col min="12033" max="12033" width="12.88671875" style="1" bestFit="1" customWidth="1"/>
    <col min="12034" max="12034" width="13.109375" style="1" customWidth="1"/>
    <col min="12035" max="12035" width="12.6640625" style="1" customWidth="1"/>
    <col min="12036" max="12036" width="13.5546875" style="1" customWidth="1"/>
    <col min="12037" max="12286" width="8.88671875" style="1"/>
    <col min="12287" max="12287" width="5.44140625" style="1" bestFit="1" customWidth="1"/>
    <col min="12288" max="12288" width="69.44140625" style="1" customWidth="1"/>
    <col min="12289" max="12289" width="12.88671875" style="1" bestFit="1" customWidth="1"/>
    <col min="12290" max="12290" width="13.109375" style="1" customWidth="1"/>
    <col min="12291" max="12291" width="12.6640625" style="1" customWidth="1"/>
    <col min="12292" max="12292" width="13.5546875" style="1" customWidth="1"/>
    <col min="12293" max="12542" width="8.88671875" style="1"/>
    <col min="12543" max="12543" width="5.44140625" style="1" bestFit="1" customWidth="1"/>
    <col min="12544" max="12544" width="69.44140625" style="1" customWidth="1"/>
    <col min="12545" max="12545" width="12.88671875" style="1" bestFit="1" customWidth="1"/>
    <col min="12546" max="12546" width="13.109375" style="1" customWidth="1"/>
    <col min="12547" max="12547" width="12.6640625" style="1" customWidth="1"/>
    <col min="12548" max="12548" width="13.5546875" style="1" customWidth="1"/>
    <col min="12549" max="12798" width="8.88671875" style="1"/>
    <col min="12799" max="12799" width="5.44140625" style="1" bestFit="1" customWidth="1"/>
    <col min="12800" max="12800" width="69.44140625" style="1" customWidth="1"/>
    <col min="12801" max="12801" width="12.88671875" style="1" bestFit="1" customWidth="1"/>
    <col min="12802" max="12802" width="13.109375" style="1" customWidth="1"/>
    <col min="12803" max="12803" width="12.6640625" style="1" customWidth="1"/>
    <col min="12804" max="12804" width="13.5546875" style="1" customWidth="1"/>
    <col min="12805" max="13054" width="8.88671875" style="1"/>
    <col min="13055" max="13055" width="5.44140625" style="1" bestFit="1" customWidth="1"/>
    <col min="13056" max="13056" width="69.44140625" style="1" customWidth="1"/>
    <col min="13057" max="13057" width="12.88671875" style="1" bestFit="1" customWidth="1"/>
    <col min="13058" max="13058" width="13.109375" style="1" customWidth="1"/>
    <col min="13059" max="13059" width="12.6640625" style="1" customWidth="1"/>
    <col min="13060" max="13060" width="13.5546875" style="1" customWidth="1"/>
    <col min="13061" max="13310" width="8.88671875" style="1"/>
    <col min="13311" max="13311" width="5.44140625" style="1" bestFit="1" customWidth="1"/>
    <col min="13312" max="13312" width="69.44140625" style="1" customWidth="1"/>
    <col min="13313" max="13313" width="12.88671875" style="1" bestFit="1" customWidth="1"/>
    <col min="13314" max="13314" width="13.109375" style="1" customWidth="1"/>
    <col min="13315" max="13315" width="12.6640625" style="1" customWidth="1"/>
    <col min="13316" max="13316" width="13.5546875" style="1" customWidth="1"/>
    <col min="13317" max="13566" width="8.88671875" style="1"/>
    <col min="13567" max="13567" width="5.44140625" style="1" bestFit="1" customWidth="1"/>
    <col min="13568" max="13568" width="69.44140625" style="1" customWidth="1"/>
    <col min="13569" max="13569" width="12.88671875" style="1" bestFit="1" customWidth="1"/>
    <col min="13570" max="13570" width="13.109375" style="1" customWidth="1"/>
    <col min="13571" max="13571" width="12.6640625" style="1" customWidth="1"/>
    <col min="13572" max="13572" width="13.5546875" style="1" customWidth="1"/>
    <col min="13573" max="13822" width="8.88671875" style="1"/>
    <col min="13823" max="13823" width="5.44140625" style="1" bestFit="1" customWidth="1"/>
    <col min="13824" max="13824" width="69.44140625" style="1" customWidth="1"/>
    <col min="13825" max="13825" width="12.88671875" style="1" bestFit="1" customWidth="1"/>
    <col min="13826" max="13826" width="13.109375" style="1" customWidth="1"/>
    <col min="13827" max="13827" width="12.6640625" style="1" customWidth="1"/>
    <col min="13828" max="13828" width="13.5546875" style="1" customWidth="1"/>
    <col min="13829" max="14078" width="8.88671875" style="1"/>
    <col min="14079" max="14079" width="5.44140625" style="1" bestFit="1" customWidth="1"/>
    <col min="14080" max="14080" width="69.44140625" style="1" customWidth="1"/>
    <col min="14081" max="14081" width="12.88671875" style="1" bestFit="1" customWidth="1"/>
    <col min="14082" max="14082" width="13.109375" style="1" customWidth="1"/>
    <col min="14083" max="14083" width="12.6640625" style="1" customWidth="1"/>
    <col min="14084" max="14084" width="13.5546875" style="1" customWidth="1"/>
    <col min="14085" max="14334" width="8.88671875" style="1"/>
    <col min="14335" max="14335" width="5.44140625" style="1" bestFit="1" customWidth="1"/>
    <col min="14336" max="14336" width="69.44140625" style="1" customWidth="1"/>
    <col min="14337" max="14337" width="12.88671875" style="1" bestFit="1" customWidth="1"/>
    <col min="14338" max="14338" width="13.109375" style="1" customWidth="1"/>
    <col min="14339" max="14339" width="12.6640625" style="1" customWidth="1"/>
    <col min="14340" max="14340" width="13.5546875" style="1" customWidth="1"/>
    <col min="14341" max="14590" width="8.88671875" style="1"/>
    <col min="14591" max="14591" width="5.44140625" style="1" bestFit="1" customWidth="1"/>
    <col min="14592" max="14592" width="69.44140625" style="1" customWidth="1"/>
    <col min="14593" max="14593" width="12.88671875" style="1" bestFit="1" customWidth="1"/>
    <col min="14594" max="14594" width="13.109375" style="1" customWidth="1"/>
    <col min="14595" max="14595" width="12.6640625" style="1" customWidth="1"/>
    <col min="14596" max="14596" width="13.5546875" style="1" customWidth="1"/>
    <col min="14597" max="14846" width="8.88671875" style="1"/>
    <col min="14847" max="14847" width="5.44140625" style="1" bestFit="1" customWidth="1"/>
    <col min="14848" max="14848" width="69.44140625" style="1" customWidth="1"/>
    <col min="14849" max="14849" width="12.88671875" style="1" bestFit="1" customWidth="1"/>
    <col min="14850" max="14850" width="13.109375" style="1" customWidth="1"/>
    <col min="14851" max="14851" width="12.6640625" style="1" customWidth="1"/>
    <col min="14852" max="14852" width="13.5546875" style="1" customWidth="1"/>
    <col min="14853" max="15102" width="8.88671875" style="1"/>
    <col min="15103" max="15103" width="5.44140625" style="1" bestFit="1" customWidth="1"/>
    <col min="15104" max="15104" width="69.44140625" style="1" customWidth="1"/>
    <col min="15105" max="15105" width="12.88671875" style="1" bestFit="1" customWidth="1"/>
    <col min="15106" max="15106" width="13.109375" style="1" customWidth="1"/>
    <col min="15107" max="15107" width="12.6640625" style="1" customWidth="1"/>
    <col min="15108" max="15108" width="13.5546875" style="1" customWidth="1"/>
    <col min="15109" max="15358" width="8.88671875" style="1"/>
    <col min="15359" max="15359" width="5.44140625" style="1" bestFit="1" customWidth="1"/>
    <col min="15360" max="15360" width="69.44140625" style="1" customWidth="1"/>
    <col min="15361" max="15361" width="12.88671875" style="1" bestFit="1" customWidth="1"/>
    <col min="15362" max="15362" width="13.109375" style="1" customWidth="1"/>
    <col min="15363" max="15363" width="12.6640625" style="1" customWidth="1"/>
    <col min="15364" max="15364" width="13.5546875" style="1" customWidth="1"/>
    <col min="15365" max="15614" width="8.88671875" style="1"/>
    <col min="15615" max="15615" width="5.44140625" style="1" bestFit="1" customWidth="1"/>
    <col min="15616" max="15616" width="69.44140625" style="1" customWidth="1"/>
    <col min="15617" max="15617" width="12.88671875" style="1" bestFit="1" customWidth="1"/>
    <col min="15618" max="15618" width="13.109375" style="1" customWidth="1"/>
    <col min="15619" max="15619" width="12.6640625" style="1" customWidth="1"/>
    <col min="15620" max="15620" width="13.5546875" style="1" customWidth="1"/>
    <col min="15621" max="15870" width="8.88671875" style="1"/>
    <col min="15871" max="15871" width="5.44140625" style="1" bestFit="1" customWidth="1"/>
    <col min="15872" max="15872" width="69.44140625" style="1" customWidth="1"/>
    <col min="15873" max="15873" width="12.88671875" style="1" bestFit="1" customWidth="1"/>
    <col min="15874" max="15874" width="13.109375" style="1" customWidth="1"/>
    <col min="15875" max="15875" width="12.6640625" style="1" customWidth="1"/>
    <col min="15876" max="15876" width="13.5546875" style="1" customWidth="1"/>
    <col min="15877" max="16126" width="8.88671875" style="1"/>
    <col min="16127" max="16127" width="5.44140625" style="1" bestFit="1" customWidth="1"/>
    <col min="16128" max="16128" width="69.44140625" style="1" customWidth="1"/>
    <col min="16129" max="16129" width="12.88671875" style="1" bestFit="1" customWidth="1"/>
    <col min="16130" max="16130" width="13.109375" style="1" customWidth="1"/>
    <col min="16131" max="16131" width="12.6640625" style="1" customWidth="1"/>
    <col min="16132" max="16132" width="13.5546875" style="1" customWidth="1"/>
    <col min="16133" max="16384" width="8.88671875" style="1"/>
  </cols>
  <sheetData>
    <row r="2" spans="1:5" ht="15" x14ac:dyDescent="0.25">
      <c r="E2" s="2" t="s">
        <v>44</v>
      </c>
    </row>
    <row r="3" spans="1:5" ht="15.75" thickBot="1" x14ac:dyDescent="0.3">
      <c r="A3" s="3"/>
      <c r="B3" s="4"/>
      <c r="C3" s="4"/>
      <c r="D3" s="4"/>
      <c r="E3" s="2" t="s">
        <v>36</v>
      </c>
    </row>
    <row r="4" spans="1:5" ht="15.75" thickBot="1" x14ac:dyDescent="0.3">
      <c r="A4" s="6"/>
      <c r="B4" s="6"/>
      <c r="C4" s="6"/>
      <c r="D4" s="6"/>
      <c r="E4" s="7" t="s">
        <v>39</v>
      </c>
    </row>
    <row r="5" spans="1:5" ht="15" x14ac:dyDescent="0.25">
      <c r="A5" s="8"/>
      <c r="B5" s="8"/>
      <c r="C5" s="8"/>
      <c r="D5" s="8"/>
      <c r="E5" s="8"/>
    </row>
    <row r="6" spans="1:5" ht="15" x14ac:dyDescent="0.25">
      <c r="A6" s="9" t="s">
        <v>0</v>
      </c>
      <c r="B6" s="10"/>
      <c r="C6" s="10"/>
      <c r="D6" s="10"/>
      <c r="E6" s="10"/>
    </row>
    <row r="7" spans="1:5" ht="15" x14ac:dyDescent="0.25">
      <c r="A7" s="10" t="s">
        <v>1</v>
      </c>
      <c r="B7" s="10"/>
      <c r="C7" s="10"/>
      <c r="D7" s="10"/>
      <c r="E7" s="10"/>
    </row>
    <row r="8" spans="1:5" ht="15" x14ac:dyDescent="0.25">
      <c r="A8" s="10" t="s">
        <v>42</v>
      </c>
      <c r="B8" s="10"/>
      <c r="C8" s="10"/>
      <c r="D8" s="10"/>
      <c r="E8" s="10"/>
    </row>
    <row r="9" spans="1:5" ht="15" x14ac:dyDescent="0.25">
      <c r="A9" s="9" t="s">
        <v>43</v>
      </c>
      <c r="B9" s="10"/>
      <c r="C9" s="10"/>
      <c r="D9" s="10"/>
      <c r="E9" s="10"/>
    </row>
    <row r="10" spans="1:5" ht="8.4" customHeight="1" x14ac:dyDescent="0.25">
      <c r="A10" s="8"/>
      <c r="B10" s="11"/>
      <c r="C10" s="11"/>
      <c r="D10" s="11"/>
      <c r="E10" s="11"/>
    </row>
    <row r="11" spans="1:5" ht="15" x14ac:dyDescent="0.25">
      <c r="A11" s="80" t="s">
        <v>2</v>
      </c>
      <c r="B11" s="81"/>
      <c r="C11" s="81"/>
      <c r="D11" s="81"/>
      <c r="E11" s="81"/>
    </row>
    <row r="12" spans="1:5" ht="15" x14ac:dyDescent="0.25">
      <c r="A12" s="12" t="s">
        <v>3</v>
      </c>
      <c r="B12" s="13" t="s">
        <v>4</v>
      </c>
      <c r="C12" s="14"/>
      <c r="D12" s="14"/>
      <c r="E12" s="13" t="s">
        <v>5</v>
      </c>
    </row>
    <row r="13" spans="1:5" ht="15" x14ac:dyDescent="0.25">
      <c r="A13" s="5"/>
      <c r="B13" s="5"/>
      <c r="C13" s="5"/>
      <c r="D13" s="5"/>
      <c r="E13" s="5"/>
    </row>
    <row r="14" spans="1:5" ht="15" x14ac:dyDescent="0.25">
      <c r="A14" s="77"/>
      <c r="B14" s="78" t="s">
        <v>6</v>
      </c>
      <c r="C14" s="78"/>
      <c r="D14" s="79"/>
      <c r="E14" s="79"/>
    </row>
    <row r="15" spans="1:5" ht="15" x14ac:dyDescent="0.25">
      <c r="A15" s="15">
        <v>1</v>
      </c>
      <c r="B15" s="16"/>
      <c r="C15" s="16" t="s">
        <v>7</v>
      </c>
      <c r="D15" s="16" t="s">
        <v>8</v>
      </c>
      <c r="E15" s="16" t="s">
        <v>9</v>
      </c>
    </row>
    <row r="16" spans="1:5" ht="15" x14ac:dyDescent="0.25">
      <c r="A16" s="15">
        <f t="shared" ref="A16:A64" si="0">A15+1</f>
        <v>2</v>
      </c>
      <c r="B16" s="17" t="s">
        <v>10</v>
      </c>
      <c r="C16" s="17"/>
      <c r="D16" s="17"/>
      <c r="E16" s="18"/>
    </row>
    <row r="17" spans="1:5" ht="15" x14ac:dyDescent="0.25">
      <c r="A17" s="15">
        <f t="shared" si="0"/>
        <v>3</v>
      </c>
      <c r="B17" s="19" t="s">
        <v>21</v>
      </c>
      <c r="C17" s="51">
        <f>'Storm Costs O &amp; M'!B19</f>
        <v>146577.86000000002</v>
      </c>
      <c r="D17" s="51">
        <f>'Storm Costs O &amp; M'!C19</f>
        <v>9324412.6900000013</v>
      </c>
      <c r="E17" s="51">
        <f t="shared" ref="E17:E22" si="1">SUM(C17:D17)</f>
        <v>9470990.5500000007</v>
      </c>
    </row>
    <row r="18" spans="1:5" ht="15" x14ac:dyDescent="0.25">
      <c r="A18" s="15">
        <f t="shared" si="0"/>
        <v>4</v>
      </c>
      <c r="B18" s="19" t="s">
        <v>22</v>
      </c>
      <c r="C18" s="51">
        <f>'Storm Costs O &amp; M'!B20</f>
        <v>330553.87999999983</v>
      </c>
      <c r="D18" s="51">
        <f>'Storm Costs O &amp; M'!C20</f>
        <v>11614287.549999999</v>
      </c>
      <c r="E18" s="51">
        <f t="shared" si="1"/>
        <v>11944841.429999998</v>
      </c>
    </row>
    <row r="19" spans="1:5" ht="15" x14ac:dyDescent="0.25">
      <c r="A19" s="15">
        <f t="shared" si="0"/>
        <v>5</v>
      </c>
      <c r="B19" s="19" t="s">
        <v>23</v>
      </c>
      <c r="C19" s="51">
        <f>'Storm Costs O &amp; M'!B21</f>
        <v>115489.18000000001</v>
      </c>
      <c r="D19" s="51">
        <f>'Storm Costs O &amp; M'!C21</f>
        <v>5128914.879999999</v>
      </c>
      <c r="E19" s="51">
        <f t="shared" si="1"/>
        <v>5244404.0599999987</v>
      </c>
    </row>
    <row r="20" spans="1:5" ht="15" x14ac:dyDescent="0.25">
      <c r="A20" s="15">
        <f t="shared" si="0"/>
        <v>6</v>
      </c>
      <c r="B20" s="19" t="s">
        <v>24</v>
      </c>
      <c r="C20" s="51">
        <f>'Storm Costs O &amp; M'!B22</f>
        <v>427808.19999999995</v>
      </c>
      <c r="D20" s="51">
        <f>'Storm Costs O &amp; M'!C22</f>
        <v>12676575.679999998</v>
      </c>
      <c r="E20" s="51">
        <f t="shared" si="1"/>
        <v>13104383.879999997</v>
      </c>
    </row>
    <row r="21" spans="1:5" ht="15" x14ac:dyDescent="0.25">
      <c r="A21" s="15">
        <f t="shared" si="0"/>
        <v>7</v>
      </c>
      <c r="B21" s="19" t="s">
        <v>25</v>
      </c>
      <c r="C21" s="51">
        <f>'Storm Costs O &amp; M'!B23</f>
        <v>718705.77</v>
      </c>
      <c r="D21" s="51">
        <f>'Storm Costs O &amp; M'!C23</f>
        <v>12394591.869999999</v>
      </c>
      <c r="E21" s="20">
        <f t="shared" si="1"/>
        <v>13113297.639999999</v>
      </c>
    </row>
    <row r="22" spans="1:5" ht="15" x14ac:dyDescent="0.25">
      <c r="A22" s="15">
        <f t="shared" si="0"/>
        <v>8</v>
      </c>
      <c r="B22" s="19" t="s">
        <v>45</v>
      </c>
      <c r="C22" s="61">
        <f>'Storm Costs O &amp; M'!B24</f>
        <v>506068.88000000006</v>
      </c>
      <c r="D22" s="61">
        <f>'Storm Costs O &amp; M'!C24</f>
        <v>10553488.410000002</v>
      </c>
      <c r="E22" s="21">
        <f t="shared" si="1"/>
        <v>11059557.290000003</v>
      </c>
    </row>
    <row r="23" spans="1:5" ht="15" x14ac:dyDescent="0.25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</row>
    <row r="24" spans="1:5" ht="15" x14ac:dyDescent="0.25">
      <c r="A24" s="15">
        <f t="shared" si="0"/>
        <v>10</v>
      </c>
      <c r="B24" s="5"/>
      <c r="C24" s="24"/>
      <c r="D24" s="24"/>
      <c r="E24" s="24"/>
    </row>
    <row r="25" spans="1:5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</row>
    <row r="26" spans="1:5" ht="15" x14ac:dyDescent="0.25">
      <c r="A26" s="15">
        <f t="shared" si="0"/>
        <v>12</v>
      </c>
      <c r="B26" s="5"/>
      <c r="C26" s="24"/>
      <c r="D26" s="24"/>
      <c r="E26" s="24"/>
    </row>
    <row r="27" spans="1:5" ht="15" x14ac:dyDescent="0.25">
      <c r="A27" s="15">
        <f t="shared" si="0"/>
        <v>13</v>
      </c>
      <c r="B27" s="26" t="s">
        <v>46</v>
      </c>
      <c r="C27" s="27"/>
      <c r="D27" s="27"/>
      <c r="E27" s="24"/>
    </row>
    <row r="28" spans="1:5" ht="15" x14ac:dyDescent="0.25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</row>
    <row r="29" spans="1:5" ht="15" x14ac:dyDescent="0.25">
      <c r="A29" s="15">
        <f t="shared" si="0"/>
        <v>15</v>
      </c>
      <c r="B29" s="5"/>
      <c r="C29" s="24"/>
      <c r="D29" s="24"/>
      <c r="E29" s="24"/>
    </row>
    <row r="30" spans="1:5" ht="15" x14ac:dyDescent="0.25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</row>
    <row r="31" spans="1:5" ht="9.6" customHeight="1" x14ac:dyDescent="0.25">
      <c r="A31" s="15"/>
      <c r="B31" s="5"/>
      <c r="C31" s="24"/>
      <c r="D31" s="24"/>
      <c r="E31" s="24"/>
    </row>
    <row r="32" spans="1:5" ht="15" x14ac:dyDescent="0.25">
      <c r="A32" s="77"/>
      <c r="B32" s="78" t="s">
        <v>15</v>
      </c>
      <c r="C32" s="78"/>
      <c r="D32" s="79"/>
      <c r="E32" s="79"/>
    </row>
    <row r="33" spans="1:11" ht="15" x14ac:dyDescent="0.25">
      <c r="A33" s="15">
        <f>A30+3</f>
        <v>19</v>
      </c>
      <c r="B33" s="30" t="s">
        <v>16</v>
      </c>
      <c r="C33" s="30"/>
      <c r="D33" s="31"/>
      <c r="E33" s="31"/>
    </row>
    <row r="34" spans="1:11" ht="15" x14ac:dyDescent="0.25">
      <c r="A34" s="15">
        <f t="shared" si="0"/>
        <v>20</v>
      </c>
      <c r="B34" s="32" t="s">
        <v>56</v>
      </c>
      <c r="C34" s="24"/>
      <c r="D34" s="24"/>
      <c r="E34" s="24"/>
      <c r="F34" s="143"/>
      <c r="G34" s="143"/>
      <c r="H34" s="132"/>
      <c r="I34" s="133" t="s">
        <v>123</v>
      </c>
      <c r="J34" s="134" t="s">
        <v>124</v>
      </c>
      <c r="K34" s="135" t="s">
        <v>125</v>
      </c>
    </row>
    <row r="35" spans="1:11" ht="15" x14ac:dyDescent="0.25">
      <c r="A35" s="15">
        <f t="shared" si="0"/>
        <v>21</v>
      </c>
      <c r="B35" s="33" t="s">
        <v>32</v>
      </c>
      <c r="C35" s="58">
        <f>K35</f>
        <v>0</v>
      </c>
      <c r="F35" s="113"/>
      <c r="G35" s="113"/>
      <c r="I35" s="136">
        <f>'Storm Cost Deferrals'!E12</f>
        <v>-12560038.23</v>
      </c>
      <c r="J35" s="137">
        <f>-I35</f>
        <v>12560038.23</v>
      </c>
      <c r="K35" s="138">
        <f>I35+J35</f>
        <v>0</v>
      </c>
    </row>
    <row r="36" spans="1:11" ht="15" x14ac:dyDescent="0.25">
      <c r="A36" s="15">
        <f t="shared" si="0"/>
        <v>22</v>
      </c>
      <c r="B36" s="33" t="s">
        <v>60</v>
      </c>
      <c r="C36" s="58">
        <f>'Storm Cost Deferrals'!E11</f>
        <v>50185.88</v>
      </c>
      <c r="D36" s="24"/>
      <c r="E36" s="24"/>
      <c r="F36" s="113"/>
      <c r="G36" s="113"/>
      <c r="I36" s="136"/>
      <c r="J36" s="137"/>
      <c r="K36" s="138"/>
    </row>
    <row r="37" spans="1:11" ht="15" x14ac:dyDescent="0.25">
      <c r="A37" s="15">
        <f t="shared" si="0"/>
        <v>23</v>
      </c>
      <c r="B37" s="33" t="s">
        <v>33</v>
      </c>
      <c r="C37" s="34">
        <f>'Storm Cost Deferrals'!E13</f>
        <v>18185672.66</v>
      </c>
      <c r="D37" s="24"/>
      <c r="E37" s="24"/>
      <c r="F37" s="113"/>
      <c r="G37" s="113"/>
      <c r="I37" s="136"/>
      <c r="J37" s="137"/>
      <c r="K37" s="138"/>
    </row>
    <row r="38" spans="1:11" ht="15" x14ac:dyDescent="0.25">
      <c r="A38" s="15">
        <f t="shared" si="0"/>
        <v>24</v>
      </c>
      <c r="B38" s="33" t="s">
        <v>40</v>
      </c>
      <c r="C38" s="34">
        <f>'Storm Cost Deferrals'!E14</f>
        <v>24157767.119999997</v>
      </c>
      <c r="D38" s="24"/>
      <c r="E38" s="24"/>
      <c r="F38" s="113"/>
      <c r="G38" s="113"/>
      <c r="I38" s="136"/>
      <c r="J38" s="137"/>
      <c r="K38" s="138"/>
    </row>
    <row r="39" spans="1:11" ht="15" x14ac:dyDescent="0.25">
      <c r="A39" s="15">
        <f t="shared" si="0"/>
        <v>25</v>
      </c>
      <c r="B39" s="90" t="s">
        <v>47</v>
      </c>
      <c r="C39" s="82">
        <f>'Storm Cost Deferrals'!E15</f>
        <v>10437020.220000001</v>
      </c>
      <c r="D39" s="24"/>
      <c r="E39" s="24"/>
      <c r="F39" s="113"/>
      <c r="G39" s="113"/>
      <c r="I39" s="136"/>
      <c r="J39" s="137"/>
      <c r="K39" s="138"/>
    </row>
    <row r="40" spans="1:11" ht="15" x14ac:dyDescent="0.25">
      <c r="A40" s="15">
        <f t="shared" si="0"/>
        <v>26</v>
      </c>
      <c r="B40" s="90" t="s">
        <v>83</v>
      </c>
      <c r="C40" s="76">
        <f>'Storm Cost Deferrals'!C16</f>
        <v>12215518.98</v>
      </c>
      <c r="D40" s="24"/>
      <c r="E40" s="24"/>
      <c r="F40" s="113"/>
      <c r="G40" s="113"/>
      <c r="I40" s="136"/>
      <c r="J40" s="137"/>
      <c r="K40" s="138"/>
    </row>
    <row r="41" spans="1:11" ht="15" x14ac:dyDescent="0.25">
      <c r="A41" s="15">
        <f t="shared" si="0"/>
        <v>27</v>
      </c>
      <c r="B41" s="32" t="s">
        <v>86</v>
      </c>
      <c r="C41" s="83">
        <f>SUM(C35:C40)</f>
        <v>65046164.859999999</v>
      </c>
      <c r="D41" s="24"/>
      <c r="E41" s="24"/>
      <c r="F41" s="113"/>
      <c r="G41" s="113"/>
      <c r="I41" s="136"/>
      <c r="J41" s="137"/>
      <c r="K41" s="138"/>
    </row>
    <row r="42" spans="1:11" x14ac:dyDescent="0.3">
      <c r="A42" s="15">
        <f t="shared" si="0"/>
        <v>28</v>
      </c>
      <c r="B42" s="32" t="s">
        <v>87</v>
      </c>
      <c r="C42" s="24"/>
      <c r="D42" s="24">
        <f>(C41/48)*12</f>
        <v>16261541.215</v>
      </c>
      <c r="E42" s="20"/>
      <c r="F42" s="20"/>
      <c r="G42" s="20"/>
      <c r="H42" s="20"/>
      <c r="I42" s="136"/>
      <c r="J42" s="137"/>
      <c r="K42" s="138"/>
    </row>
    <row r="43" spans="1:11" ht="15" x14ac:dyDescent="0.25">
      <c r="A43" s="15">
        <f t="shared" si="0"/>
        <v>29</v>
      </c>
      <c r="B43" s="32"/>
      <c r="C43" s="24"/>
      <c r="D43" s="24"/>
      <c r="E43" s="20"/>
      <c r="F43" s="20"/>
      <c r="G43" s="20"/>
      <c r="H43" s="20"/>
      <c r="I43" s="136"/>
      <c r="J43" s="137"/>
      <c r="K43" s="138"/>
    </row>
    <row r="44" spans="1:11" ht="15" x14ac:dyDescent="0.25">
      <c r="A44" s="15">
        <f t="shared" si="0"/>
        <v>30</v>
      </c>
      <c r="B44" s="32"/>
      <c r="C44" s="24"/>
      <c r="D44" s="24"/>
      <c r="E44" s="20"/>
      <c r="F44" s="20"/>
      <c r="G44" s="20"/>
      <c r="H44" s="20"/>
      <c r="I44" s="136"/>
      <c r="J44" s="137"/>
      <c r="K44" s="138"/>
    </row>
    <row r="45" spans="1:11" ht="15" x14ac:dyDescent="0.25">
      <c r="A45" s="15">
        <f t="shared" si="0"/>
        <v>31</v>
      </c>
      <c r="B45" s="30" t="s">
        <v>17</v>
      </c>
      <c r="C45" s="31"/>
      <c r="D45" s="24"/>
      <c r="E45" s="20"/>
      <c r="F45" s="20"/>
      <c r="G45" s="20"/>
      <c r="H45" s="20"/>
      <c r="I45" s="136"/>
      <c r="J45" s="137"/>
      <c r="K45" s="138"/>
    </row>
    <row r="46" spans="1:11" ht="15" x14ac:dyDescent="0.25">
      <c r="A46" s="15">
        <f t="shared" si="0"/>
        <v>32</v>
      </c>
      <c r="B46" s="32" t="s">
        <v>57</v>
      </c>
      <c r="C46" s="24"/>
      <c r="D46" s="24"/>
      <c r="E46" s="20"/>
      <c r="F46" s="20"/>
      <c r="G46" s="20"/>
      <c r="H46" s="20"/>
      <c r="I46" s="136">
        <f>'Storm Cost Deferrals'!F23</f>
        <v>6632821</v>
      </c>
      <c r="J46" s="137">
        <f>-I46</f>
        <v>-6632821</v>
      </c>
      <c r="K46" s="138">
        <f>SUM(I46:J46)</f>
        <v>0</v>
      </c>
    </row>
    <row r="47" spans="1:11" ht="15" x14ac:dyDescent="0.25">
      <c r="A47" s="15">
        <f t="shared" si="0"/>
        <v>33</v>
      </c>
      <c r="B47" s="33" t="s">
        <v>18</v>
      </c>
      <c r="C47" s="34">
        <f>K46</f>
        <v>0</v>
      </c>
      <c r="D47" s="24"/>
      <c r="E47" s="20"/>
      <c r="F47" s="20"/>
      <c r="G47" s="20"/>
      <c r="H47" s="20"/>
      <c r="I47" s="136"/>
      <c r="J47" s="137"/>
      <c r="K47" s="138"/>
    </row>
    <row r="48" spans="1:11" ht="15" x14ac:dyDescent="0.25">
      <c r="A48" s="15">
        <f t="shared" si="0"/>
        <v>34</v>
      </c>
      <c r="B48" s="32" t="s">
        <v>19</v>
      </c>
      <c r="C48" s="24"/>
      <c r="D48" s="24"/>
      <c r="E48" s="20"/>
      <c r="F48" s="20"/>
      <c r="G48" s="20"/>
      <c r="H48" s="20"/>
      <c r="I48" s="136"/>
      <c r="J48" s="137"/>
      <c r="K48" s="138"/>
    </row>
    <row r="49" spans="1:13" x14ac:dyDescent="0.3">
      <c r="A49" s="15">
        <f t="shared" si="0"/>
        <v>35</v>
      </c>
      <c r="B49" s="32" t="s">
        <v>88</v>
      </c>
      <c r="C49" s="24"/>
      <c r="D49" s="34">
        <f>C47</f>
        <v>0</v>
      </c>
      <c r="E49" s="20"/>
      <c r="F49" s="34"/>
      <c r="G49" s="20"/>
      <c r="H49" s="20"/>
      <c r="I49" s="136"/>
      <c r="J49" s="137"/>
      <c r="K49" s="138"/>
    </row>
    <row r="50" spans="1:13" ht="15" x14ac:dyDescent="0.25">
      <c r="A50" s="15">
        <f t="shared" si="0"/>
        <v>36</v>
      </c>
      <c r="B50" s="32"/>
      <c r="C50" s="24"/>
      <c r="D50" s="49"/>
      <c r="E50" s="20"/>
      <c r="F50" s="49"/>
      <c r="G50" s="20"/>
      <c r="H50" s="20"/>
      <c r="I50" s="136"/>
      <c r="J50" s="137"/>
      <c r="K50" s="138"/>
    </row>
    <row r="51" spans="1:13" ht="15" x14ac:dyDescent="0.25">
      <c r="A51" s="15">
        <f t="shared" si="0"/>
        <v>37</v>
      </c>
      <c r="B51" s="30" t="s">
        <v>38</v>
      </c>
      <c r="C51" s="34"/>
      <c r="D51" s="24"/>
      <c r="E51" s="20"/>
      <c r="F51" s="20"/>
      <c r="G51" s="20"/>
      <c r="H51" s="20"/>
      <c r="I51" s="136"/>
      <c r="J51" s="137"/>
      <c r="K51" s="138"/>
    </row>
    <row r="52" spans="1:13" ht="15" x14ac:dyDescent="0.25">
      <c r="A52" s="15">
        <f t="shared" si="0"/>
        <v>38</v>
      </c>
      <c r="B52" s="33" t="s">
        <v>37</v>
      </c>
      <c r="C52" s="34">
        <f>K52</f>
        <v>54368273.069999993</v>
      </c>
      <c r="D52" s="20"/>
      <c r="E52" s="20"/>
      <c r="F52" s="20"/>
      <c r="G52" s="20"/>
      <c r="H52" s="20"/>
      <c r="I52" s="136">
        <f>'Storm Cost Deferrals'!E20</f>
        <v>60295490.299999997</v>
      </c>
      <c r="J52" s="137">
        <f>-(J35+J46)</f>
        <v>-5927217.2300000004</v>
      </c>
      <c r="K52" s="138">
        <f>SUM(I52:J52)</f>
        <v>54368273.069999993</v>
      </c>
    </row>
    <row r="53" spans="1:13" x14ac:dyDescent="0.3">
      <c r="A53" s="15">
        <f t="shared" si="0"/>
        <v>39</v>
      </c>
      <c r="B53" s="32" t="s">
        <v>89</v>
      </c>
      <c r="C53" s="20"/>
      <c r="D53" s="21">
        <f>C52/72*12</f>
        <v>9061378.8449999988</v>
      </c>
      <c r="E53" s="20"/>
      <c r="F53" s="20"/>
      <c r="G53" s="20"/>
      <c r="H53" s="20"/>
      <c r="I53" s="136"/>
      <c r="J53" s="137"/>
      <c r="K53" s="138"/>
    </row>
    <row r="54" spans="1:13" ht="15" x14ac:dyDescent="0.25">
      <c r="A54" s="15">
        <f t="shared" si="0"/>
        <v>40</v>
      </c>
      <c r="B54" s="33"/>
      <c r="C54" s="34"/>
      <c r="D54" s="24"/>
      <c r="E54" s="20"/>
      <c r="F54" s="20"/>
      <c r="G54" s="20"/>
      <c r="H54" s="20"/>
      <c r="I54" s="136"/>
      <c r="J54" s="137"/>
      <c r="K54" s="138"/>
    </row>
    <row r="55" spans="1:13" ht="15" x14ac:dyDescent="0.25">
      <c r="A55" s="15">
        <f t="shared" si="0"/>
        <v>41</v>
      </c>
      <c r="B55" s="32" t="s">
        <v>90</v>
      </c>
      <c r="C55" s="24"/>
      <c r="D55" s="20">
        <f>D42+D49+D53</f>
        <v>25322920.059999999</v>
      </c>
      <c r="F55" s="20"/>
      <c r="G55" s="118"/>
      <c r="H55" s="130"/>
      <c r="I55" s="139">
        <f>SUM(I35:I54)</f>
        <v>54368273.069999993</v>
      </c>
      <c r="J55" s="140">
        <f>SUM(J35:J54)</f>
        <v>0</v>
      </c>
      <c r="K55" s="141">
        <f>SUM(K35:K54)</f>
        <v>54368273.069999993</v>
      </c>
    </row>
    <row r="56" spans="1:13" ht="15" x14ac:dyDescent="0.25">
      <c r="A56" s="15">
        <f t="shared" si="0"/>
        <v>42</v>
      </c>
      <c r="B56" s="32" t="s">
        <v>126</v>
      </c>
      <c r="C56" s="24"/>
      <c r="D56" s="21">
        <f>'Test Year Amort'!B10</f>
        <v>15477396</v>
      </c>
      <c r="F56" s="20"/>
      <c r="G56" s="118"/>
      <c r="H56" s="130"/>
      <c r="I56" s="131"/>
      <c r="J56" s="131"/>
      <c r="K56" s="131"/>
    </row>
    <row r="57" spans="1:13" ht="15" x14ac:dyDescent="0.25">
      <c r="A57" s="15">
        <f t="shared" si="0"/>
        <v>43</v>
      </c>
      <c r="B57" s="32"/>
      <c r="C57" s="24"/>
      <c r="D57" s="24"/>
      <c r="E57" s="20"/>
      <c r="F57" s="20"/>
      <c r="G57" s="20"/>
      <c r="H57" s="20"/>
      <c r="I57" s="131"/>
      <c r="J57" s="131"/>
      <c r="K57" s="131"/>
    </row>
    <row r="58" spans="1:13" x14ac:dyDescent="0.3">
      <c r="A58" s="15">
        <f t="shared" si="0"/>
        <v>44</v>
      </c>
      <c r="B58" s="29" t="s">
        <v>35</v>
      </c>
      <c r="C58" s="35"/>
      <c r="D58" s="24"/>
      <c r="E58" s="21">
        <f>D55-D56</f>
        <v>9845524.0599999987</v>
      </c>
      <c r="F58" s="20"/>
      <c r="G58" s="118"/>
      <c r="H58" s="130"/>
      <c r="I58" s="131"/>
      <c r="J58" s="131"/>
      <c r="K58" s="131"/>
    </row>
    <row r="59" spans="1:13" x14ac:dyDescent="0.3">
      <c r="A59" s="15">
        <f t="shared" si="0"/>
        <v>45</v>
      </c>
      <c r="B59" s="32"/>
      <c r="C59" s="24"/>
      <c r="D59" s="24"/>
      <c r="E59" s="20"/>
      <c r="F59" s="20"/>
      <c r="G59" s="113"/>
      <c r="I59" s="131"/>
      <c r="J59" s="131"/>
      <c r="K59" s="131"/>
    </row>
    <row r="60" spans="1:13" x14ac:dyDescent="0.3">
      <c r="A60" s="15">
        <f t="shared" si="0"/>
        <v>46</v>
      </c>
      <c r="B60" s="36" t="s">
        <v>91</v>
      </c>
      <c r="C60" s="27"/>
      <c r="D60" s="24"/>
      <c r="E60" s="20">
        <f>E30+E58</f>
        <v>9442212.5783333275</v>
      </c>
      <c r="F60" s="20"/>
      <c r="G60" s="118"/>
      <c r="H60" s="130"/>
      <c r="I60" s="131"/>
      <c r="J60" s="131"/>
      <c r="K60" s="131"/>
    </row>
    <row r="61" spans="1:13" x14ac:dyDescent="0.3">
      <c r="A61" s="15">
        <f t="shared" si="0"/>
        <v>47</v>
      </c>
      <c r="B61" s="37"/>
      <c r="C61" s="38"/>
      <c r="D61" s="39"/>
      <c r="E61" s="20"/>
      <c r="F61" s="20"/>
      <c r="G61" s="113"/>
      <c r="I61" s="131"/>
      <c r="J61" s="131"/>
      <c r="K61" s="131"/>
    </row>
    <row r="62" spans="1:13" ht="15" x14ac:dyDescent="0.25">
      <c r="A62" s="15">
        <f t="shared" si="0"/>
        <v>48</v>
      </c>
      <c r="B62" s="37" t="s">
        <v>127</v>
      </c>
      <c r="C62" s="145">
        <v>0.21</v>
      </c>
      <c r="D62" s="24"/>
      <c r="E62" s="21">
        <f>-E60*C62</f>
        <v>-1982864.6414499986</v>
      </c>
      <c r="F62" s="20"/>
      <c r="G62" s="118"/>
      <c r="H62" s="130"/>
      <c r="I62" s="142"/>
      <c r="J62" s="142"/>
    </row>
    <row r="63" spans="1:13" ht="15" x14ac:dyDescent="0.25">
      <c r="A63" s="15">
        <f t="shared" si="0"/>
        <v>49</v>
      </c>
      <c r="B63" s="37"/>
      <c r="C63" s="38"/>
      <c r="D63" s="24"/>
      <c r="E63" s="20"/>
      <c r="F63" s="20"/>
      <c r="G63" s="113"/>
      <c r="I63" s="142"/>
      <c r="L63" s="142"/>
      <c r="M63" s="142"/>
    </row>
    <row r="64" spans="1:13" ht="15.75" thickBot="1" x14ac:dyDescent="0.3">
      <c r="A64" s="15">
        <f t="shared" si="0"/>
        <v>50</v>
      </c>
      <c r="B64" s="37" t="s">
        <v>20</v>
      </c>
      <c r="C64" s="38"/>
      <c r="D64" s="24"/>
      <c r="E64" s="48">
        <f>-E60-E62</f>
        <v>-7459347.9368833285</v>
      </c>
      <c r="F64" s="144"/>
      <c r="G64" s="118"/>
      <c r="H64" s="130"/>
      <c r="I64" s="142"/>
    </row>
    <row r="65" spans="1:9" ht="15" thickTop="1" x14ac:dyDescent="0.3">
      <c r="A65" s="40"/>
      <c r="B65" s="5"/>
      <c r="C65" s="41"/>
      <c r="D65" s="5"/>
      <c r="E65" s="42"/>
      <c r="F65" s="113"/>
      <c r="G65" s="113"/>
      <c r="I65" s="142"/>
    </row>
    <row r="66" spans="1:9" x14ac:dyDescent="0.3">
      <c r="A66" s="5"/>
      <c r="B66" s="5"/>
      <c r="C66" s="41"/>
      <c r="D66" s="5"/>
      <c r="E66" s="5"/>
    </row>
    <row r="67" spans="1:9" x14ac:dyDescent="0.3">
      <c r="A67" s="5"/>
      <c r="C67" s="130"/>
      <c r="I67" s="142"/>
    </row>
    <row r="68" spans="1:9" x14ac:dyDescent="0.3">
      <c r="A68" s="5"/>
      <c r="C68" s="130"/>
      <c r="I68" s="142"/>
    </row>
    <row r="69" spans="1:9" x14ac:dyDescent="0.3">
      <c r="A69" s="5"/>
      <c r="C69" s="130"/>
      <c r="I69" s="142"/>
    </row>
    <row r="70" spans="1:9" x14ac:dyDescent="0.3">
      <c r="C70" s="130"/>
      <c r="I70" s="142"/>
    </row>
    <row r="71" spans="1:9" x14ac:dyDescent="0.3">
      <c r="C71" s="43"/>
    </row>
    <row r="72" spans="1:9" x14ac:dyDescent="0.3">
      <c r="C72" s="130"/>
      <c r="I72" s="142"/>
    </row>
    <row r="73" spans="1:9" x14ac:dyDescent="0.3">
      <c r="C73" s="130"/>
      <c r="I73" s="142"/>
    </row>
    <row r="74" spans="1:9" x14ac:dyDescent="0.3">
      <c r="C74" s="130"/>
    </row>
    <row r="75" spans="1:9" x14ac:dyDescent="0.3">
      <c r="C75" s="43"/>
    </row>
    <row r="76" spans="1:9" x14ac:dyDescent="0.3">
      <c r="C76" s="130"/>
    </row>
    <row r="77" spans="1:9" x14ac:dyDescent="0.3">
      <c r="C77" s="130"/>
    </row>
    <row r="78" spans="1:9" x14ac:dyDescent="0.3">
      <c r="C78" s="130"/>
    </row>
    <row r="79" spans="1:9" x14ac:dyDescent="0.3">
      <c r="C79" s="130"/>
    </row>
    <row r="80" spans="1:9" x14ac:dyDescent="0.3">
      <c r="C80" s="43"/>
      <c r="D80" s="130"/>
      <c r="E80" s="129"/>
    </row>
    <row r="81" spans="3:5" x14ac:dyDescent="0.3">
      <c r="C81" s="43"/>
      <c r="D81" s="130"/>
      <c r="E81" s="129"/>
    </row>
    <row r="82" spans="3:5" x14ac:dyDescent="0.3">
      <c r="C82" s="43"/>
      <c r="D82" s="130"/>
      <c r="E82" s="129"/>
    </row>
    <row r="83" spans="3:5" x14ac:dyDescent="0.3">
      <c r="C83" s="43"/>
    </row>
    <row r="84" spans="3:5" x14ac:dyDescent="0.3">
      <c r="C84" s="43"/>
    </row>
    <row r="85" spans="3:5" x14ac:dyDescent="0.3">
      <c r="C85" s="43"/>
    </row>
    <row r="86" spans="3:5" x14ac:dyDescent="0.3">
      <c r="C86" s="43"/>
    </row>
    <row r="87" spans="3:5" x14ac:dyDescent="0.3">
      <c r="C87" s="43"/>
    </row>
    <row r="88" spans="3:5" x14ac:dyDescent="0.3">
      <c r="C88" s="43"/>
    </row>
    <row r="89" spans="3:5" x14ac:dyDescent="0.3">
      <c r="C89" s="43"/>
    </row>
    <row r="90" spans="3:5" x14ac:dyDescent="0.3">
      <c r="C90" s="43"/>
    </row>
    <row r="91" spans="3:5" x14ac:dyDescent="0.3">
      <c r="C91" s="43"/>
    </row>
    <row r="92" spans="3:5" x14ac:dyDescent="0.3">
      <c r="C92" s="43"/>
    </row>
    <row r="93" spans="3:5" x14ac:dyDescent="0.3">
      <c r="C93" s="43"/>
    </row>
    <row r="94" spans="3:5" x14ac:dyDescent="0.3">
      <c r="C94" s="43"/>
    </row>
    <row r="95" spans="3:5" x14ac:dyDescent="0.3">
      <c r="C95" s="43"/>
    </row>
    <row r="96" spans="3:5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  <row r="186" spans="3:3" x14ac:dyDescent="0.3">
      <c r="C186" s="43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6"/>
  <sheetViews>
    <sheetView topLeftCell="A37" workbookViewId="0">
      <selection activeCell="B62" sqref="B62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252" width="8.88671875" style="1"/>
    <col min="253" max="253" width="5.44140625" style="1" bestFit="1" customWidth="1"/>
    <col min="254" max="254" width="69.44140625" style="1" customWidth="1"/>
    <col min="255" max="255" width="12.88671875" style="1" bestFit="1" customWidth="1"/>
    <col min="256" max="256" width="13.109375" style="1" customWidth="1"/>
    <col min="257" max="257" width="12.6640625" style="1" customWidth="1"/>
    <col min="258" max="258" width="13.5546875" style="1" customWidth="1"/>
    <col min="259" max="508" width="8.88671875" style="1"/>
    <col min="509" max="509" width="5.44140625" style="1" bestFit="1" customWidth="1"/>
    <col min="510" max="510" width="69.44140625" style="1" customWidth="1"/>
    <col min="511" max="511" width="12.88671875" style="1" bestFit="1" customWidth="1"/>
    <col min="512" max="512" width="13.109375" style="1" customWidth="1"/>
    <col min="513" max="513" width="12.6640625" style="1" customWidth="1"/>
    <col min="514" max="514" width="13.5546875" style="1" customWidth="1"/>
    <col min="515" max="764" width="8.88671875" style="1"/>
    <col min="765" max="765" width="5.44140625" style="1" bestFit="1" customWidth="1"/>
    <col min="766" max="766" width="69.44140625" style="1" customWidth="1"/>
    <col min="767" max="767" width="12.88671875" style="1" bestFit="1" customWidth="1"/>
    <col min="768" max="768" width="13.109375" style="1" customWidth="1"/>
    <col min="769" max="769" width="12.6640625" style="1" customWidth="1"/>
    <col min="770" max="770" width="13.5546875" style="1" customWidth="1"/>
    <col min="771" max="1020" width="8.88671875" style="1"/>
    <col min="1021" max="1021" width="5.44140625" style="1" bestFit="1" customWidth="1"/>
    <col min="1022" max="1022" width="69.44140625" style="1" customWidth="1"/>
    <col min="1023" max="1023" width="12.88671875" style="1" bestFit="1" customWidth="1"/>
    <col min="1024" max="1024" width="13.109375" style="1" customWidth="1"/>
    <col min="1025" max="1025" width="12.6640625" style="1" customWidth="1"/>
    <col min="1026" max="1026" width="13.5546875" style="1" customWidth="1"/>
    <col min="1027" max="1276" width="8.88671875" style="1"/>
    <col min="1277" max="1277" width="5.44140625" style="1" bestFit="1" customWidth="1"/>
    <col min="1278" max="1278" width="69.44140625" style="1" customWidth="1"/>
    <col min="1279" max="1279" width="12.88671875" style="1" bestFit="1" customWidth="1"/>
    <col min="1280" max="1280" width="13.109375" style="1" customWidth="1"/>
    <col min="1281" max="1281" width="12.6640625" style="1" customWidth="1"/>
    <col min="1282" max="1282" width="13.5546875" style="1" customWidth="1"/>
    <col min="1283" max="1532" width="8.88671875" style="1"/>
    <col min="1533" max="1533" width="5.44140625" style="1" bestFit="1" customWidth="1"/>
    <col min="1534" max="1534" width="69.44140625" style="1" customWidth="1"/>
    <col min="1535" max="1535" width="12.88671875" style="1" bestFit="1" customWidth="1"/>
    <col min="1536" max="1536" width="13.109375" style="1" customWidth="1"/>
    <col min="1537" max="1537" width="12.6640625" style="1" customWidth="1"/>
    <col min="1538" max="1538" width="13.5546875" style="1" customWidth="1"/>
    <col min="1539" max="1788" width="8.88671875" style="1"/>
    <col min="1789" max="1789" width="5.44140625" style="1" bestFit="1" customWidth="1"/>
    <col min="1790" max="1790" width="69.44140625" style="1" customWidth="1"/>
    <col min="1791" max="1791" width="12.88671875" style="1" bestFit="1" customWidth="1"/>
    <col min="1792" max="1792" width="13.109375" style="1" customWidth="1"/>
    <col min="1793" max="1793" width="12.6640625" style="1" customWidth="1"/>
    <col min="1794" max="1794" width="13.5546875" style="1" customWidth="1"/>
    <col min="1795" max="2044" width="8.88671875" style="1"/>
    <col min="2045" max="2045" width="5.44140625" style="1" bestFit="1" customWidth="1"/>
    <col min="2046" max="2046" width="69.44140625" style="1" customWidth="1"/>
    <col min="2047" max="2047" width="12.88671875" style="1" bestFit="1" customWidth="1"/>
    <col min="2048" max="2048" width="13.109375" style="1" customWidth="1"/>
    <col min="2049" max="2049" width="12.6640625" style="1" customWidth="1"/>
    <col min="2050" max="2050" width="13.5546875" style="1" customWidth="1"/>
    <col min="2051" max="2300" width="8.88671875" style="1"/>
    <col min="2301" max="2301" width="5.44140625" style="1" bestFit="1" customWidth="1"/>
    <col min="2302" max="2302" width="69.44140625" style="1" customWidth="1"/>
    <col min="2303" max="2303" width="12.88671875" style="1" bestFit="1" customWidth="1"/>
    <col min="2304" max="2304" width="13.109375" style="1" customWidth="1"/>
    <col min="2305" max="2305" width="12.6640625" style="1" customWidth="1"/>
    <col min="2306" max="2306" width="13.5546875" style="1" customWidth="1"/>
    <col min="2307" max="2556" width="8.88671875" style="1"/>
    <col min="2557" max="2557" width="5.44140625" style="1" bestFit="1" customWidth="1"/>
    <col min="2558" max="2558" width="69.44140625" style="1" customWidth="1"/>
    <col min="2559" max="2559" width="12.88671875" style="1" bestFit="1" customWidth="1"/>
    <col min="2560" max="2560" width="13.109375" style="1" customWidth="1"/>
    <col min="2561" max="2561" width="12.6640625" style="1" customWidth="1"/>
    <col min="2562" max="2562" width="13.5546875" style="1" customWidth="1"/>
    <col min="2563" max="2812" width="8.88671875" style="1"/>
    <col min="2813" max="2813" width="5.44140625" style="1" bestFit="1" customWidth="1"/>
    <col min="2814" max="2814" width="69.44140625" style="1" customWidth="1"/>
    <col min="2815" max="2815" width="12.88671875" style="1" bestFit="1" customWidth="1"/>
    <col min="2816" max="2816" width="13.109375" style="1" customWidth="1"/>
    <col min="2817" max="2817" width="12.6640625" style="1" customWidth="1"/>
    <col min="2818" max="2818" width="13.5546875" style="1" customWidth="1"/>
    <col min="2819" max="3068" width="8.88671875" style="1"/>
    <col min="3069" max="3069" width="5.44140625" style="1" bestFit="1" customWidth="1"/>
    <col min="3070" max="3070" width="69.44140625" style="1" customWidth="1"/>
    <col min="3071" max="3071" width="12.88671875" style="1" bestFit="1" customWidth="1"/>
    <col min="3072" max="3072" width="13.109375" style="1" customWidth="1"/>
    <col min="3073" max="3073" width="12.6640625" style="1" customWidth="1"/>
    <col min="3074" max="3074" width="13.5546875" style="1" customWidth="1"/>
    <col min="3075" max="3324" width="8.88671875" style="1"/>
    <col min="3325" max="3325" width="5.44140625" style="1" bestFit="1" customWidth="1"/>
    <col min="3326" max="3326" width="69.44140625" style="1" customWidth="1"/>
    <col min="3327" max="3327" width="12.88671875" style="1" bestFit="1" customWidth="1"/>
    <col min="3328" max="3328" width="13.109375" style="1" customWidth="1"/>
    <col min="3329" max="3329" width="12.6640625" style="1" customWidth="1"/>
    <col min="3330" max="3330" width="13.5546875" style="1" customWidth="1"/>
    <col min="3331" max="3580" width="8.88671875" style="1"/>
    <col min="3581" max="3581" width="5.44140625" style="1" bestFit="1" customWidth="1"/>
    <col min="3582" max="3582" width="69.44140625" style="1" customWidth="1"/>
    <col min="3583" max="3583" width="12.88671875" style="1" bestFit="1" customWidth="1"/>
    <col min="3584" max="3584" width="13.109375" style="1" customWidth="1"/>
    <col min="3585" max="3585" width="12.6640625" style="1" customWidth="1"/>
    <col min="3586" max="3586" width="13.5546875" style="1" customWidth="1"/>
    <col min="3587" max="3836" width="8.88671875" style="1"/>
    <col min="3837" max="3837" width="5.44140625" style="1" bestFit="1" customWidth="1"/>
    <col min="3838" max="3838" width="69.44140625" style="1" customWidth="1"/>
    <col min="3839" max="3839" width="12.88671875" style="1" bestFit="1" customWidth="1"/>
    <col min="3840" max="3840" width="13.109375" style="1" customWidth="1"/>
    <col min="3841" max="3841" width="12.6640625" style="1" customWidth="1"/>
    <col min="3842" max="3842" width="13.5546875" style="1" customWidth="1"/>
    <col min="3843" max="4092" width="8.88671875" style="1"/>
    <col min="4093" max="4093" width="5.44140625" style="1" bestFit="1" customWidth="1"/>
    <col min="4094" max="4094" width="69.44140625" style="1" customWidth="1"/>
    <col min="4095" max="4095" width="12.88671875" style="1" bestFit="1" customWidth="1"/>
    <col min="4096" max="4096" width="13.109375" style="1" customWidth="1"/>
    <col min="4097" max="4097" width="12.6640625" style="1" customWidth="1"/>
    <col min="4098" max="4098" width="13.5546875" style="1" customWidth="1"/>
    <col min="4099" max="4348" width="8.88671875" style="1"/>
    <col min="4349" max="4349" width="5.44140625" style="1" bestFit="1" customWidth="1"/>
    <col min="4350" max="4350" width="69.44140625" style="1" customWidth="1"/>
    <col min="4351" max="4351" width="12.88671875" style="1" bestFit="1" customWidth="1"/>
    <col min="4352" max="4352" width="13.109375" style="1" customWidth="1"/>
    <col min="4353" max="4353" width="12.6640625" style="1" customWidth="1"/>
    <col min="4354" max="4354" width="13.5546875" style="1" customWidth="1"/>
    <col min="4355" max="4604" width="8.88671875" style="1"/>
    <col min="4605" max="4605" width="5.44140625" style="1" bestFit="1" customWidth="1"/>
    <col min="4606" max="4606" width="69.44140625" style="1" customWidth="1"/>
    <col min="4607" max="4607" width="12.88671875" style="1" bestFit="1" customWidth="1"/>
    <col min="4608" max="4608" width="13.109375" style="1" customWidth="1"/>
    <col min="4609" max="4609" width="12.6640625" style="1" customWidth="1"/>
    <col min="4610" max="4610" width="13.5546875" style="1" customWidth="1"/>
    <col min="4611" max="4860" width="8.88671875" style="1"/>
    <col min="4861" max="4861" width="5.44140625" style="1" bestFit="1" customWidth="1"/>
    <col min="4862" max="4862" width="69.44140625" style="1" customWidth="1"/>
    <col min="4863" max="4863" width="12.88671875" style="1" bestFit="1" customWidth="1"/>
    <col min="4864" max="4864" width="13.109375" style="1" customWidth="1"/>
    <col min="4865" max="4865" width="12.6640625" style="1" customWidth="1"/>
    <col min="4866" max="4866" width="13.5546875" style="1" customWidth="1"/>
    <col min="4867" max="5116" width="8.88671875" style="1"/>
    <col min="5117" max="5117" width="5.44140625" style="1" bestFit="1" customWidth="1"/>
    <col min="5118" max="5118" width="69.44140625" style="1" customWidth="1"/>
    <col min="5119" max="5119" width="12.88671875" style="1" bestFit="1" customWidth="1"/>
    <col min="5120" max="5120" width="13.109375" style="1" customWidth="1"/>
    <col min="5121" max="5121" width="12.6640625" style="1" customWidth="1"/>
    <col min="5122" max="5122" width="13.5546875" style="1" customWidth="1"/>
    <col min="5123" max="5372" width="8.88671875" style="1"/>
    <col min="5373" max="5373" width="5.44140625" style="1" bestFit="1" customWidth="1"/>
    <col min="5374" max="5374" width="69.44140625" style="1" customWidth="1"/>
    <col min="5375" max="5375" width="12.88671875" style="1" bestFit="1" customWidth="1"/>
    <col min="5376" max="5376" width="13.109375" style="1" customWidth="1"/>
    <col min="5377" max="5377" width="12.6640625" style="1" customWidth="1"/>
    <col min="5378" max="5378" width="13.5546875" style="1" customWidth="1"/>
    <col min="5379" max="5628" width="8.88671875" style="1"/>
    <col min="5629" max="5629" width="5.44140625" style="1" bestFit="1" customWidth="1"/>
    <col min="5630" max="5630" width="69.44140625" style="1" customWidth="1"/>
    <col min="5631" max="5631" width="12.88671875" style="1" bestFit="1" customWidth="1"/>
    <col min="5632" max="5632" width="13.109375" style="1" customWidth="1"/>
    <col min="5633" max="5633" width="12.6640625" style="1" customWidth="1"/>
    <col min="5634" max="5634" width="13.5546875" style="1" customWidth="1"/>
    <col min="5635" max="5884" width="8.88671875" style="1"/>
    <col min="5885" max="5885" width="5.44140625" style="1" bestFit="1" customWidth="1"/>
    <col min="5886" max="5886" width="69.44140625" style="1" customWidth="1"/>
    <col min="5887" max="5887" width="12.88671875" style="1" bestFit="1" customWidth="1"/>
    <col min="5888" max="5888" width="13.109375" style="1" customWidth="1"/>
    <col min="5889" max="5889" width="12.6640625" style="1" customWidth="1"/>
    <col min="5890" max="5890" width="13.5546875" style="1" customWidth="1"/>
    <col min="5891" max="6140" width="8.88671875" style="1"/>
    <col min="6141" max="6141" width="5.44140625" style="1" bestFit="1" customWidth="1"/>
    <col min="6142" max="6142" width="69.44140625" style="1" customWidth="1"/>
    <col min="6143" max="6143" width="12.88671875" style="1" bestFit="1" customWidth="1"/>
    <col min="6144" max="6144" width="13.109375" style="1" customWidth="1"/>
    <col min="6145" max="6145" width="12.6640625" style="1" customWidth="1"/>
    <col min="6146" max="6146" width="13.5546875" style="1" customWidth="1"/>
    <col min="6147" max="6396" width="8.88671875" style="1"/>
    <col min="6397" max="6397" width="5.44140625" style="1" bestFit="1" customWidth="1"/>
    <col min="6398" max="6398" width="69.44140625" style="1" customWidth="1"/>
    <col min="6399" max="6399" width="12.88671875" style="1" bestFit="1" customWidth="1"/>
    <col min="6400" max="6400" width="13.109375" style="1" customWidth="1"/>
    <col min="6401" max="6401" width="12.6640625" style="1" customWidth="1"/>
    <col min="6402" max="6402" width="13.5546875" style="1" customWidth="1"/>
    <col min="6403" max="6652" width="8.88671875" style="1"/>
    <col min="6653" max="6653" width="5.44140625" style="1" bestFit="1" customWidth="1"/>
    <col min="6654" max="6654" width="69.44140625" style="1" customWidth="1"/>
    <col min="6655" max="6655" width="12.88671875" style="1" bestFit="1" customWidth="1"/>
    <col min="6656" max="6656" width="13.109375" style="1" customWidth="1"/>
    <col min="6657" max="6657" width="12.6640625" style="1" customWidth="1"/>
    <col min="6658" max="6658" width="13.5546875" style="1" customWidth="1"/>
    <col min="6659" max="6908" width="8.88671875" style="1"/>
    <col min="6909" max="6909" width="5.44140625" style="1" bestFit="1" customWidth="1"/>
    <col min="6910" max="6910" width="69.44140625" style="1" customWidth="1"/>
    <col min="6911" max="6911" width="12.88671875" style="1" bestFit="1" customWidth="1"/>
    <col min="6912" max="6912" width="13.109375" style="1" customWidth="1"/>
    <col min="6913" max="6913" width="12.6640625" style="1" customWidth="1"/>
    <col min="6914" max="6914" width="13.5546875" style="1" customWidth="1"/>
    <col min="6915" max="7164" width="8.88671875" style="1"/>
    <col min="7165" max="7165" width="5.44140625" style="1" bestFit="1" customWidth="1"/>
    <col min="7166" max="7166" width="69.44140625" style="1" customWidth="1"/>
    <col min="7167" max="7167" width="12.88671875" style="1" bestFit="1" customWidth="1"/>
    <col min="7168" max="7168" width="13.109375" style="1" customWidth="1"/>
    <col min="7169" max="7169" width="12.6640625" style="1" customWidth="1"/>
    <col min="7170" max="7170" width="13.5546875" style="1" customWidth="1"/>
    <col min="7171" max="7420" width="8.88671875" style="1"/>
    <col min="7421" max="7421" width="5.44140625" style="1" bestFit="1" customWidth="1"/>
    <col min="7422" max="7422" width="69.44140625" style="1" customWidth="1"/>
    <col min="7423" max="7423" width="12.88671875" style="1" bestFit="1" customWidth="1"/>
    <col min="7424" max="7424" width="13.109375" style="1" customWidth="1"/>
    <col min="7425" max="7425" width="12.6640625" style="1" customWidth="1"/>
    <col min="7426" max="7426" width="13.5546875" style="1" customWidth="1"/>
    <col min="7427" max="7676" width="8.88671875" style="1"/>
    <col min="7677" max="7677" width="5.44140625" style="1" bestFit="1" customWidth="1"/>
    <col min="7678" max="7678" width="69.44140625" style="1" customWidth="1"/>
    <col min="7679" max="7679" width="12.88671875" style="1" bestFit="1" customWidth="1"/>
    <col min="7680" max="7680" width="13.109375" style="1" customWidth="1"/>
    <col min="7681" max="7681" width="12.6640625" style="1" customWidth="1"/>
    <col min="7682" max="7682" width="13.5546875" style="1" customWidth="1"/>
    <col min="7683" max="7932" width="8.88671875" style="1"/>
    <col min="7933" max="7933" width="5.44140625" style="1" bestFit="1" customWidth="1"/>
    <col min="7934" max="7934" width="69.44140625" style="1" customWidth="1"/>
    <col min="7935" max="7935" width="12.88671875" style="1" bestFit="1" customWidth="1"/>
    <col min="7936" max="7936" width="13.109375" style="1" customWidth="1"/>
    <col min="7937" max="7937" width="12.6640625" style="1" customWidth="1"/>
    <col min="7938" max="7938" width="13.5546875" style="1" customWidth="1"/>
    <col min="7939" max="8188" width="8.88671875" style="1"/>
    <col min="8189" max="8189" width="5.44140625" style="1" bestFit="1" customWidth="1"/>
    <col min="8190" max="8190" width="69.44140625" style="1" customWidth="1"/>
    <col min="8191" max="8191" width="12.88671875" style="1" bestFit="1" customWidth="1"/>
    <col min="8192" max="8192" width="13.109375" style="1" customWidth="1"/>
    <col min="8193" max="8193" width="12.6640625" style="1" customWidth="1"/>
    <col min="8194" max="8194" width="13.5546875" style="1" customWidth="1"/>
    <col min="8195" max="8444" width="8.88671875" style="1"/>
    <col min="8445" max="8445" width="5.44140625" style="1" bestFit="1" customWidth="1"/>
    <col min="8446" max="8446" width="69.44140625" style="1" customWidth="1"/>
    <col min="8447" max="8447" width="12.88671875" style="1" bestFit="1" customWidth="1"/>
    <col min="8448" max="8448" width="13.109375" style="1" customWidth="1"/>
    <col min="8449" max="8449" width="12.6640625" style="1" customWidth="1"/>
    <col min="8450" max="8450" width="13.5546875" style="1" customWidth="1"/>
    <col min="8451" max="8700" width="8.88671875" style="1"/>
    <col min="8701" max="8701" width="5.44140625" style="1" bestFit="1" customWidth="1"/>
    <col min="8702" max="8702" width="69.44140625" style="1" customWidth="1"/>
    <col min="8703" max="8703" width="12.88671875" style="1" bestFit="1" customWidth="1"/>
    <col min="8704" max="8704" width="13.109375" style="1" customWidth="1"/>
    <col min="8705" max="8705" width="12.6640625" style="1" customWidth="1"/>
    <col min="8706" max="8706" width="13.5546875" style="1" customWidth="1"/>
    <col min="8707" max="8956" width="8.88671875" style="1"/>
    <col min="8957" max="8957" width="5.44140625" style="1" bestFit="1" customWidth="1"/>
    <col min="8958" max="8958" width="69.44140625" style="1" customWidth="1"/>
    <col min="8959" max="8959" width="12.88671875" style="1" bestFit="1" customWidth="1"/>
    <col min="8960" max="8960" width="13.109375" style="1" customWidth="1"/>
    <col min="8961" max="8961" width="12.6640625" style="1" customWidth="1"/>
    <col min="8962" max="8962" width="13.5546875" style="1" customWidth="1"/>
    <col min="8963" max="9212" width="8.88671875" style="1"/>
    <col min="9213" max="9213" width="5.44140625" style="1" bestFit="1" customWidth="1"/>
    <col min="9214" max="9214" width="69.44140625" style="1" customWidth="1"/>
    <col min="9215" max="9215" width="12.88671875" style="1" bestFit="1" customWidth="1"/>
    <col min="9216" max="9216" width="13.109375" style="1" customWidth="1"/>
    <col min="9217" max="9217" width="12.6640625" style="1" customWidth="1"/>
    <col min="9218" max="9218" width="13.5546875" style="1" customWidth="1"/>
    <col min="9219" max="9468" width="8.88671875" style="1"/>
    <col min="9469" max="9469" width="5.44140625" style="1" bestFit="1" customWidth="1"/>
    <col min="9470" max="9470" width="69.44140625" style="1" customWidth="1"/>
    <col min="9471" max="9471" width="12.88671875" style="1" bestFit="1" customWidth="1"/>
    <col min="9472" max="9472" width="13.109375" style="1" customWidth="1"/>
    <col min="9473" max="9473" width="12.6640625" style="1" customWidth="1"/>
    <col min="9474" max="9474" width="13.5546875" style="1" customWidth="1"/>
    <col min="9475" max="9724" width="8.88671875" style="1"/>
    <col min="9725" max="9725" width="5.44140625" style="1" bestFit="1" customWidth="1"/>
    <col min="9726" max="9726" width="69.44140625" style="1" customWidth="1"/>
    <col min="9727" max="9727" width="12.88671875" style="1" bestFit="1" customWidth="1"/>
    <col min="9728" max="9728" width="13.109375" style="1" customWidth="1"/>
    <col min="9729" max="9729" width="12.6640625" style="1" customWidth="1"/>
    <col min="9730" max="9730" width="13.5546875" style="1" customWidth="1"/>
    <col min="9731" max="9980" width="8.88671875" style="1"/>
    <col min="9981" max="9981" width="5.44140625" style="1" bestFit="1" customWidth="1"/>
    <col min="9982" max="9982" width="69.44140625" style="1" customWidth="1"/>
    <col min="9983" max="9983" width="12.88671875" style="1" bestFit="1" customWidth="1"/>
    <col min="9984" max="9984" width="13.109375" style="1" customWidth="1"/>
    <col min="9985" max="9985" width="12.6640625" style="1" customWidth="1"/>
    <col min="9986" max="9986" width="13.5546875" style="1" customWidth="1"/>
    <col min="9987" max="10236" width="8.88671875" style="1"/>
    <col min="10237" max="10237" width="5.44140625" style="1" bestFit="1" customWidth="1"/>
    <col min="10238" max="10238" width="69.44140625" style="1" customWidth="1"/>
    <col min="10239" max="10239" width="12.88671875" style="1" bestFit="1" customWidth="1"/>
    <col min="10240" max="10240" width="13.109375" style="1" customWidth="1"/>
    <col min="10241" max="10241" width="12.6640625" style="1" customWidth="1"/>
    <col min="10242" max="10242" width="13.5546875" style="1" customWidth="1"/>
    <col min="10243" max="10492" width="8.88671875" style="1"/>
    <col min="10493" max="10493" width="5.44140625" style="1" bestFit="1" customWidth="1"/>
    <col min="10494" max="10494" width="69.44140625" style="1" customWidth="1"/>
    <col min="10495" max="10495" width="12.88671875" style="1" bestFit="1" customWidth="1"/>
    <col min="10496" max="10496" width="13.109375" style="1" customWidth="1"/>
    <col min="10497" max="10497" width="12.6640625" style="1" customWidth="1"/>
    <col min="10498" max="10498" width="13.5546875" style="1" customWidth="1"/>
    <col min="10499" max="10748" width="8.88671875" style="1"/>
    <col min="10749" max="10749" width="5.44140625" style="1" bestFit="1" customWidth="1"/>
    <col min="10750" max="10750" width="69.44140625" style="1" customWidth="1"/>
    <col min="10751" max="10751" width="12.88671875" style="1" bestFit="1" customWidth="1"/>
    <col min="10752" max="10752" width="13.109375" style="1" customWidth="1"/>
    <col min="10753" max="10753" width="12.6640625" style="1" customWidth="1"/>
    <col min="10754" max="10754" width="13.5546875" style="1" customWidth="1"/>
    <col min="10755" max="11004" width="8.88671875" style="1"/>
    <col min="11005" max="11005" width="5.44140625" style="1" bestFit="1" customWidth="1"/>
    <col min="11006" max="11006" width="69.44140625" style="1" customWidth="1"/>
    <col min="11007" max="11007" width="12.88671875" style="1" bestFit="1" customWidth="1"/>
    <col min="11008" max="11008" width="13.109375" style="1" customWidth="1"/>
    <col min="11009" max="11009" width="12.6640625" style="1" customWidth="1"/>
    <col min="11010" max="11010" width="13.5546875" style="1" customWidth="1"/>
    <col min="11011" max="11260" width="8.88671875" style="1"/>
    <col min="11261" max="11261" width="5.44140625" style="1" bestFit="1" customWidth="1"/>
    <col min="11262" max="11262" width="69.44140625" style="1" customWidth="1"/>
    <col min="11263" max="11263" width="12.88671875" style="1" bestFit="1" customWidth="1"/>
    <col min="11264" max="11264" width="13.109375" style="1" customWidth="1"/>
    <col min="11265" max="11265" width="12.6640625" style="1" customWidth="1"/>
    <col min="11266" max="11266" width="13.5546875" style="1" customWidth="1"/>
    <col min="11267" max="11516" width="8.88671875" style="1"/>
    <col min="11517" max="11517" width="5.44140625" style="1" bestFit="1" customWidth="1"/>
    <col min="11518" max="11518" width="69.44140625" style="1" customWidth="1"/>
    <col min="11519" max="11519" width="12.88671875" style="1" bestFit="1" customWidth="1"/>
    <col min="11520" max="11520" width="13.109375" style="1" customWidth="1"/>
    <col min="11521" max="11521" width="12.6640625" style="1" customWidth="1"/>
    <col min="11522" max="11522" width="13.5546875" style="1" customWidth="1"/>
    <col min="11523" max="11772" width="8.88671875" style="1"/>
    <col min="11773" max="11773" width="5.44140625" style="1" bestFit="1" customWidth="1"/>
    <col min="11774" max="11774" width="69.44140625" style="1" customWidth="1"/>
    <col min="11775" max="11775" width="12.88671875" style="1" bestFit="1" customWidth="1"/>
    <col min="11776" max="11776" width="13.109375" style="1" customWidth="1"/>
    <col min="11777" max="11777" width="12.6640625" style="1" customWidth="1"/>
    <col min="11778" max="11778" width="13.5546875" style="1" customWidth="1"/>
    <col min="11779" max="12028" width="8.88671875" style="1"/>
    <col min="12029" max="12029" width="5.44140625" style="1" bestFit="1" customWidth="1"/>
    <col min="12030" max="12030" width="69.44140625" style="1" customWidth="1"/>
    <col min="12031" max="12031" width="12.88671875" style="1" bestFit="1" customWidth="1"/>
    <col min="12032" max="12032" width="13.109375" style="1" customWidth="1"/>
    <col min="12033" max="12033" width="12.6640625" style="1" customWidth="1"/>
    <col min="12034" max="12034" width="13.5546875" style="1" customWidth="1"/>
    <col min="12035" max="12284" width="8.88671875" style="1"/>
    <col min="12285" max="12285" width="5.44140625" style="1" bestFit="1" customWidth="1"/>
    <col min="12286" max="12286" width="69.44140625" style="1" customWidth="1"/>
    <col min="12287" max="12287" width="12.88671875" style="1" bestFit="1" customWidth="1"/>
    <col min="12288" max="12288" width="13.109375" style="1" customWidth="1"/>
    <col min="12289" max="12289" width="12.6640625" style="1" customWidth="1"/>
    <col min="12290" max="12290" width="13.5546875" style="1" customWidth="1"/>
    <col min="12291" max="12540" width="8.88671875" style="1"/>
    <col min="12541" max="12541" width="5.44140625" style="1" bestFit="1" customWidth="1"/>
    <col min="12542" max="12542" width="69.44140625" style="1" customWidth="1"/>
    <col min="12543" max="12543" width="12.88671875" style="1" bestFit="1" customWidth="1"/>
    <col min="12544" max="12544" width="13.109375" style="1" customWidth="1"/>
    <col min="12545" max="12545" width="12.6640625" style="1" customWidth="1"/>
    <col min="12546" max="12546" width="13.5546875" style="1" customWidth="1"/>
    <col min="12547" max="12796" width="8.88671875" style="1"/>
    <col min="12797" max="12797" width="5.44140625" style="1" bestFit="1" customWidth="1"/>
    <col min="12798" max="12798" width="69.44140625" style="1" customWidth="1"/>
    <col min="12799" max="12799" width="12.88671875" style="1" bestFit="1" customWidth="1"/>
    <col min="12800" max="12800" width="13.109375" style="1" customWidth="1"/>
    <col min="12801" max="12801" width="12.6640625" style="1" customWidth="1"/>
    <col min="12802" max="12802" width="13.5546875" style="1" customWidth="1"/>
    <col min="12803" max="13052" width="8.88671875" style="1"/>
    <col min="13053" max="13053" width="5.44140625" style="1" bestFit="1" customWidth="1"/>
    <col min="13054" max="13054" width="69.44140625" style="1" customWidth="1"/>
    <col min="13055" max="13055" width="12.88671875" style="1" bestFit="1" customWidth="1"/>
    <col min="13056" max="13056" width="13.109375" style="1" customWidth="1"/>
    <col min="13057" max="13057" width="12.6640625" style="1" customWidth="1"/>
    <col min="13058" max="13058" width="13.5546875" style="1" customWidth="1"/>
    <col min="13059" max="13308" width="8.88671875" style="1"/>
    <col min="13309" max="13309" width="5.44140625" style="1" bestFit="1" customWidth="1"/>
    <col min="13310" max="13310" width="69.44140625" style="1" customWidth="1"/>
    <col min="13311" max="13311" width="12.88671875" style="1" bestFit="1" customWidth="1"/>
    <col min="13312" max="13312" width="13.109375" style="1" customWidth="1"/>
    <col min="13313" max="13313" width="12.6640625" style="1" customWidth="1"/>
    <col min="13314" max="13314" width="13.5546875" style="1" customWidth="1"/>
    <col min="13315" max="13564" width="8.88671875" style="1"/>
    <col min="13565" max="13565" width="5.44140625" style="1" bestFit="1" customWidth="1"/>
    <col min="13566" max="13566" width="69.44140625" style="1" customWidth="1"/>
    <col min="13567" max="13567" width="12.88671875" style="1" bestFit="1" customWidth="1"/>
    <col min="13568" max="13568" width="13.109375" style="1" customWidth="1"/>
    <col min="13569" max="13569" width="12.6640625" style="1" customWidth="1"/>
    <col min="13570" max="13570" width="13.5546875" style="1" customWidth="1"/>
    <col min="13571" max="13820" width="8.88671875" style="1"/>
    <col min="13821" max="13821" width="5.44140625" style="1" bestFit="1" customWidth="1"/>
    <col min="13822" max="13822" width="69.44140625" style="1" customWidth="1"/>
    <col min="13823" max="13823" width="12.88671875" style="1" bestFit="1" customWidth="1"/>
    <col min="13824" max="13824" width="13.109375" style="1" customWidth="1"/>
    <col min="13825" max="13825" width="12.6640625" style="1" customWidth="1"/>
    <col min="13826" max="13826" width="13.5546875" style="1" customWidth="1"/>
    <col min="13827" max="14076" width="8.88671875" style="1"/>
    <col min="14077" max="14077" width="5.44140625" style="1" bestFit="1" customWidth="1"/>
    <col min="14078" max="14078" width="69.44140625" style="1" customWidth="1"/>
    <col min="14079" max="14079" width="12.88671875" style="1" bestFit="1" customWidth="1"/>
    <col min="14080" max="14080" width="13.109375" style="1" customWidth="1"/>
    <col min="14081" max="14081" width="12.6640625" style="1" customWidth="1"/>
    <col min="14082" max="14082" width="13.5546875" style="1" customWidth="1"/>
    <col min="14083" max="14332" width="8.88671875" style="1"/>
    <col min="14333" max="14333" width="5.44140625" style="1" bestFit="1" customWidth="1"/>
    <col min="14334" max="14334" width="69.44140625" style="1" customWidth="1"/>
    <col min="14335" max="14335" width="12.88671875" style="1" bestFit="1" customWidth="1"/>
    <col min="14336" max="14336" width="13.109375" style="1" customWidth="1"/>
    <col min="14337" max="14337" width="12.6640625" style="1" customWidth="1"/>
    <col min="14338" max="14338" width="13.5546875" style="1" customWidth="1"/>
    <col min="14339" max="14588" width="8.88671875" style="1"/>
    <col min="14589" max="14589" width="5.44140625" style="1" bestFit="1" customWidth="1"/>
    <col min="14590" max="14590" width="69.44140625" style="1" customWidth="1"/>
    <col min="14591" max="14591" width="12.88671875" style="1" bestFit="1" customWidth="1"/>
    <col min="14592" max="14592" width="13.109375" style="1" customWidth="1"/>
    <col min="14593" max="14593" width="12.6640625" style="1" customWidth="1"/>
    <col min="14594" max="14594" width="13.5546875" style="1" customWidth="1"/>
    <col min="14595" max="14844" width="8.88671875" style="1"/>
    <col min="14845" max="14845" width="5.44140625" style="1" bestFit="1" customWidth="1"/>
    <col min="14846" max="14846" width="69.44140625" style="1" customWidth="1"/>
    <col min="14847" max="14847" width="12.88671875" style="1" bestFit="1" customWidth="1"/>
    <col min="14848" max="14848" width="13.109375" style="1" customWidth="1"/>
    <col min="14849" max="14849" width="12.6640625" style="1" customWidth="1"/>
    <col min="14850" max="14850" width="13.5546875" style="1" customWidth="1"/>
    <col min="14851" max="15100" width="8.88671875" style="1"/>
    <col min="15101" max="15101" width="5.44140625" style="1" bestFit="1" customWidth="1"/>
    <col min="15102" max="15102" width="69.44140625" style="1" customWidth="1"/>
    <col min="15103" max="15103" width="12.88671875" style="1" bestFit="1" customWidth="1"/>
    <col min="15104" max="15104" width="13.109375" style="1" customWidth="1"/>
    <col min="15105" max="15105" width="12.6640625" style="1" customWidth="1"/>
    <col min="15106" max="15106" width="13.5546875" style="1" customWidth="1"/>
    <col min="15107" max="15356" width="8.88671875" style="1"/>
    <col min="15357" max="15357" width="5.44140625" style="1" bestFit="1" customWidth="1"/>
    <col min="15358" max="15358" width="69.44140625" style="1" customWidth="1"/>
    <col min="15359" max="15359" width="12.88671875" style="1" bestFit="1" customWidth="1"/>
    <col min="15360" max="15360" width="13.109375" style="1" customWidth="1"/>
    <col min="15361" max="15361" width="12.6640625" style="1" customWidth="1"/>
    <col min="15362" max="15362" width="13.5546875" style="1" customWidth="1"/>
    <col min="15363" max="15612" width="8.88671875" style="1"/>
    <col min="15613" max="15613" width="5.44140625" style="1" bestFit="1" customWidth="1"/>
    <col min="15614" max="15614" width="69.44140625" style="1" customWidth="1"/>
    <col min="15615" max="15615" width="12.88671875" style="1" bestFit="1" customWidth="1"/>
    <col min="15616" max="15616" width="13.109375" style="1" customWidth="1"/>
    <col min="15617" max="15617" width="12.6640625" style="1" customWidth="1"/>
    <col min="15618" max="15618" width="13.5546875" style="1" customWidth="1"/>
    <col min="15619" max="15868" width="8.88671875" style="1"/>
    <col min="15869" max="15869" width="5.44140625" style="1" bestFit="1" customWidth="1"/>
    <col min="15870" max="15870" width="69.44140625" style="1" customWidth="1"/>
    <col min="15871" max="15871" width="12.88671875" style="1" bestFit="1" customWidth="1"/>
    <col min="15872" max="15872" width="13.109375" style="1" customWidth="1"/>
    <col min="15873" max="15873" width="12.6640625" style="1" customWidth="1"/>
    <col min="15874" max="15874" width="13.5546875" style="1" customWidth="1"/>
    <col min="15875" max="16124" width="8.88671875" style="1"/>
    <col min="16125" max="16125" width="5.44140625" style="1" bestFit="1" customWidth="1"/>
    <col min="16126" max="16126" width="69.44140625" style="1" customWidth="1"/>
    <col min="16127" max="16127" width="12.88671875" style="1" bestFit="1" customWidth="1"/>
    <col min="16128" max="16128" width="13.109375" style="1" customWidth="1"/>
    <col min="16129" max="16129" width="12.6640625" style="1" customWidth="1"/>
    <col min="16130" max="16130" width="13.5546875" style="1" customWidth="1"/>
    <col min="16131" max="16384" width="8.88671875" style="1"/>
  </cols>
  <sheetData>
    <row r="2" spans="1:5" x14ac:dyDescent="0.3">
      <c r="E2" s="2" t="s">
        <v>44</v>
      </c>
    </row>
    <row r="3" spans="1:5" ht="15" thickBot="1" x14ac:dyDescent="0.35">
      <c r="A3" s="3"/>
      <c r="B3" s="4"/>
      <c r="C3" s="4"/>
      <c r="D3" s="4"/>
      <c r="E3" s="2" t="s">
        <v>36</v>
      </c>
    </row>
    <row r="4" spans="1:5" ht="15" thickBot="1" x14ac:dyDescent="0.35">
      <c r="A4" s="6"/>
      <c r="B4" s="6"/>
      <c r="C4" s="6"/>
      <c r="D4" s="6"/>
      <c r="E4" s="7" t="s">
        <v>39</v>
      </c>
    </row>
    <row r="5" spans="1:5" x14ac:dyDescent="0.3">
      <c r="A5" s="8"/>
      <c r="B5" s="8"/>
      <c r="C5" s="8"/>
      <c r="D5" s="8"/>
      <c r="E5" s="8"/>
    </row>
    <row r="6" spans="1:5" x14ac:dyDescent="0.3">
      <c r="A6" s="9" t="s">
        <v>0</v>
      </c>
      <c r="B6" s="10"/>
      <c r="C6" s="10"/>
      <c r="D6" s="10"/>
      <c r="E6" s="10"/>
    </row>
    <row r="7" spans="1:5" x14ac:dyDescent="0.3">
      <c r="A7" s="10" t="s">
        <v>1</v>
      </c>
      <c r="B7" s="10"/>
      <c r="C7" s="10"/>
      <c r="D7" s="10"/>
      <c r="E7" s="10"/>
    </row>
    <row r="8" spans="1:5" x14ac:dyDescent="0.3">
      <c r="A8" s="10" t="s">
        <v>42</v>
      </c>
      <c r="B8" s="10"/>
      <c r="C8" s="10"/>
      <c r="D8" s="10"/>
      <c r="E8" s="10"/>
    </row>
    <row r="9" spans="1:5" x14ac:dyDescent="0.3">
      <c r="A9" s="9" t="s">
        <v>43</v>
      </c>
      <c r="B9" s="10"/>
      <c r="C9" s="10"/>
      <c r="D9" s="10"/>
      <c r="E9" s="10"/>
    </row>
    <row r="10" spans="1:5" ht="8.4" customHeight="1" x14ac:dyDescent="0.3">
      <c r="A10" s="8"/>
      <c r="B10" s="11"/>
      <c r="C10" s="11"/>
      <c r="D10" s="11"/>
      <c r="E10" s="11"/>
    </row>
    <row r="11" spans="1:5" x14ac:dyDescent="0.3">
      <c r="A11" s="80" t="s">
        <v>2</v>
      </c>
      <c r="B11" s="81"/>
      <c r="C11" s="81"/>
      <c r="D11" s="81"/>
      <c r="E11" s="81"/>
    </row>
    <row r="12" spans="1:5" x14ac:dyDescent="0.3">
      <c r="A12" s="12" t="s">
        <v>3</v>
      </c>
      <c r="B12" s="13" t="s">
        <v>4</v>
      </c>
      <c r="C12" s="14"/>
      <c r="D12" s="14"/>
      <c r="E12" s="13" t="s">
        <v>5</v>
      </c>
    </row>
    <row r="13" spans="1:5" x14ac:dyDescent="0.3">
      <c r="A13" s="5"/>
      <c r="B13" s="5"/>
      <c r="C13" s="5"/>
      <c r="D13" s="5"/>
      <c r="E13" s="5"/>
    </row>
    <row r="14" spans="1:5" x14ac:dyDescent="0.3">
      <c r="A14" s="77"/>
      <c r="B14" s="78" t="s">
        <v>6</v>
      </c>
      <c r="C14" s="78"/>
      <c r="D14" s="79"/>
      <c r="E14" s="79"/>
    </row>
    <row r="15" spans="1:5" x14ac:dyDescent="0.3">
      <c r="A15" s="15">
        <v>1</v>
      </c>
      <c r="B15" s="16"/>
      <c r="C15" s="16" t="s">
        <v>7</v>
      </c>
      <c r="D15" s="16" t="s">
        <v>8</v>
      </c>
      <c r="E15" s="16" t="s">
        <v>9</v>
      </c>
    </row>
    <row r="16" spans="1:5" x14ac:dyDescent="0.3">
      <c r="A16" s="15">
        <f t="shared" ref="A16:A64" si="0">A15+1</f>
        <v>2</v>
      </c>
      <c r="B16" s="17" t="s">
        <v>10</v>
      </c>
      <c r="C16" s="17"/>
      <c r="D16" s="17"/>
      <c r="E16" s="18"/>
    </row>
    <row r="17" spans="1:5" x14ac:dyDescent="0.3">
      <c r="A17" s="15">
        <f t="shared" si="0"/>
        <v>3</v>
      </c>
      <c r="B17" s="19" t="s">
        <v>21</v>
      </c>
      <c r="C17" s="51">
        <f>'Storm Costs O &amp; M'!B19</f>
        <v>146577.86000000002</v>
      </c>
      <c r="D17" s="51">
        <f>'Storm Costs O &amp; M'!C19</f>
        <v>9324412.6900000013</v>
      </c>
      <c r="E17" s="51">
        <f t="shared" ref="E17:E22" si="1">SUM(C17:D17)</f>
        <v>9470990.5500000007</v>
      </c>
    </row>
    <row r="18" spans="1:5" x14ac:dyDescent="0.3">
      <c r="A18" s="15">
        <f t="shared" si="0"/>
        <v>4</v>
      </c>
      <c r="B18" s="19" t="s">
        <v>22</v>
      </c>
      <c r="C18" s="51">
        <f>'Storm Costs O &amp; M'!B20</f>
        <v>330553.87999999983</v>
      </c>
      <c r="D18" s="51">
        <f>'Storm Costs O &amp; M'!C20</f>
        <v>11614287.549999999</v>
      </c>
      <c r="E18" s="51">
        <f t="shared" si="1"/>
        <v>11944841.429999998</v>
      </c>
    </row>
    <row r="19" spans="1:5" x14ac:dyDescent="0.3">
      <c r="A19" s="15">
        <f t="shared" si="0"/>
        <v>5</v>
      </c>
      <c r="B19" s="19" t="s">
        <v>23</v>
      </c>
      <c r="C19" s="51">
        <f>'Storm Costs O &amp; M'!B21</f>
        <v>115489.18000000001</v>
      </c>
      <c r="D19" s="51">
        <f>'Storm Costs O &amp; M'!C21</f>
        <v>5128914.879999999</v>
      </c>
      <c r="E19" s="51">
        <f t="shared" si="1"/>
        <v>5244404.0599999987</v>
      </c>
    </row>
    <row r="20" spans="1:5" x14ac:dyDescent="0.3">
      <c r="A20" s="15">
        <f t="shared" si="0"/>
        <v>6</v>
      </c>
      <c r="B20" s="19" t="s">
        <v>24</v>
      </c>
      <c r="C20" s="51">
        <f>'Storm Costs O &amp; M'!B22</f>
        <v>427808.19999999995</v>
      </c>
      <c r="D20" s="51">
        <f>'Storm Costs O &amp; M'!C22</f>
        <v>12676575.679999998</v>
      </c>
      <c r="E20" s="51">
        <f t="shared" si="1"/>
        <v>13104383.879999997</v>
      </c>
    </row>
    <row r="21" spans="1:5" x14ac:dyDescent="0.3">
      <c r="A21" s="15">
        <f t="shared" si="0"/>
        <v>7</v>
      </c>
      <c r="B21" s="19" t="s">
        <v>25</v>
      </c>
      <c r="C21" s="51">
        <f>'Storm Costs O &amp; M'!B23</f>
        <v>718705.77</v>
      </c>
      <c r="D21" s="51">
        <f>'Storm Costs O &amp; M'!C23</f>
        <v>12394591.869999999</v>
      </c>
      <c r="E21" s="20">
        <f t="shared" si="1"/>
        <v>13113297.639999999</v>
      </c>
    </row>
    <row r="22" spans="1:5" x14ac:dyDescent="0.3">
      <c r="A22" s="15">
        <f t="shared" si="0"/>
        <v>8</v>
      </c>
      <c r="B22" s="19" t="s">
        <v>45</v>
      </c>
      <c r="C22" s="61">
        <f>'Storm Costs O &amp; M'!B24</f>
        <v>506068.88000000006</v>
      </c>
      <c r="D22" s="61">
        <f>'Storm Costs O &amp; M'!C24</f>
        <v>10553488.410000002</v>
      </c>
      <c r="E22" s="21">
        <f t="shared" si="1"/>
        <v>11059557.290000003</v>
      </c>
    </row>
    <row r="23" spans="1:5" x14ac:dyDescent="0.3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</row>
    <row r="24" spans="1:5" x14ac:dyDescent="0.3">
      <c r="A24" s="15">
        <f t="shared" si="0"/>
        <v>10</v>
      </c>
      <c r="B24" s="5"/>
      <c r="C24" s="24"/>
      <c r="D24" s="24"/>
      <c r="E24" s="24"/>
    </row>
    <row r="25" spans="1:5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</row>
    <row r="26" spans="1:5" x14ac:dyDescent="0.3">
      <c r="A26" s="15">
        <f t="shared" si="0"/>
        <v>12</v>
      </c>
      <c r="B26" s="5"/>
      <c r="C26" s="24"/>
      <c r="D26" s="24"/>
      <c r="E26" s="24"/>
    </row>
    <row r="27" spans="1:5" x14ac:dyDescent="0.3">
      <c r="A27" s="15">
        <f t="shared" si="0"/>
        <v>13</v>
      </c>
      <c r="B27" s="26" t="s">
        <v>46</v>
      </c>
      <c r="C27" s="27"/>
      <c r="D27" s="27"/>
      <c r="E27" s="24"/>
    </row>
    <row r="28" spans="1:5" x14ac:dyDescent="0.3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</row>
    <row r="29" spans="1:5" x14ac:dyDescent="0.3">
      <c r="A29" s="15">
        <f t="shared" si="0"/>
        <v>15</v>
      </c>
      <c r="B29" s="5"/>
      <c r="C29" s="24"/>
      <c r="D29" s="24"/>
      <c r="E29" s="24"/>
    </row>
    <row r="30" spans="1:5" x14ac:dyDescent="0.3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</row>
    <row r="31" spans="1:5" ht="9.6" customHeight="1" x14ac:dyDescent="0.3">
      <c r="A31" s="15"/>
      <c r="B31" s="5"/>
      <c r="C31" s="24"/>
      <c r="D31" s="24"/>
      <c r="E31" s="24"/>
    </row>
    <row r="32" spans="1:5" x14ac:dyDescent="0.3">
      <c r="A32" s="77"/>
      <c r="B32" s="78" t="s">
        <v>15</v>
      </c>
      <c r="C32" s="78"/>
      <c r="D32" s="79"/>
      <c r="E32" s="79"/>
    </row>
    <row r="33" spans="1:5" x14ac:dyDescent="0.3">
      <c r="A33" s="15">
        <f>A30+3</f>
        <v>19</v>
      </c>
      <c r="B33" s="30" t="s">
        <v>16</v>
      </c>
      <c r="C33" s="30"/>
      <c r="D33" s="31"/>
      <c r="E33" s="31"/>
    </row>
    <row r="34" spans="1:5" x14ac:dyDescent="0.3">
      <c r="A34" s="15">
        <f t="shared" si="0"/>
        <v>20</v>
      </c>
      <c r="B34" s="32" t="s">
        <v>56</v>
      </c>
      <c r="C34" s="24"/>
      <c r="D34" s="24"/>
      <c r="E34" s="24"/>
    </row>
    <row r="35" spans="1:5" x14ac:dyDescent="0.3">
      <c r="A35" s="15">
        <f t="shared" si="0"/>
        <v>21</v>
      </c>
      <c r="B35" s="33" t="s">
        <v>32</v>
      </c>
      <c r="C35" s="58">
        <f>'Storm Cost Deferrals'!E12</f>
        <v>-12560038.23</v>
      </c>
      <c r="D35" s="24"/>
      <c r="E35" s="24"/>
    </row>
    <row r="36" spans="1:5" x14ac:dyDescent="0.3">
      <c r="A36" s="15">
        <f t="shared" si="0"/>
        <v>22</v>
      </c>
      <c r="B36" s="33" t="s">
        <v>60</v>
      </c>
      <c r="C36" s="58">
        <f>'Storm Cost Deferrals'!E11</f>
        <v>50185.88</v>
      </c>
      <c r="D36" s="24"/>
      <c r="E36" s="24"/>
    </row>
    <row r="37" spans="1:5" x14ac:dyDescent="0.3">
      <c r="A37" s="15">
        <f t="shared" si="0"/>
        <v>23</v>
      </c>
      <c r="B37" s="33" t="s">
        <v>33</v>
      </c>
      <c r="C37" s="34">
        <f>'Storm Cost Deferrals'!E13</f>
        <v>18185672.66</v>
      </c>
      <c r="D37" s="24"/>
      <c r="E37" s="24"/>
    </row>
    <row r="38" spans="1:5" x14ac:dyDescent="0.3">
      <c r="A38" s="15">
        <f t="shared" si="0"/>
        <v>24</v>
      </c>
      <c r="B38" s="33" t="s">
        <v>40</v>
      </c>
      <c r="C38" s="34">
        <f>'Storm Cost Deferrals'!E14</f>
        <v>24157767.119999997</v>
      </c>
      <c r="D38" s="24"/>
      <c r="E38" s="24"/>
    </row>
    <row r="39" spans="1:5" x14ac:dyDescent="0.3">
      <c r="A39" s="15">
        <f t="shared" si="0"/>
        <v>25</v>
      </c>
      <c r="B39" s="90" t="s">
        <v>47</v>
      </c>
      <c r="C39" s="82">
        <f>'Storm Cost Deferrals'!E15</f>
        <v>10437020.220000001</v>
      </c>
      <c r="D39" s="24"/>
      <c r="E39" s="24"/>
    </row>
    <row r="40" spans="1:5" x14ac:dyDescent="0.3">
      <c r="A40" s="15">
        <f t="shared" si="0"/>
        <v>26</v>
      </c>
      <c r="B40" s="90" t="s">
        <v>83</v>
      </c>
      <c r="C40" s="76">
        <f>'Storm Cost Deferrals'!C16</f>
        <v>12215518.98</v>
      </c>
      <c r="D40" s="24"/>
      <c r="E40" s="24"/>
    </row>
    <row r="41" spans="1:5" x14ac:dyDescent="0.3">
      <c r="A41" s="15">
        <f t="shared" si="0"/>
        <v>27</v>
      </c>
      <c r="B41" s="32" t="s">
        <v>86</v>
      </c>
      <c r="C41" s="83">
        <f>SUM(C35:C40)</f>
        <v>52486126.629999995</v>
      </c>
      <c r="D41" s="24"/>
      <c r="E41" s="24"/>
    </row>
    <row r="42" spans="1:5" x14ac:dyDescent="0.3">
      <c r="A42" s="15">
        <f t="shared" si="0"/>
        <v>28</v>
      </c>
      <c r="B42" s="32" t="s">
        <v>87</v>
      </c>
      <c r="C42" s="24"/>
      <c r="D42" s="24">
        <f>(C41/48)*12</f>
        <v>13121531.657499999</v>
      </c>
      <c r="E42" s="20"/>
    </row>
    <row r="43" spans="1:5" x14ac:dyDescent="0.3">
      <c r="A43" s="15">
        <f t="shared" si="0"/>
        <v>29</v>
      </c>
      <c r="B43" s="32"/>
      <c r="C43" s="24"/>
      <c r="D43" s="24"/>
      <c r="E43" s="20"/>
    </row>
    <row r="44" spans="1:5" x14ac:dyDescent="0.3">
      <c r="A44" s="15">
        <f t="shared" si="0"/>
        <v>30</v>
      </c>
      <c r="B44" s="32"/>
      <c r="C44" s="24"/>
      <c r="D44" s="24"/>
      <c r="E44" s="20"/>
    </row>
    <row r="45" spans="1:5" x14ac:dyDescent="0.3">
      <c r="A45" s="15">
        <f t="shared" si="0"/>
        <v>31</v>
      </c>
      <c r="B45" s="30" t="s">
        <v>17</v>
      </c>
      <c r="C45" s="31"/>
      <c r="D45" s="24"/>
      <c r="E45" s="20"/>
    </row>
    <row r="46" spans="1:5" x14ac:dyDescent="0.3">
      <c r="A46" s="15">
        <f t="shared" si="0"/>
        <v>32</v>
      </c>
      <c r="B46" s="32" t="s">
        <v>57</v>
      </c>
      <c r="C46" s="24"/>
      <c r="D46" s="24"/>
      <c r="E46" s="20"/>
    </row>
    <row r="47" spans="1:5" x14ac:dyDescent="0.3">
      <c r="A47" s="15">
        <f t="shared" si="0"/>
        <v>33</v>
      </c>
      <c r="B47" s="33" t="s">
        <v>18</v>
      </c>
      <c r="C47" s="34">
        <f>'Storm Cost Deferrals'!E23</f>
        <v>6632821</v>
      </c>
      <c r="D47" s="24"/>
      <c r="E47" s="20"/>
    </row>
    <row r="48" spans="1:5" x14ac:dyDescent="0.3">
      <c r="A48" s="15">
        <f t="shared" si="0"/>
        <v>34</v>
      </c>
      <c r="B48" s="32" t="s">
        <v>19</v>
      </c>
      <c r="C48" s="24"/>
      <c r="D48" s="24"/>
      <c r="E48" s="20"/>
    </row>
    <row r="49" spans="1:5" x14ac:dyDescent="0.3">
      <c r="A49" s="15">
        <f t="shared" si="0"/>
        <v>35</v>
      </c>
      <c r="B49" s="32" t="s">
        <v>88</v>
      </c>
      <c r="C49" s="24"/>
      <c r="D49" s="34">
        <f>C47</f>
        <v>6632821</v>
      </c>
      <c r="E49" s="20"/>
    </row>
    <row r="50" spans="1:5" x14ac:dyDescent="0.3">
      <c r="A50" s="15">
        <f t="shared" si="0"/>
        <v>36</v>
      </c>
      <c r="B50" s="32"/>
      <c r="C50" s="24"/>
      <c r="D50" s="49"/>
      <c r="E50" s="20"/>
    </row>
    <row r="51" spans="1:5" x14ac:dyDescent="0.3">
      <c r="A51" s="15">
        <f t="shared" si="0"/>
        <v>37</v>
      </c>
      <c r="B51" s="30" t="s">
        <v>38</v>
      </c>
      <c r="C51" s="34"/>
      <c r="D51" s="24"/>
      <c r="E51" s="20"/>
    </row>
    <row r="52" spans="1:5" x14ac:dyDescent="0.3">
      <c r="A52" s="15">
        <f t="shared" si="0"/>
        <v>38</v>
      </c>
      <c r="B52" s="33" t="s">
        <v>37</v>
      </c>
      <c r="C52" s="34">
        <f>'Storm Cost Deferrals'!E20</f>
        <v>60295490.299999997</v>
      </c>
      <c r="D52" s="20"/>
      <c r="E52" s="20"/>
    </row>
    <row r="53" spans="1:5" x14ac:dyDescent="0.3">
      <c r="A53" s="15">
        <f t="shared" si="0"/>
        <v>39</v>
      </c>
      <c r="B53" s="32" t="s">
        <v>89</v>
      </c>
      <c r="C53" s="20"/>
      <c r="D53" s="21">
        <f>C52/72*12</f>
        <v>10049248.383333333</v>
      </c>
      <c r="E53" s="20"/>
    </row>
    <row r="54" spans="1:5" x14ac:dyDescent="0.3">
      <c r="A54" s="15">
        <f t="shared" si="0"/>
        <v>40</v>
      </c>
      <c r="B54" s="33"/>
      <c r="C54" s="34"/>
      <c r="D54" s="24"/>
      <c r="E54" s="20"/>
    </row>
    <row r="55" spans="1:5" x14ac:dyDescent="0.3">
      <c r="A55" s="15">
        <f t="shared" si="0"/>
        <v>41</v>
      </c>
      <c r="B55" s="32" t="s">
        <v>90</v>
      </c>
      <c r="C55" s="24"/>
      <c r="D55" s="20">
        <f>D42+D49+D53</f>
        <v>29803601.040833332</v>
      </c>
    </row>
    <row r="56" spans="1:5" x14ac:dyDescent="0.3">
      <c r="A56" s="15">
        <f t="shared" si="0"/>
        <v>42</v>
      </c>
      <c r="B56" s="32" t="s">
        <v>34</v>
      </c>
      <c r="C56" s="24"/>
      <c r="D56" s="21">
        <f>'Test Year Amort'!B10</f>
        <v>15477396</v>
      </c>
    </row>
    <row r="57" spans="1:5" x14ac:dyDescent="0.3">
      <c r="A57" s="15">
        <f t="shared" si="0"/>
        <v>43</v>
      </c>
      <c r="B57" s="32"/>
      <c r="C57" s="24"/>
      <c r="D57" s="24"/>
      <c r="E57" s="20"/>
    </row>
    <row r="58" spans="1:5" x14ac:dyDescent="0.3">
      <c r="A58" s="15">
        <f t="shared" si="0"/>
        <v>44</v>
      </c>
      <c r="B58" s="29" t="s">
        <v>35</v>
      </c>
      <c r="C58" s="35"/>
      <c r="D58" s="24"/>
      <c r="E58" s="21">
        <f>D55-D56</f>
        <v>14326205.040833332</v>
      </c>
    </row>
    <row r="59" spans="1:5" x14ac:dyDescent="0.3">
      <c r="A59" s="15">
        <f t="shared" si="0"/>
        <v>45</v>
      </c>
      <c r="B59" s="32"/>
      <c r="C59" s="24"/>
      <c r="D59" s="24"/>
      <c r="E59" s="20"/>
    </row>
    <row r="60" spans="1:5" x14ac:dyDescent="0.3">
      <c r="A60" s="15">
        <f t="shared" si="0"/>
        <v>46</v>
      </c>
      <c r="B60" s="36" t="s">
        <v>91</v>
      </c>
      <c r="C60" s="27"/>
      <c r="D60" s="24"/>
      <c r="E60" s="20">
        <f>E30+E58</f>
        <v>13922893.559166661</v>
      </c>
    </row>
    <row r="61" spans="1:5" x14ac:dyDescent="0.3">
      <c r="A61" s="15">
        <f t="shared" si="0"/>
        <v>47</v>
      </c>
      <c r="B61" s="37"/>
      <c r="C61" s="38"/>
      <c r="D61" s="39"/>
      <c r="E61" s="20"/>
    </row>
    <row r="62" spans="1:5" x14ac:dyDescent="0.3">
      <c r="A62" s="15">
        <f t="shared" si="0"/>
        <v>48</v>
      </c>
      <c r="B62" s="37" t="s">
        <v>92</v>
      </c>
      <c r="C62" s="38"/>
      <c r="D62" s="24"/>
      <c r="E62" s="21">
        <f>-E60*0.35</f>
        <v>-4873012.7457083305</v>
      </c>
    </row>
    <row r="63" spans="1:5" x14ac:dyDescent="0.3">
      <c r="A63" s="15">
        <f t="shared" si="0"/>
        <v>49</v>
      </c>
      <c r="B63" s="37"/>
      <c r="C63" s="38"/>
      <c r="D63" s="24"/>
      <c r="E63" s="20"/>
    </row>
    <row r="64" spans="1:5" ht="15" thickBot="1" x14ac:dyDescent="0.35">
      <c r="A64" s="15">
        <f t="shared" si="0"/>
        <v>50</v>
      </c>
      <c r="B64" s="37" t="s">
        <v>20</v>
      </c>
      <c r="C64" s="38"/>
      <c r="D64" s="24"/>
      <c r="E64" s="48">
        <f>-E60-E62</f>
        <v>-9049880.8134583309</v>
      </c>
    </row>
    <row r="65" spans="1:5" ht="15" thickTop="1" x14ac:dyDescent="0.3">
      <c r="A65" s="40"/>
      <c r="B65" s="5"/>
      <c r="C65" s="41"/>
      <c r="D65" s="5"/>
      <c r="E65" s="42"/>
    </row>
    <row r="66" spans="1:5" x14ac:dyDescent="0.3">
      <c r="A66" s="5"/>
      <c r="B66" s="5"/>
      <c r="C66" s="41"/>
      <c r="D66" s="5"/>
      <c r="E66" s="5"/>
    </row>
    <row r="67" spans="1:5" x14ac:dyDescent="0.3">
      <c r="A67" s="5"/>
      <c r="C67" s="43"/>
    </row>
    <row r="68" spans="1:5" x14ac:dyDescent="0.3">
      <c r="A68" s="5"/>
      <c r="C68" s="43"/>
    </row>
    <row r="69" spans="1:5" x14ac:dyDescent="0.3">
      <c r="A69" s="5"/>
      <c r="C69" s="43"/>
    </row>
    <row r="70" spans="1:5" x14ac:dyDescent="0.3">
      <c r="C70" s="43"/>
    </row>
    <row r="71" spans="1:5" x14ac:dyDescent="0.3">
      <c r="C71" s="43"/>
    </row>
    <row r="72" spans="1:5" x14ac:dyDescent="0.3">
      <c r="C72" s="43"/>
    </row>
    <row r="73" spans="1:5" x14ac:dyDescent="0.3">
      <c r="C73" s="43"/>
    </row>
    <row r="74" spans="1:5" x14ac:dyDescent="0.3">
      <c r="C74" s="43"/>
    </row>
    <row r="75" spans="1:5" x14ac:dyDescent="0.3">
      <c r="C75" s="43"/>
    </row>
    <row r="76" spans="1:5" x14ac:dyDescent="0.3">
      <c r="C76" s="43"/>
    </row>
    <row r="77" spans="1:5" x14ac:dyDescent="0.3">
      <c r="C77" s="43"/>
    </row>
    <row r="78" spans="1:5" x14ac:dyDescent="0.3">
      <c r="C78" s="43"/>
    </row>
    <row r="79" spans="1:5" x14ac:dyDescent="0.3">
      <c r="C79" s="43"/>
    </row>
    <row r="80" spans="1:5" x14ac:dyDescent="0.3">
      <c r="C80" s="43"/>
    </row>
    <row r="81" spans="3:3" x14ac:dyDescent="0.3">
      <c r="C81" s="43"/>
    </row>
    <row r="82" spans="3:3" x14ac:dyDescent="0.3">
      <c r="C82" s="43"/>
    </row>
    <row r="83" spans="3:3" x14ac:dyDescent="0.3">
      <c r="C83" s="43"/>
    </row>
    <row r="84" spans="3:3" x14ac:dyDescent="0.3">
      <c r="C84" s="43"/>
    </row>
    <row r="85" spans="3:3" x14ac:dyDescent="0.3">
      <c r="C85" s="43"/>
    </row>
    <row r="86" spans="3:3" x14ac:dyDescent="0.3">
      <c r="C86" s="43"/>
    </row>
    <row r="87" spans="3:3" x14ac:dyDescent="0.3">
      <c r="C87" s="43"/>
    </row>
    <row r="88" spans="3:3" x14ac:dyDescent="0.3">
      <c r="C88" s="43"/>
    </row>
    <row r="89" spans="3:3" x14ac:dyDescent="0.3">
      <c r="C89" s="43"/>
    </row>
    <row r="90" spans="3:3" x14ac:dyDescent="0.3">
      <c r="C90" s="43"/>
    </row>
    <row r="91" spans="3:3" x14ac:dyDescent="0.3">
      <c r="C91" s="43"/>
    </row>
    <row r="92" spans="3:3" x14ac:dyDescent="0.3">
      <c r="C92" s="43"/>
    </row>
    <row r="93" spans="3:3" x14ac:dyDescent="0.3">
      <c r="C93" s="43"/>
    </row>
    <row r="94" spans="3:3" x14ac:dyDescent="0.3">
      <c r="C94" s="43"/>
    </row>
    <row r="95" spans="3:3" x14ac:dyDescent="0.3">
      <c r="C95" s="43"/>
    </row>
    <row r="96" spans="3:3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  <row r="186" spans="3:3" x14ac:dyDescent="0.3">
      <c r="C186" s="43"/>
    </row>
  </sheetData>
  <printOptions horizontalCentered="1"/>
  <pageMargins left="0.7" right="0.7" top="0.5" bottom="0.5" header="0.3" footer="0.3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4" workbookViewId="0">
      <selection activeCell="C20" sqref="C20"/>
    </sheetView>
  </sheetViews>
  <sheetFormatPr defaultRowHeight="14.4" x14ac:dyDescent="0.3"/>
  <cols>
    <col min="1" max="1" width="14.44140625" customWidth="1"/>
    <col min="2" max="2" width="15.5546875" customWidth="1"/>
    <col min="3" max="3" width="13.88671875" customWidth="1"/>
    <col min="4" max="4" width="12.44140625" customWidth="1"/>
  </cols>
  <sheetData>
    <row r="1" spans="1:4" hidden="1" x14ac:dyDescent="0.3">
      <c r="A1" t="s">
        <v>41</v>
      </c>
      <c r="C1" s="50"/>
    </row>
    <row r="2" spans="1:4" hidden="1" x14ac:dyDescent="0.3">
      <c r="A2" t="s">
        <v>28</v>
      </c>
    </row>
    <row r="3" spans="1:4" hidden="1" x14ac:dyDescent="0.3">
      <c r="A3" s="47" t="s">
        <v>31</v>
      </c>
      <c r="B3" s="47" t="s">
        <v>30</v>
      </c>
    </row>
    <row r="4" spans="1:4" hidden="1" x14ac:dyDescent="0.3">
      <c r="A4" s="47" t="s">
        <v>29</v>
      </c>
      <c r="B4" t="s">
        <v>26</v>
      </c>
      <c r="C4" t="s">
        <v>27</v>
      </c>
      <c r="D4" t="s">
        <v>58</v>
      </c>
    </row>
    <row r="5" spans="1:4" hidden="1" x14ac:dyDescent="0.3">
      <c r="A5" s="46">
        <v>40787</v>
      </c>
      <c r="B5" s="44">
        <v>146577.85999999999</v>
      </c>
      <c r="C5" s="44">
        <v>9320788.9100000001</v>
      </c>
      <c r="D5" s="44">
        <v>9467366.7699999996</v>
      </c>
    </row>
    <row r="6" spans="1:4" hidden="1" x14ac:dyDescent="0.3">
      <c r="A6" s="46">
        <v>41153</v>
      </c>
      <c r="B6" s="44">
        <v>330553.87999999983</v>
      </c>
      <c r="C6" s="44">
        <v>11614287.549999999</v>
      </c>
      <c r="D6" s="44">
        <v>11944841.429999998</v>
      </c>
    </row>
    <row r="7" spans="1:4" hidden="1" x14ac:dyDescent="0.3">
      <c r="A7" s="46">
        <v>41518</v>
      </c>
      <c r="B7" s="44">
        <v>115489.18000000001</v>
      </c>
      <c r="C7" s="44">
        <v>5128914.879999999</v>
      </c>
      <c r="D7" s="44">
        <v>5244404.0599999987</v>
      </c>
    </row>
    <row r="8" spans="1:4" hidden="1" x14ac:dyDescent="0.3">
      <c r="A8" s="46">
        <v>41883</v>
      </c>
      <c r="B8" s="44">
        <v>427808.19999999995</v>
      </c>
      <c r="C8" s="44">
        <v>12676575.679999998</v>
      </c>
      <c r="D8" s="44">
        <v>13104383.879999997</v>
      </c>
    </row>
    <row r="9" spans="1:4" hidden="1" x14ac:dyDescent="0.3">
      <c r="A9" s="46">
        <v>42248</v>
      </c>
      <c r="B9" s="44">
        <v>718705.77</v>
      </c>
      <c r="C9" s="44">
        <v>12394591.869999999</v>
      </c>
      <c r="D9" s="44">
        <v>13113297.639999999</v>
      </c>
    </row>
    <row r="10" spans="1:4" hidden="1" x14ac:dyDescent="0.3">
      <c r="A10" s="45" t="s">
        <v>58</v>
      </c>
      <c r="B10" s="44">
        <v>1739134.8899999997</v>
      </c>
      <c r="C10" s="44">
        <v>51135158.889999993</v>
      </c>
      <c r="D10" s="44">
        <v>52874293.779999994</v>
      </c>
    </row>
    <row r="11" spans="1:4" hidden="1" x14ac:dyDescent="0.3"/>
    <row r="12" spans="1:4" hidden="1" x14ac:dyDescent="0.3"/>
    <row r="13" spans="1:4" hidden="1" x14ac:dyDescent="0.3"/>
    <row r="17" spans="1:5" x14ac:dyDescent="0.3">
      <c r="A17" s="55" t="s">
        <v>59</v>
      </c>
    </row>
    <row r="18" spans="1:5" x14ac:dyDescent="0.3">
      <c r="A18" s="55"/>
      <c r="B18" s="62" t="s">
        <v>7</v>
      </c>
      <c r="C18" s="62" t="s">
        <v>8</v>
      </c>
      <c r="D18" s="62" t="s">
        <v>9</v>
      </c>
    </row>
    <row r="19" spans="1:5" x14ac:dyDescent="0.3">
      <c r="A19" s="46">
        <v>40787</v>
      </c>
      <c r="B19" s="56">
        <v>146577.86000000002</v>
      </c>
      <c r="C19" s="56">
        <v>9324412.6900000013</v>
      </c>
      <c r="D19" s="56">
        <f>SUM(B19:C19)</f>
        <v>9470990.5500000007</v>
      </c>
    </row>
    <row r="20" spans="1:5" x14ac:dyDescent="0.3">
      <c r="A20" s="46">
        <v>41153</v>
      </c>
      <c r="B20" s="44">
        <v>330553.87999999983</v>
      </c>
      <c r="C20" s="44">
        <v>11614287.549999999</v>
      </c>
      <c r="D20" s="44">
        <f>SUM(B20:C20)</f>
        <v>11944841.429999998</v>
      </c>
    </row>
    <row r="21" spans="1:5" x14ac:dyDescent="0.3">
      <c r="A21" s="46">
        <v>41518</v>
      </c>
      <c r="B21" s="44">
        <v>115489.18000000001</v>
      </c>
      <c r="C21" s="44">
        <v>5128914.879999999</v>
      </c>
      <c r="D21" s="44">
        <f t="shared" ref="D21:D25" si="0">SUM(B21:C21)</f>
        <v>5244404.0599999987</v>
      </c>
    </row>
    <row r="22" spans="1:5" x14ac:dyDescent="0.3">
      <c r="A22" s="46">
        <v>41883</v>
      </c>
      <c r="B22" s="44">
        <v>427808.19999999995</v>
      </c>
      <c r="C22" s="44">
        <v>12676575.679999998</v>
      </c>
      <c r="D22" s="44">
        <f t="shared" si="0"/>
        <v>13104383.879999997</v>
      </c>
    </row>
    <row r="23" spans="1:5" x14ac:dyDescent="0.3">
      <c r="A23" s="46">
        <v>42248</v>
      </c>
      <c r="B23" s="44">
        <v>718705.77</v>
      </c>
      <c r="C23" s="44">
        <v>12394591.869999999</v>
      </c>
      <c r="D23" s="44">
        <f t="shared" si="0"/>
        <v>13113297.639999999</v>
      </c>
    </row>
    <row r="24" spans="1:5" x14ac:dyDescent="0.3">
      <c r="A24" s="46">
        <v>42614</v>
      </c>
      <c r="B24" s="56">
        <v>506068.88000000006</v>
      </c>
      <c r="C24" s="56">
        <v>10553488.410000002</v>
      </c>
      <c r="D24" s="44">
        <f t="shared" si="0"/>
        <v>11059557.290000003</v>
      </c>
      <c r="E24" s="57"/>
    </row>
    <row r="25" spans="1:5" ht="15" thickBot="1" x14ac:dyDescent="0.35">
      <c r="A25" t="s">
        <v>9</v>
      </c>
      <c r="B25" s="59">
        <f>SUM(B19:B24)</f>
        <v>2245203.77</v>
      </c>
      <c r="C25" s="59">
        <f>SUM(C19:C24)</f>
        <v>61692271.079999998</v>
      </c>
      <c r="D25" s="60">
        <f t="shared" si="0"/>
        <v>63937474.850000001</v>
      </c>
    </row>
    <row r="26" spans="1:5" ht="15" thickTop="1" x14ac:dyDescent="0.3"/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workbookViewId="0">
      <selection activeCell="C16" sqref="C16"/>
    </sheetView>
  </sheetViews>
  <sheetFormatPr defaultRowHeight="14.4" x14ac:dyDescent="0.3"/>
  <cols>
    <col min="1" max="1" width="24.33203125" bestFit="1" customWidth="1"/>
    <col min="2" max="2" width="21" bestFit="1" customWidth="1"/>
    <col min="3" max="4" width="12.5546875" bestFit="1" customWidth="1"/>
    <col min="5" max="5" width="12.6640625" bestFit="1" customWidth="1"/>
    <col min="6" max="6" width="12.109375" bestFit="1" customWidth="1"/>
  </cols>
  <sheetData>
    <row r="1" spans="1:6" x14ac:dyDescent="0.3">
      <c r="A1" t="s">
        <v>61</v>
      </c>
    </row>
    <row r="3" spans="1:6" x14ac:dyDescent="0.3">
      <c r="C3" s="63" t="s">
        <v>62</v>
      </c>
      <c r="D3" s="63" t="s">
        <v>63</v>
      </c>
    </row>
    <row r="4" spans="1:6" x14ac:dyDescent="0.3">
      <c r="B4" t="s">
        <v>64</v>
      </c>
      <c r="C4" s="53">
        <v>7518060</v>
      </c>
      <c r="D4" s="53">
        <f>C4/12</f>
        <v>626505</v>
      </c>
    </row>
    <row r="5" spans="1:6" x14ac:dyDescent="0.3">
      <c r="B5" t="s">
        <v>65</v>
      </c>
      <c r="C5" s="53">
        <v>7959336</v>
      </c>
      <c r="D5" s="53">
        <f>C5/12</f>
        <v>663278</v>
      </c>
    </row>
    <row r="7" spans="1:6" x14ac:dyDescent="0.3">
      <c r="D7" s="63" t="s">
        <v>66</v>
      </c>
      <c r="E7" s="63" t="s">
        <v>67</v>
      </c>
      <c r="F7" s="63" t="s">
        <v>68</v>
      </c>
    </row>
    <row r="8" spans="1:6" x14ac:dyDescent="0.3">
      <c r="A8" s="64" t="s">
        <v>69</v>
      </c>
      <c r="B8" s="64"/>
      <c r="C8" s="65">
        <v>42643</v>
      </c>
      <c r="D8" s="66" t="s">
        <v>70</v>
      </c>
      <c r="E8" s="66" t="s">
        <v>71</v>
      </c>
      <c r="F8" s="66" t="s">
        <v>72</v>
      </c>
    </row>
    <row r="9" spans="1:6" x14ac:dyDescent="0.3">
      <c r="A9" s="67"/>
      <c r="B9" s="67"/>
      <c r="C9" s="68"/>
      <c r="D9" s="69"/>
      <c r="E9" s="69"/>
      <c r="F9" s="69"/>
    </row>
    <row r="10" spans="1:6" x14ac:dyDescent="0.3">
      <c r="A10" t="s">
        <v>73</v>
      </c>
    </row>
    <row r="11" spans="1:6" x14ac:dyDescent="0.3">
      <c r="A11">
        <v>18210261</v>
      </c>
      <c r="B11" s="70" t="s">
        <v>74</v>
      </c>
      <c r="C11" s="53">
        <v>50185.88</v>
      </c>
      <c r="D11" s="53">
        <v>0</v>
      </c>
      <c r="E11" s="53">
        <f t="shared" ref="E11:E16" si="0">SUM(C11:D11)</f>
        <v>50185.88</v>
      </c>
      <c r="F11" s="53"/>
    </row>
    <row r="12" spans="1:6" x14ac:dyDescent="0.3">
      <c r="A12">
        <v>18210291</v>
      </c>
      <c r="B12" s="70" t="s">
        <v>75</v>
      </c>
      <c r="C12" s="53">
        <v>-3162463.2300000004</v>
      </c>
      <c r="D12" s="53">
        <f>-D4*15</f>
        <v>-9397575</v>
      </c>
      <c r="E12" s="53">
        <f t="shared" si="0"/>
        <v>-12560038.23</v>
      </c>
      <c r="F12" s="53"/>
    </row>
    <row r="13" spans="1:6" x14ac:dyDescent="0.3">
      <c r="A13">
        <v>18210301</v>
      </c>
      <c r="B13" s="70">
        <v>2014</v>
      </c>
      <c r="C13" s="53">
        <v>18185672.66</v>
      </c>
      <c r="D13" s="53">
        <v>0</v>
      </c>
      <c r="E13" s="53">
        <f t="shared" si="0"/>
        <v>18185672.66</v>
      </c>
      <c r="F13" s="53"/>
    </row>
    <row r="14" spans="1:6" x14ac:dyDescent="0.3">
      <c r="A14">
        <v>18210311</v>
      </c>
      <c r="B14" s="70">
        <v>2015</v>
      </c>
      <c r="C14" s="53">
        <v>24157767.119999997</v>
      </c>
      <c r="D14" s="86">
        <v>0</v>
      </c>
      <c r="E14" s="86">
        <f t="shared" si="0"/>
        <v>24157767.119999997</v>
      </c>
      <c r="F14" s="53"/>
    </row>
    <row r="15" spans="1:6" x14ac:dyDescent="0.3">
      <c r="A15" s="55">
        <v>18210321</v>
      </c>
      <c r="B15" s="75" t="s">
        <v>81</v>
      </c>
      <c r="C15" s="89">
        <f>'Additional Deferrals'!G5</f>
        <v>10437020.220000001</v>
      </c>
      <c r="D15" s="86">
        <v>0</v>
      </c>
      <c r="E15" s="86">
        <f t="shared" si="0"/>
        <v>10437020.220000001</v>
      </c>
      <c r="F15" s="53"/>
    </row>
    <row r="16" spans="1:6" x14ac:dyDescent="0.3">
      <c r="A16" s="87">
        <v>18210331</v>
      </c>
      <c r="B16" s="85" t="s">
        <v>84</v>
      </c>
      <c r="C16" s="84">
        <f>'Additional Deferrals'!H5</f>
        <v>12215518.98</v>
      </c>
      <c r="D16" s="86"/>
      <c r="E16" s="86">
        <f t="shared" si="0"/>
        <v>12215518.98</v>
      </c>
      <c r="F16" s="53"/>
    </row>
    <row r="17" spans="1:6" x14ac:dyDescent="0.3">
      <c r="B17" s="70"/>
      <c r="C17" s="71">
        <f>SUM(C11:C16)</f>
        <v>61883701.629999995</v>
      </c>
      <c r="D17" s="71">
        <f t="shared" ref="D17:E17" si="1">SUM(D11:D16)</f>
        <v>-9397575</v>
      </c>
      <c r="E17" s="71">
        <f t="shared" si="1"/>
        <v>52486126.629999995</v>
      </c>
      <c r="F17" s="72">
        <f>E17/4</f>
        <v>13121531.657499999</v>
      </c>
    </row>
    <row r="18" spans="1:6" x14ac:dyDescent="0.3">
      <c r="B18" s="70"/>
      <c r="C18" s="53"/>
    </row>
    <row r="19" spans="1:6" x14ac:dyDescent="0.3">
      <c r="A19" t="s">
        <v>76</v>
      </c>
      <c r="B19" s="70"/>
      <c r="C19" s="53"/>
    </row>
    <row r="20" spans="1:6" x14ac:dyDescent="0.3">
      <c r="A20">
        <v>18210281</v>
      </c>
      <c r="B20" s="70" t="s">
        <v>77</v>
      </c>
      <c r="C20" s="53">
        <v>60295490.299999997</v>
      </c>
      <c r="D20" s="53">
        <v>0</v>
      </c>
      <c r="E20" s="53">
        <f>SUM(C20:D20)</f>
        <v>60295490.299999997</v>
      </c>
      <c r="F20" s="53">
        <f>E20/6</f>
        <v>10049248.383333333</v>
      </c>
    </row>
    <row r="21" spans="1:6" x14ac:dyDescent="0.3">
      <c r="B21" s="70"/>
      <c r="C21" s="53"/>
    </row>
    <row r="22" spans="1:6" x14ac:dyDescent="0.3">
      <c r="A22" t="s">
        <v>78</v>
      </c>
      <c r="B22" s="70"/>
      <c r="C22" s="53"/>
    </row>
    <row r="23" spans="1:6" x14ac:dyDescent="0.3">
      <c r="A23">
        <v>18210231</v>
      </c>
      <c r="B23" s="70" t="s">
        <v>79</v>
      </c>
      <c r="C23" s="53">
        <v>16581991</v>
      </c>
      <c r="D23" s="53">
        <f>-D5*15</f>
        <v>-9949170</v>
      </c>
      <c r="E23" s="53">
        <f>SUM(C23:D23)</f>
        <v>6632821</v>
      </c>
      <c r="F23" s="53">
        <f>E23/1</f>
        <v>6632821</v>
      </c>
    </row>
    <row r="24" spans="1:6" x14ac:dyDescent="0.3">
      <c r="C24" s="71"/>
      <c r="D24" s="73"/>
      <c r="E24" s="73"/>
      <c r="F24" s="73"/>
    </row>
    <row r="25" spans="1:6" ht="15" thickBot="1" x14ac:dyDescent="0.35">
      <c r="A25" t="s">
        <v>80</v>
      </c>
      <c r="C25" s="74">
        <f>SUM(C17:C24)</f>
        <v>138761182.93000001</v>
      </c>
      <c r="D25" s="74">
        <f>SUM(D17:D24)</f>
        <v>-19346745</v>
      </c>
      <c r="E25" s="74">
        <f>SUM(E17:E24)</f>
        <v>119414437.92999999</v>
      </c>
      <c r="F25" s="74">
        <f>SUM(F17:F24)</f>
        <v>29803601.040833332</v>
      </c>
    </row>
    <row r="26" spans="1:6" ht="15" thickTop="1" x14ac:dyDescent="0.3">
      <c r="C26" s="53"/>
    </row>
    <row r="27" spans="1:6" x14ac:dyDescent="0.3">
      <c r="A27" s="55" t="s">
        <v>82</v>
      </c>
    </row>
    <row r="29" spans="1:6" x14ac:dyDescent="0.3">
      <c r="A29" s="88" t="s">
        <v>85</v>
      </c>
    </row>
  </sheetData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4" sqref="A4"/>
    </sheetView>
  </sheetViews>
  <sheetFormatPr defaultRowHeight="14.4" x14ac:dyDescent="0.3"/>
  <cols>
    <col min="1" max="1" width="35.88671875" customWidth="1"/>
    <col min="2" max="2" width="12.6640625" bestFit="1" customWidth="1"/>
    <col min="3" max="3" width="11" bestFit="1" customWidth="1"/>
    <col min="4" max="14" width="11.6640625" bestFit="1" customWidth="1"/>
  </cols>
  <sheetData>
    <row r="1" spans="1:14" x14ac:dyDescent="0.3">
      <c r="A1" t="s">
        <v>48</v>
      </c>
    </row>
    <row r="2" spans="1:14" x14ac:dyDescent="0.3">
      <c r="A2" t="s">
        <v>49</v>
      </c>
    </row>
    <row r="3" spans="1:14" x14ac:dyDescent="0.3">
      <c r="A3" t="s">
        <v>50</v>
      </c>
    </row>
    <row r="7" spans="1:14" x14ac:dyDescent="0.3">
      <c r="A7" t="s">
        <v>51</v>
      </c>
      <c r="B7" t="s">
        <v>52</v>
      </c>
      <c r="C7" s="52">
        <v>42614</v>
      </c>
      <c r="D7" s="52">
        <v>42583</v>
      </c>
      <c r="E7" s="52">
        <v>42552</v>
      </c>
      <c r="F7" s="52">
        <v>42522</v>
      </c>
      <c r="G7" s="52">
        <v>42491</v>
      </c>
      <c r="H7" s="52">
        <v>42461</v>
      </c>
      <c r="I7" s="52">
        <v>42430</v>
      </c>
      <c r="J7" s="52">
        <v>42401</v>
      </c>
      <c r="K7" s="52">
        <v>42370</v>
      </c>
      <c r="L7" s="52">
        <v>42339</v>
      </c>
      <c r="M7" s="52">
        <v>42309</v>
      </c>
      <c r="N7" s="52">
        <v>42278</v>
      </c>
    </row>
    <row r="8" spans="1:14" x14ac:dyDescent="0.3">
      <c r="A8" t="s">
        <v>53</v>
      </c>
      <c r="B8" s="53">
        <f>SUM(C8:N8)</f>
        <v>7959336</v>
      </c>
      <c r="C8" s="53">
        <v>663278</v>
      </c>
      <c r="D8" s="53">
        <v>663278</v>
      </c>
      <c r="E8" s="53">
        <v>663278</v>
      </c>
      <c r="F8" s="53">
        <v>663278</v>
      </c>
      <c r="G8" s="53">
        <v>663278</v>
      </c>
      <c r="H8" s="53">
        <v>663278</v>
      </c>
      <c r="I8" s="53">
        <v>663278</v>
      </c>
      <c r="J8" s="53">
        <v>663278</v>
      </c>
      <c r="K8" s="53">
        <v>663278</v>
      </c>
      <c r="L8" s="53">
        <v>663278</v>
      </c>
      <c r="M8" s="53">
        <v>663278</v>
      </c>
      <c r="N8" s="53">
        <v>663278</v>
      </c>
    </row>
    <row r="9" spans="1:14" x14ac:dyDescent="0.3">
      <c r="A9" t="s">
        <v>54</v>
      </c>
      <c r="B9" s="54">
        <f>SUM(C9:N9)</f>
        <v>7518060</v>
      </c>
      <c r="C9" s="54">
        <v>626505</v>
      </c>
      <c r="D9" s="54">
        <v>626505</v>
      </c>
      <c r="E9" s="54">
        <v>626505</v>
      </c>
      <c r="F9" s="54">
        <v>626505</v>
      </c>
      <c r="G9" s="54">
        <v>626505</v>
      </c>
      <c r="H9" s="54">
        <v>626505</v>
      </c>
      <c r="I9" s="54">
        <v>626505</v>
      </c>
      <c r="J9" s="54">
        <v>626505</v>
      </c>
      <c r="K9" s="54">
        <v>626505</v>
      </c>
      <c r="L9" s="54">
        <v>626505</v>
      </c>
      <c r="M9" s="54">
        <v>626505</v>
      </c>
      <c r="N9" s="54">
        <v>626505</v>
      </c>
    </row>
    <row r="10" spans="1:14" x14ac:dyDescent="0.3">
      <c r="A10" t="s">
        <v>55</v>
      </c>
      <c r="B10" s="53">
        <f>SUM(B8:B9)</f>
        <v>15477396</v>
      </c>
      <c r="C10" s="53">
        <f t="shared" ref="C10:N10" si="0">SUM(C8:C9)</f>
        <v>1289783</v>
      </c>
      <c r="D10" s="53">
        <f t="shared" si="0"/>
        <v>1289783</v>
      </c>
      <c r="E10" s="53">
        <f t="shared" si="0"/>
        <v>1289783</v>
      </c>
      <c r="F10" s="53">
        <f t="shared" si="0"/>
        <v>1289783</v>
      </c>
      <c r="G10" s="53">
        <f t="shared" si="0"/>
        <v>1289783</v>
      </c>
      <c r="H10" s="53">
        <f t="shared" si="0"/>
        <v>1289783</v>
      </c>
      <c r="I10" s="53">
        <f t="shared" si="0"/>
        <v>1289783</v>
      </c>
      <c r="J10" s="53">
        <f t="shared" si="0"/>
        <v>1289783</v>
      </c>
      <c r="K10" s="53">
        <f t="shared" si="0"/>
        <v>1289783</v>
      </c>
      <c r="L10" s="53">
        <f t="shared" si="0"/>
        <v>1289783</v>
      </c>
      <c r="M10" s="53">
        <f t="shared" si="0"/>
        <v>1289783</v>
      </c>
      <c r="N10" s="53">
        <f t="shared" si="0"/>
        <v>1289783</v>
      </c>
    </row>
  </sheetData>
  <pageMargins left="0.2" right="0.2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6" sqref="I6"/>
    </sheetView>
  </sheetViews>
  <sheetFormatPr defaultRowHeight="14.4" x14ac:dyDescent="0.3"/>
  <cols>
    <col min="1" max="1" width="18.33203125" customWidth="1"/>
    <col min="2" max="2" width="14.6640625" bestFit="1" customWidth="1"/>
    <col min="3" max="3" width="12.44140625" bestFit="1" customWidth="1"/>
    <col min="4" max="4" width="11" bestFit="1" customWidth="1"/>
    <col min="5" max="5" width="10.5546875" bestFit="1" customWidth="1"/>
    <col min="6" max="6" width="10" bestFit="1" customWidth="1"/>
    <col min="7" max="7" width="14.33203125" bestFit="1" customWidth="1"/>
    <col min="8" max="8" width="14.5546875" bestFit="1" customWidth="1"/>
    <col min="9" max="9" width="14.33203125" bestFit="1" customWidth="1"/>
  </cols>
  <sheetData>
    <row r="1" spans="1:9" x14ac:dyDescent="0.3">
      <c r="A1" t="s">
        <v>110</v>
      </c>
    </row>
    <row r="2" spans="1:9" x14ac:dyDescent="0.3">
      <c r="G2" s="66">
        <v>2016</v>
      </c>
      <c r="H2" s="66">
        <v>2017</v>
      </c>
    </row>
    <row r="3" spans="1:9" x14ac:dyDescent="0.3">
      <c r="D3" t="s">
        <v>109</v>
      </c>
      <c r="G3" s="112">
        <f>'KJB-7 p 6'!C39</f>
        <v>8269006</v>
      </c>
      <c r="H3" s="112">
        <v>0</v>
      </c>
    </row>
    <row r="4" spans="1:9" x14ac:dyDescent="0.3">
      <c r="D4" t="s">
        <v>108</v>
      </c>
      <c r="G4" s="91">
        <f>G16</f>
        <v>2163660.5399999996</v>
      </c>
      <c r="H4" s="91">
        <v>12215518.98</v>
      </c>
    </row>
    <row r="5" spans="1:9" ht="15" thickBot="1" x14ac:dyDescent="0.35">
      <c r="G5" s="111">
        <v>10437020.220000001</v>
      </c>
      <c r="H5" s="111">
        <f>SUM(H3:H4)</f>
        <v>12215518.98</v>
      </c>
      <c r="I5" s="112">
        <f>SUM(G5:H5)</f>
        <v>22652539.200000003</v>
      </c>
    </row>
    <row r="6" spans="1:9" ht="15" thickTop="1" x14ac:dyDescent="0.3">
      <c r="I6">
        <v>22652539.200000003</v>
      </c>
    </row>
    <row r="8" spans="1:9" x14ac:dyDescent="0.3">
      <c r="A8" s="110" t="s">
        <v>107</v>
      </c>
      <c r="B8" s="110" t="s">
        <v>106</v>
      </c>
      <c r="C8" s="109">
        <v>42704</v>
      </c>
      <c r="D8" s="109">
        <v>42735</v>
      </c>
      <c r="E8" s="109">
        <v>42766</v>
      </c>
      <c r="F8" s="109">
        <v>42794</v>
      </c>
      <c r="G8" s="109" t="s">
        <v>121</v>
      </c>
      <c r="H8" s="109" t="s">
        <v>122</v>
      </c>
    </row>
    <row r="9" spans="1:9" x14ac:dyDescent="0.3">
      <c r="A9" s="108">
        <v>69990071</v>
      </c>
      <c r="B9" s="107" t="s">
        <v>105</v>
      </c>
      <c r="C9" s="106"/>
      <c r="D9" s="106"/>
      <c r="E9" s="106"/>
      <c r="F9" s="106"/>
      <c r="G9" s="106">
        <f>SUM(C9:F9)</f>
        <v>0</v>
      </c>
      <c r="H9" s="106">
        <v>2019020.9800000044</v>
      </c>
    </row>
    <row r="10" spans="1:9" x14ac:dyDescent="0.3">
      <c r="A10" s="105">
        <v>69990111</v>
      </c>
      <c r="B10" s="104" t="s">
        <v>104</v>
      </c>
      <c r="C10" s="103"/>
      <c r="D10" s="103"/>
      <c r="E10" s="103"/>
      <c r="F10" s="103"/>
      <c r="G10" s="103">
        <f>SUM(C10:F10)</f>
        <v>0</v>
      </c>
      <c r="H10" s="103">
        <v>684448.10000000009</v>
      </c>
    </row>
    <row r="11" spans="1:9" x14ac:dyDescent="0.3">
      <c r="A11" s="105">
        <v>69990112</v>
      </c>
      <c r="B11" s="104" t="s">
        <v>103</v>
      </c>
      <c r="C11" s="103"/>
      <c r="D11" s="103"/>
      <c r="E11" s="103"/>
      <c r="F11" s="103"/>
      <c r="G11" s="103">
        <f>SUM(C11:F11)</f>
        <v>0</v>
      </c>
      <c r="H11" s="103">
        <v>191806.99</v>
      </c>
    </row>
    <row r="12" spans="1:9" x14ac:dyDescent="0.3">
      <c r="A12" s="105">
        <v>69990114</v>
      </c>
      <c r="B12" s="104" t="s">
        <v>102</v>
      </c>
      <c r="C12" s="103"/>
      <c r="D12" s="103"/>
      <c r="E12" s="103"/>
      <c r="F12" s="103"/>
      <c r="G12" s="103">
        <f>SUM(C12:F12)</f>
        <v>0</v>
      </c>
      <c r="H12" s="103">
        <v>37467.71</v>
      </c>
    </row>
    <row r="13" spans="1:9" x14ac:dyDescent="0.3">
      <c r="A13" s="102">
        <v>69990115</v>
      </c>
      <c r="B13" s="100" t="s">
        <v>101</v>
      </c>
      <c r="C13" s="101"/>
      <c r="D13" s="101"/>
      <c r="E13" s="101"/>
      <c r="F13" s="101"/>
      <c r="G13" s="101">
        <f>SUM(C13:F13)</f>
        <v>0</v>
      </c>
      <c r="H13" s="101">
        <v>25557.45</v>
      </c>
    </row>
    <row r="14" spans="1:9" x14ac:dyDescent="0.3">
      <c r="A14" s="128"/>
      <c r="B14" s="100" t="s">
        <v>100</v>
      </c>
      <c r="C14" s="99">
        <f>SUM(C9:C13)</f>
        <v>0</v>
      </c>
      <c r="D14" s="99">
        <f>SUM(D9:D13)</f>
        <v>0</v>
      </c>
      <c r="E14" s="99">
        <f>SUM(E9:E13)</f>
        <v>0</v>
      </c>
      <c r="F14" s="99">
        <f>SUM(F9:F13)</f>
        <v>0</v>
      </c>
      <c r="G14" s="99">
        <f>SUM(G9:G13)</f>
        <v>0</v>
      </c>
      <c r="H14" s="99">
        <v>2958301.2300000051</v>
      </c>
    </row>
    <row r="15" spans="1:9" x14ac:dyDescent="0.3">
      <c r="A15" s="98" t="s">
        <v>120</v>
      </c>
      <c r="B15" s="97" t="s">
        <v>99</v>
      </c>
      <c r="C15" s="96">
        <v>1938042.26</v>
      </c>
      <c r="D15" s="96">
        <v>262257.37</v>
      </c>
      <c r="E15" s="96">
        <v>-52258.43</v>
      </c>
      <c r="F15" s="96">
        <v>15619.34</v>
      </c>
      <c r="G15" s="96">
        <f>SUM(C15:F15)</f>
        <v>2163660.5399999996</v>
      </c>
      <c r="H15" s="96">
        <v>5194721.4100000011</v>
      </c>
    </row>
    <row r="16" spans="1:9" x14ac:dyDescent="0.3">
      <c r="A16" s="95" t="s">
        <v>98</v>
      </c>
      <c r="B16" s="94"/>
      <c r="C16" s="93">
        <f>C15+C14</f>
        <v>1938042.26</v>
      </c>
      <c r="D16" s="93">
        <f>D15+D14</f>
        <v>262257.37</v>
      </c>
      <c r="E16" s="93">
        <f>E15+E14</f>
        <v>-52258.43</v>
      </c>
      <c r="F16" s="93">
        <f>F15+F14</f>
        <v>15619.34</v>
      </c>
      <c r="G16" s="93">
        <f>G15+G14</f>
        <v>2163660.5399999996</v>
      </c>
      <c r="H16" s="93">
        <v>8153022.6400000062</v>
      </c>
    </row>
    <row r="18" spans="1:9" x14ac:dyDescent="0.3">
      <c r="G18" s="92">
        <v>10432666.539999999</v>
      </c>
      <c r="H18" s="92">
        <v>8153022.6400000062</v>
      </c>
      <c r="I18" s="91">
        <f>SUM(G18:H18)</f>
        <v>18585689.180000007</v>
      </c>
    </row>
    <row r="19" spans="1:9" x14ac:dyDescent="0.3">
      <c r="A19" s="127" t="s">
        <v>97</v>
      </c>
      <c r="G19" s="91">
        <f>G5-G18</f>
        <v>4353.6800000015646</v>
      </c>
      <c r="H19" s="91">
        <f>H5-H18</f>
        <v>4062496.3399999943</v>
      </c>
    </row>
    <row r="20" spans="1:9" x14ac:dyDescent="0.3">
      <c r="A20" s="127" t="s">
        <v>96</v>
      </c>
    </row>
    <row r="21" spans="1:9" x14ac:dyDescent="0.3">
      <c r="A21" s="127" t="s">
        <v>95</v>
      </c>
    </row>
    <row r="22" spans="1:9" x14ac:dyDescent="0.3">
      <c r="A22" s="127" t="s">
        <v>94</v>
      </c>
    </row>
    <row r="23" spans="1:9" x14ac:dyDescent="0.3">
      <c r="A23" s="127" t="s">
        <v>93</v>
      </c>
    </row>
    <row r="27" spans="1:9" x14ac:dyDescent="0.3">
      <c r="A27" s="92"/>
    </row>
    <row r="28" spans="1:9" x14ac:dyDescent="0.3">
      <c r="A28" s="91"/>
    </row>
  </sheetData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5"/>
  <sheetViews>
    <sheetView workbookViewId="0">
      <pane ySplit="12" topLeftCell="A19" activePane="bottomLeft" state="frozen"/>
      <selection activeCell="I5" sqref="I5"/>
      <selection pane="bottomLeft" activeCell="I5" sqref="I5"/>
    </sheetView>
  </sheetViews>
  <sheetFormatPr defaultColWidth="8.88671875" defaultRowHeight="14.4" x14ac:dyDescent="0.3"/>
  <cols>
    <col min="1" max="1" width="5.44140625" style="1" bestFit="1" customWidth="1"/>
    <col min="2" max="2" width="62.33203125" style="1" customWidth="1"/>
    <col min="3" max="3" width="13.33203125" style="1" bestFit="1" customWidth="1"/>
    <col min="4" max="4" width="13.6640625" style="1" bestFit="1" customWidth="1"/>
    <col min="5" max="5" width="12.6640625" style="1" customWidth="1"/>
    <col min="6" max="6" width="13.5546875" style="1" customWidth="1"/>
    <col min="7" max="256" width="8.88671875" style="1"/>
    <col min="257" max="257" width="5.44140625" style="1" bestFit="1" customWidth="1"/>
    <col min="258" max="258" width="69.44140625" style="1" customWidth="1"/>
    <col min="259" max="259" width="12.88671875" style="1" bestFit="1" customWidth="1"/>
    <col min="260" max="260" width="13.109375" style="1" customWidth="1"/>
    <col min="261" max="261" width="12.6640625" style="1" customWidth="1"/>
    <col min="262" max="262" width="13.5546875" style="1" customWidth="1"/>
    <col min="263" max="512" width="8.88671875" style="1"/>
    <col min="513" max="513" width="5.44140625" style="1" bestFit="1" customWidth="1"/>
    <col min="514" max="514" width="69.44140625" style="1" customWidth="1"/>
    <col min="515" max="515" width="12.88671875" style="1" bestFit="1" customWidth="1"/>
    <col min="516" max="516" width="13.109375" style="1" customWidth="1"/>
    <col min="517" max="517" width="12.6640625" style="1" customWidth="1"/>
    <col min="518" max="518" width="13.5546875" style="1" customWidth="1"/>
    <col min="519" max="768" width="8.88671875" style="1"/>
    <col min="769" max="769" width="5.44140625" style="1" bestFit="1" customWidth="1"/>
    <col min="770" max="770" width="69.44140625" style="1" customWidth="1"/>
    <col min="771" max="771" width="12.88671875" style="1" bestFit="1" customWidth="1"/>
    <col min="772" max="772" width="13.109375" style="1" customWidth="1"/>
    <col min="773" max="773" width="12.6640625" style="1" customWidth="1"/>
    <col min="774" max="774" width="13.5546875" style="1" customWidth="1"/>
    <col min="775" max="1024" width="8.88671875" style="1"/>
    <col min="1025" max="1025" width="5.44140625" style="1" bestFit="1" customWidth="1"/>
    <col min="1026" max="1026" width="69.44140625" style="1" customWidth="1"/>
    <col min="1027" max="1027" width="12.88671875" style="1" bestFit="1" customWidth="1"/>
    <col min="1028" max="1028" width="13.109375" style="1" customWidth="1"/>
    <col min="1029" max="1029" width="12.6640625" style="1" customWidth="1"/>
    <col min="1030" max="1030" width="13.5546875" style="1" customWidth="1"/>
    <col min="1031" max="1280" width="8.88671875" style="1"/>
    <col min="1281" max="1281" width="5.44140625" style="1" bestFit="1" customWidth="1"/>
    <col min="1282" max="1282" width="69.44140625" style="1" customWidth="1"/>
    <col min="1283" max="1283" width="12.88671875" style="1" bestFit="1" customWidth="1"/>
    <col min="1284" max="1284" width="13.109375" style="1" customWidth="1"/>
    <col min="1285" max="1285" width="12.6640625" style="1" customWidth="1"/>
    <col min="1286" max="1286" width="13.5546875" style="1" customWidth="1"/>
    <col min="1287" max="1536" width="8.88671875" style="1"/>
    <col min="1537" max="1537" width="5.44140625" style="1" bestFit="1" customWidth="1"/>
    <col min="1538" max="1538" width="69.44140625" style="1" customWidth="1"/>
    <col min="1539" max="1539" width="12.88671875" style="1" bestFit="1" customWidth="1"/>
    <col min="1540" max="1540" width="13.109375" style="1" customWidth="1"/>
    <col min="1541" max="1541" width="12.6640625" style="1" customWidth="1"/>
    <col min="1542" max="1542" width="13.5546875" style="1" customWidth="1"/>
    <col min="1543" max="1792" width="8.88671875" style="1"/>
    <col min="1793" max="1793" width="5.44140625" style="1" bestFit="1" customWidth="1"/>
    <col min="1794" max="1794" width="69.44140625" style="1" customWidth="1"/>
    <col min="1795" max="1795" width="12.88671875" style="1" bestFit="1" customWidth="1"/>
    <col min="1796" max="1796" width="13.109375" style="1" customWidth="1"/>
    <col min="1797" max="1797" width="12.6640625" style="1" customWidth="1"/>
    <col min="1798" max="1798" width="13.5546875" style="1" customWidth="1"/>
    <col min="1799" max="2048" width="8.88671875" style="1"/>
    <col min="2049" max="2049" width="5.44140625" style="1" bestFit="1" customWidth="1"/>
    <col min="2050" max="2050" width="69.44140625" style="1" customWidth="1"/>
    <col min="2051" max="2051" width="12.88671875" style="1" bestFit="1" customWidth="1"/>
    <col min="2052" max="2052" width="13.109375" style="1" customWidth="1"/>
    <col min="2053" max="2053" width="12.6640625" style="1" customWidth="1"/>
    <col min="2054" max="2054" width="13.5546875" style="1" customWidth="1"/>
    <col min="2055" max="2304" width="8.88671875" style="1"/>
    <col min="2305" max="2305" width="5.44140625" style="1" bestFit="1" customWidth="1"/>
    <col min="2306" max="2306" width="69.44140625" style="1" customWidth="1"/>
    <col min="2307" max="2307" width="12.88671875" style="1" bestFit="1" customWidth="1"/>
    <col min="2308" max="2308" width="13.109375" style="1" customWidth="1"/>
    <col min="2309" max="2309" width="12.6640625" style="1" customWidth="1"/>
    <col min="2310" max="2310" width="13.5546875" style="1" customWidth="1"/>
    <col min="2311" max="2560" width="8.88671875" style="1"/>
    <col min="2561" max="2561" width="5.44140625" style="1" bestFit="1" customWidth="1"/>
    <col min="2562" max="2562" width="69.44140625" style="1" customWidth="1"/>
    <col min="2563" max="2563" width="12.88671875" style="1" bestFit="1" customWidth="1"/>
    <col min="2564" max="2564" width="13.109375" style="1" customWidth="1"/>
    <col min="2565" max="2565" width="12.6640625" style="1" customWidth="1"/>
    <col min="2566" max="2566" width="13.5546875" style="1" customWidth="1"/>
    <col min="2567" max="2816" width="8.88671875" style="1"/>
    <col min="2817" max="2817" width="5.44140625" style="1" bestFit="1" customWidth="1"/>
    <col min="2818" max="2818" width="69.44140625" style="1" customWidth="1"/>
    <col min="2819" max="2819" width="12.88671875" style="1" bestFit="1" customWidth="1"/>
    <col min="2820" max="2820" width="13.109375" style="1" customWidth="1"/>
    <col min="2821" max="2821" width="12.6640625" style="1" customWidth="1"/>
    <col min="2822" max="2822" width="13.5546875" style="1" customWidth="1"/>
    <col min="2823" max="3072" width="8.88671875" style="1"/>
    <col min="3073" max="3073" width="5.44140625" style="1" bestFit="1" customWidth="1"/>
    <col min="3074" max="3074" width="69.44140625" style="1" customWidth="1"/>
    <col min="3075" max="3075" width="12.88671875" style="1" bestFit="1" customWidth="1"/>
    <col min="3076" max="3076" width="13.109375" style="1" customWidth="1"/>
    <col min="3077" max="3077" width="12.6640625" style="1" customWidth="1"/>
    <col min="3078" max="3078" width="13.5546875" style="1" customWidth="1"/>
    <col min="3079" max="3328" width="8.88671875" style="1"/>
    <col min="3329" max="3329" width="5.44140625" style="1" bestFit="1" customWidth="1"/>
    <col min="3330" max="3330" width="69.44140625" style="1" customWidth="1"/>
    <col min="3331" max="3331" width="12.88671875" style="1" bestFit="1" customWidth="1"/>
    <col min="3332" max="3332" width="13.109375" style="1" customWidth="1"/>
    <col min="3333" max="3333" width="12.6640625" style="1" customWidth="1"/>
    <col min="3334" max="3334" width="13.5546875" style="1" customWidth="1"/>
    <col min="3335" max="3584" width="8.88671875" style="1"/>
    <col min="3585" max="3585" width="5.44140625" style="1" bestFit="1" customWidth="1"/>
    <col min="3586" max="3586" width="69.44140625" style="1" customWidth="1"/>
    <col min="3587" max="3587" width="12.88671875" style="1" bestFit="1" customWidth="1"/>
    <col min="3588" max="3588" width="13.109375" style="1" customWidth="1"/>
    <col min="3589" max="3589" width="12.6640625" style="1" customWidth="1"/>
    <col min="3590" max="3590" width="13.5546875" style="1" customWidth="1"/>
    <col min="3591" max="3840" width="8.88671875" style="1"/>
    <col min="3841" max="3841" width="5.44140625" style="1" bestFit="1" customWidth="1"/>
    <col min="3842" max="3842" width="69.44140625" style="1" customWidth="1"/>
    <col min="3843" max="3843" width="12.88671875" style="1" bestFit="1" customWidth="1"/>
    <col min="3844" max="3844" width="13.109375" style="1" customWidth="1"/>
    <col min="3845" max="3845" width="12.6640625" style="1" customWidth="1"/>
    <col min="3846" max="3846" width="13.5546875" style="1" customWidth="1"/>
    <col min="3847" max="4096" width="8.88671875" style="1"/>
    <col min="4097" max="4097" width="5.44140625" style="1" bestFit="1" customWidth="1"/>
    <col min="4098" max="4098" width="69.44140625" style="1" customWidth="1"/>
    <col min="4099" max="4099" width="12.88671875" style="1" bestFit="1" customWidth="1"/>
    <col min="4100" max="4100" width="13.109375" style="1" customWidth="1"/>
    <col min="4101" max="4101" width="12.6640625" style="1" customWidth="1"/>
    <col min="4102" max="4102" width="13.5546875" style="1" customWidth="1"/>
    <col min="4103" max="4352" width="8.88671875" style="1"/>
    <col min="4353" max="4353" width="5.44140625" style="1" bestFit="1" customWidth="1"/>
    <col min="4354" max="4354" width="69.44140625" style="1" customWidth="1"/>
    <col min="4355" max="4355" width="12.88671875" style="1" bestFit="1" customWidth="1"/>
    <col min="4356" max="4356" width="13.109375" style="1" customWidth="1"/>
    <col min="4357" max="4357" width="12.6640625" style="1" customWidth="1"/>
    <col min="4358" max="4358" width="13.5546875" style="1" customWidth="1"/>
    <col min="4359" max="4608" width="8.88671875" style="1"/>
    <col min="4609" max="4609" width="5.44140625" style="1" bestFit="1" customWidth="1"/>
    <col min="4610" max="4610" width="69.44140625" style="1" customWidth="1"/>
    <col min="4611" max="4611" width="12.88671875" style="1" bestFit="1" customWidth="1"/>
    <col min="4612" max="4612" width="13.109375" style="1" customWidth="1"/>
    <col min="4613" max="4613" width="12.6640625" style="1" customWidth="1"/>
    <col min="4614" max="4614" width="13.5546875" style="1" customWidth="1"/>
    <col min="4615" max="4864" width="8.88671875" style="1"/>
    <col min="4865" max="4865" width="5.44140625" style="1" bestFit="1" customWidth="1"/>
    <col min="4866" max="4866" width="69.44140625" style="1" customWidth="1"/>
    <col min="4867" max="4867" width="12.88671875" style="1" bestFit="1" customWidth="1"/>
    <col min="4868" max="4868" width="13.109375" style="1" customWidth="1"/>
    <col min="4869" max="4869" width="12.6640625" style="1" customWidth="1"/>
    <col min="4870" max="4870" width="13.5546875" style="1" customWidth="1"/>
    <col min="4871" max="5120" width="8.88671875" style="1"/>
    <col min="5121" max="5121" width="5.44140625" style="1" bestFit="1" customWidth="1"/>
    <col min="5122" max="5122" width="69.44140625" style="1" customWidth="1"/>
    <col min="5123" max="5123" width="12.88671875" style="1" bestFit="1" customWidth="1"/>
    <col min="5124" max="5124" width="13.109375" style="1" customWidth="1"/>
    <col min="5125" max="5125" width="12.6640625" style="1" customWidth="1"/>
    <col min="5126" max="5126" width="13.5546875" style="1" customWidth="1"/>
    <col min="5127" max="5376" width="8.88671875" style="1"/>
    <col min="5377" max="5377" width="5.44140625" style="1" bestFit="1" customWidth="1"/>
    <col min="5378" max="5378" width="69.44140625" style="1" customWidth="1"/>
    <col min="5379" max="5379" width="12.88671875" style="1" bestFit="1" customWidth="1"/>
    <col min="5380" max="5380" width="13.109375" style="1" customWidth="1"/>
    <col min="5381" max="5381" width="12.6640625" style="1" customWidth="1"/>
    <col min="5382" max="5382" width="13.5546875" style="1" customWidth="1"/>
    <col min="5383" max="5632" width="8.88671875" style="1"/>
    <col min="5633" max="5633" width="5.44140625" style="1" bestFit="1" customWidth="1"/>
    <col min="5634" max="5634" width="69.44140625" style="1" customWidth="1"/>
    <col min="5635" max="5635" width="12.88671875" style="1" bestFit="1" customWidth="1"/>
    <col min="5636" max="5636" width="13.109375" style="1" customWidth="1"/>
    <col min="5637" max="5637" width="12.6640625" style="1" customWidth="1"/>
    <col min="5638" max="5638" width="13.5546875" style="1" customWidth="1"/>
    <col min="5639" max="5888" width="8.88671875" style="1"/>
    <col min="5889" max="5889" width="5.44140625" style="1" bestFit="1" customWidth="1"/>
    <col min="5890" max="5890" width="69.44140625" style="1" customWidth="1"/>
    <col min="5891" max="5891" width="12.88671875" style="1" bestFit="1" customWidth="1"/>
    <col min="5892" max="5892" width="13.109375" style="1" customWidth="1"/>
    <col min="5893" max="5893" width="12.6640625" style="1" customWidth="1"/>
    <col min="5894" max="5894" width="13.5546875" style="1" customWidth="1"/>
    <col min="5895" max="6144" width="8.88671875" style="1"/>
    <col min="6145" max="6145" width="5.44140625" style="1" bestFit="1" customWidth="1"/>
    <col min="6146" max="6146" width="69.44140625" style="1" customWidth="1"/>
    <col min="6147" max="6147" width="12.88671875" style="1" bestFit="1" customWidth="1"/>
    <col min="6148" max="6148" width="13.109375" style="1" customWidth="1"/>
    <col min="6149" max="6149" width="12.6640625" style="1" customWidth="1"/>
    <col min="6150" max="6150" width="13.5546875" style="1" customWidth="1"/>
    <col min="6151" max="6400" width="8.88671875" style="1"/>
    <col min="6401" max="6401" width="5.44140625" style="1" bestFit="1" customWidth="1"/>
    <col min="6402" max="6402" width="69.44140625" style="1" customWidth="1"/>
    <col min="6403" max="6403" width="12.88671875" style="1" bestFit="1" customWidth="1"/>
    <col min="6404" max="6404" width="13.109375" style="1" customWidth="1"/>
    <col min="6405" max="6405" width="12.6640625" style="1" customWidth="1"/>
    <col min="6406" max="6406" width="13.5546875" style="1" customWidth="1"/>
    <col min="6407" max="6656" width="8.88671875" style="1"/>
    <col min="6657" max="6657" width="5.44140625" style="1" bestFit="1" customWidth="1"/>
    <col min="6658" max="6658" width="69.44140625" style="1" customWidth="1"/>
    <col min="6659" max="6659" width="12.88671875" style="1" bestFit="1" customWidth="1"/>
    <col min="6660" max="6660" width="13.109375" style="1" customWidth="1"/>
    <col min="6661" max="6661" width="12.6640625" style="1" customWidth="1"/>
    <col min="6662" max="6662" width="13.5546875" style="1" customWidth="1"/>
    <col min="6663" max="6912" width="8.88671875" style="1"/>
    <col min="6913" max="6913" width="5.44140625" style="1" bestFit="1" customWidth="1"/>
    <col min="6914" max="6914" width="69.44140625" style="1" customWidth="1"/>
    <col min="6915" max="6915" width="12.88671875" style="1" bestFit="1" customWidth="1"/>
    <col min="6916" max="6916" width="13.109375" style="1" customWidth="1"/>
    <col min="6917" max="6917" width="12.6640625" style="1" customWidth="1"/>
    <col min="6918" max="6918" width="13.5546875" style="1" customWidth="1"/>
    <col min="6919" max="7168" width="8.88671875" style="1"/>
    <col min="7169" max="7169" width="5.44140625" style="1" bestFit="1" customWidth="1"/>
    <col min="7170" max="7170" width="69.44140625" style="1" customWidth="1"/>
    <col min="7171" max="7171" width="12.88671875" style="1" bestFit="1" customWidth="1"/>
    <col min="7172" max="7172" width="13.109375" style="1" customWidth="1"/>
    <col min="7173" max="7173" width="12.6640625" style="1" customWidth="1"/>
    <col min="7174" max="7174" width="13.5546875" style="1" customWidth="1"/>
    <col min="7175" max="7424" width="8.88671875" style="1"/>
    <col min="7425" max="7425" width="5.44140625" style="1" bestFit="1" customWidth="1"/>
    <col min="7426" max="7426" width="69.44140625" style="1" customWidth="1"/>
    <col min="7427" max="7427" width="12.88671875" style="1" bestFit="1" customWidth="1"/>
    <col min="7428" max="7428" width="13.109375" style="1" customWidth="1"/>
    <col min="7429" max="7429" width="12.6640625" style="1" customWidth="1"/>
    <col min="7430" max="7430" width="13.5546875" style="1" customWidth="1"/>
    <col min="7431" max="7680" width="8.88671875" style="1"/>
    <col min="7681" max="7681" width="5.44140625" style="1" bestFit="1" customWidth="1"/>
    <col min="7682" max="7682" width="69.44140625" style="1" customWidth="1"/>
    <col min="7683" max="7683" width="12.88671875" style="1" bestFit="1" customWidth="1"/>
    <col min="7684" max="7684" width="13.109375" style="1" customWidth="1"/>
    <col min="7685" max="7685" width="12.6640625" style="1" customWidth="1"/>
    <col min="7686" max="7686" width="13.5546875" style="1" customWidth="1"/>
    <col min="7687" max="7936" width="8.88671875" style="1"/>
    <col min="7937" max="7937" width="5.44140625" style="1" bestFit="1" customWidth="1"/>
    <col min="7938" max="7938" width="69.44140625" style="1" customWidth="1"/>
    <col min="7939" max="7939" width="12.88671875" style="1" bestFit="1" customWidth="1"/>
    <col min="7940" max="7940" width="13.109375" style="1" customWidth="1"/>
    <col min="7941" max="7941" width="12.6640625" style="1" customWidth="1"/>
    <col min="7942" max="7942" width="13.5546875" style="1" customWidth="1"/>
    <col min="7943" max="8192" width="8.88671875" style="1"/>
    <col min="8193" max="8193" width="5.44140625" style="1" bestFit="1" customWidth="1"/>
    <col min="8194" max="8194" width="69.44140625" style="1" customWidth="1"/>
    <col min="8195" max="8195" width="12.88671875" style="1" bestFit="1" customWidth="1"/>
    <col min="8196" max="8196" width="13.109375" style="1" customWidth="1"/>
    <col min="8197" max="8197" width="12.6640625" style="1" customWidth="1"/>
    <col min="8198" max="8198" width="13.5546875" style="1" customWidth="1"/>
    <col min="8199" max="8448" width="8.88671875" style="1"/>
    <col min="8449" max="8449" width="5.44140625" style="1" bestFit="1" customWidth="1"/>
    <col min="8450" max="8450" width="69.44140625" style="1" customWidth="1"/>
    <col min="8451" max="8451" width="12.88671875" style="1" bestFit="1" customWidth="1"/>
    <col min="8452" max="8452" width="13.109375" style="1" customWidth="1"/>
    <col min="8453" max="8453" width="12.6640625" style="1" customWidth="1"/>
    <col min="8454" max="8454" width="13.5546875" style="1" customWidth="1"/>
    <col min="8455" max="8704" width="8.88671875" style="1"/>
    <col min="8705" max="8705" width="5.44140625" style="1" bestFit="1" customWidth="1"/>
    <col min="8706" max="8706" width="69.44140625" style="1" customWidth="1"/>
    <col min="8707" max="8707" width="12.88671875" style="1" bestFit="1" customWidth="1"/>
    <col min="8708" max="8708" width="13.109375" style="1" customWidth="1"/>
    <col min="8709" max="8709" width="12.6640625" style="1" customWidth="1"/>
    <col min="8710" max="8710" width="13.5546875" style="1" customWidth="1"/>
    <col min="8711" max="8960" width="8.88671875" style="1"/>
    <col min="8961" max="8961" width="5.44140625" style="1" bestFit="1" customWidth="1"/>
    <col min="8962" max="8962" width="69.44140625" style="1" customWidth="1"/>
    <col min="8963" max="8963" width="12.88671875" style="1" bestFit="1" customWidth="1"/>
    <col min="8964" max="8964" width="13.109375" style="1" customWidth="1"/>
    <col min="8965" max="8965" width="12.6640625" style="1" customWidth="1"/>
    <col min="8966" max="8966" width="13.5546875" style="1" customWidth="1"/>
    <col min="8967" max="9216" width="8.88671875" style="1"/>
    <col min="9217" max="9217" width="5.44140625" style="1" bestFit="1" customWidth="1"/>
    <col min="9218" max="9218" width="69.44140625" style="1" customWidth="1"/>
    <col min="9219" max="9219" width="12.88671875" style="1" bestFit="1" customWidth="1"/>
    <col min="9220" max="9220" width="13.109375" style="1" customWidth="1"/>
    <col min="9221" max="9221" width="12.6640625" style="1" customWidth="1"/>
    <col min="9222" max="9222" width="13.5546875" style="1" customWidth="1"/>
    <col min="9223" max="9472" width="8.88671875" style="1"/>
    <col min="9473" max="9473" width="5.44140625" style="1" bestFit="1" customWidth="1"/>
    <col min="9474" max="9474" width="69.44140625" style="1" customWidth="1"/>
    <col min="9475" max="9475" width="12.88671875" style="1" bestFit="1" customWidth="1"/>
    <col min="9476" max="9476" width="13.109375" style="1" customWidth="1"/>
    <col min="9477" max="9477" width="12.6640625" style="1" customWidth="1"/>
    <col min="9478" max="9478" width="13.5546875" style="1" customWidth="1"/>
    <col min="9479" max="9728" width="8.88671875" style="1"/>
    <col min="9729" max="9729" width="5.44140625" style="1" bestFit="1" customWidth="1"/>
    <col min="9730" max="9730" width="69.44140625" style="1" customWidth="1"/>
    <col min="9731" max="9731" width="12.88671875" style="1" bestFit="1" customWidth="1"/>
    <col min="9732" max="9732" width="13.109375" style="1" customWidth="1"/>
    <col min="9733" max="9733" width="12.6640625" style="1" customWidth="1"/>
    <col min="9734" max="9734" width="13.5546875" style="1" customWidth="1"/>
    <col min="9735" max="9984" width="8.88671875" style="1"/>
    <col min="9985" max="9985" width="5.44140625" style="1" bestFit="1" customWidth="1"/>
    <col min="9986" max="9986" width="69.44140625" style="1" customWidth="1"/>
    <col min="9987" max="9987" width="12.88671875" style="1" bestFit="1" customWidth="1"/>
    <col min="9988" max="9988" width="13.109375" style="1" customWidth="1"/>
    <col min="9989" max="9989" width="12.6640625" style="1" customWidth="1"/>
    <col min="9990" max="9990" width="13.5546875" style="1" customWidth="1"/>
    <col min="9991" max="10240" width="8.88671875" style="1"/>
    <col min="10241" max="10241" width="5.44140625" style="1" bestFit="1" customWidth="1"/>
    <col min="10242" max="10242" width="69.44140625" style="1" customWidth="1"/>
    <col min="10243" max="10243" width="12.88671875" style="1" bestFit="1" customWidth="1"/>
    <col min="10244" max="10244" width="13.109375" style="1" customWidth="1"/>
    <col min="10245" max="10245" width="12.6640625" style="1" customWidth="1"/>
    <col min="10246" max="10246" width="13.5546875" style="1" customWidth="1"/>
    <col min="10247" max="10496" width="8.88671875" style="1"/>
    <col min="10497" max="10497" width="5.44140625" style="1" bestFit="1" customWidth="1"/>
    <col min="10498" max="10498" width="69.44140625" style="1" customWidth="1"/>
    <col min="10499" max="10499" width="12.88671875" style="1" bestFit="1" customWidth="1"/>
    <col min="10500" max="10500" width="13.109375" style="1" customWidth="1"/>
    <col min="10501" max="10501" width="12.6640625" style="1" customWidth="1"/>
    <col min="10502" max="10502" width="13.5546875" style="1" customWidth="1"/>
    <col min="10503" max="10752" width="8.88671875" style="1"/>
    <col min="10753" max="10753" width="5.44140625" style="1" bestFit="1" customWidth="1"/>
    <col min="10754" max="10754" width="69.44140625" style="1" customWidth="1"/>
    <col min="10755" max="10755" width="12.88671875" style="1" bestFit="1" customWidth="1"/>
    <col min="10756" max="10756" width="13.109375" style="1" customWidth="1"/>
    <col min="10757" max="10757" width="12.6640625" style="1" customWidth="1"/>
    <col min="10758" max="10758" width="13.5546875" style="1" customWidth="1"/>
    <col min="10759" max="11008" width="8.88671875" style="1"/>
    <col min="11009" max="11009" width="5.44140625" style="1" bestFit="1" customWidth="1"/>
    <col min="11010" max="11010" width="69.44140625" style="1" customWidth="1"/>
    <col min="11011" max="11011" width="12.88671875" style="1" bestFit="1" customWidth="1"/>
    <col min="11012" max="11012" width="13.109375" style="1" customWidth="1"/>
    <col min="11013" max="11013" width="12.6640625" style="1" customWidth="1"/>
    <col min="11014" max="11014" width="13.5546875" style="1" customWidth="1"/>
    <col min="11015" max="11264" width="8.88671875" style="1"/>
    <col min="11265" max="11265" width="5.44140625" style="1" bestFit="1" customWidth="1"/>
    <col min="11266" max="11266" width="69.44140625" style="1" customWidth="1"/>
    <col min="11267" max="11267" width="12.88671875" style="1" bestFit="1" customWidth="1"/>
    <col min="11268" max="11268" width="13.109375" style="1" customWidth="1"/>
    <col min="11269" max="11269" width="12.6640625" style="1" customWidth="1"/>
    <col min="11270" max="11270" width="13.5546875" style="1" customWidth="1"/>
    <col min="11271" max="11520" width="8.88671875" style="1"/>
    <col min="11521" max="11521" width="5.44140625" style="1" bestFit="1" customWidth="1"/>
    <col min="11522" max="11522" width="69.44140625" style="1" customWidth="1"/>
    <col min="11523" max="11523" width="12.88671875" style="1" bestFit="1" customWidth="1"/>
    <col min="11524" max="11524" width="13.109375" style="1" customWidth="1"/>
    <col min="11525" max="11525" width="12.6640625" style="1" customWidth="1"/>
    <col min="11526" max="11526" width="13.5546875" style="1" customWidth="1"/>
    <col min="11527" max="11776" width="8.88671875" style="1"/>
    <col min="11777" max="11777" width="5.44140625" style="1" bestFit="1" customWidth="1"/>
    <col min="11778" max="11778" width="69.44140625" style="1" customWidth="1"/>
    <col min="11779" max="11779" width="12.88671875" style="1" bestFit="1" customWidth="1"/>
    <col min="11780" max="11780" width="13.109375" style="1" customWidth="1"/>
    <col min="11781" max="11781" width="12.6640625" style="1" customWidth="1"/>
    <col min="11782" max="11782" width="13.5546875" style="1" customWidth="1"/>
    <col min="11783" max="12032" width="8.88671875" style="1"/>
    <col min="12033" max="12033" width="5.44140625" style="1" bestFit="1" customWidth="1"/>
    <col min="12034" max="12034" width="69.44140625" style="1" customWidth="1"/>
    <col min="12035" max="12035" width="12.88671875" style="1" bestFit="1" customWidth="1"/>
    <col min="12036" max="12036" width="13.109375" style="1" customWidth="1"/>
    <col min="12037" max="12037" width="12.6640625" style="1" customWidth="1"/>
    <col min="12038" max="12038" width="13.5546875" style="1" customWidth="1"/>
    <col min="12039" max="12288" width="8.88671875" style="1"/>
    <col min="12289" max="12289" width="5.44140625" style="1" bestFit="1" customWidth="1"/>
    <col min="12290" max="12290" width="69.44140625" style="1" customWidth="1"/>
    <col min="12291" max="12291" width="12.88671875" style="1" bestFit="1" customWidth="1"/>
    <col min="12292" max="12292" width="13.109375" style="1" customWidth="1"/>
    <col min="12293" max="12293" width="12.6640625" style="1" customWidth="1"/>
    <col min="12294" max="12294" width="13.5546875" style="1" customWidth="1"/>
    <col min="12295" max="12544" width="8.88671875" style="1"/>
    <col min="12545" max="12545" width="5.44140625" style="1" bestFit="1" customWidth="1"/>
    <col min="12546" max="12546" width="69.44140625" style="1" customWidth="1"/>
    <col min="12547" max="12547" width="12.88671875" style="1" bestFit="1" customWidth="1"/>
    <col min="12548" max="12548" width="13.109375" style="1" customWidth="1"/>
    <col min="12549" max="12549" width="12.6640625" style="1" customWidth="1"/>
    <col min="12550" max="12550" width="13.5546875" style="1" customWidth="1"/>
    <col min="12551" max="12800" width="8.88671875" style="1"/>
    <col min="12801" max="12801" width="5.44140625" style="1" bestFit="1" customWidth="1"/>
    <col min="12802" max="12802" width="69.44140625" style="1" customWidth="1"/>
    <col min="12803" max="12803" width="12.88671875" style="1" bestFit="1" customWidth="1"/>
    <col min="12804" max="12804" width="13.109375" style="1" customWidth="1"/>
    <col min="12805" max="12805" width="12.6640625" style="1" customWidth="1"/>
    <col min="12806" max="12806" width="13.5546875" style="1" customWidth="1"/>
    <col min="12807" max="13056" width="8.88671875" style="1"/>
    <col min="13057" max="13057" width="5.44140625" style="1" bestFit="1" customWidth="1"/>
    <col min="13058" max="13058" width="69.44140625" style="1" customWidth="1"/>
    <col min="13059" max="13059" width="12.88671875" style="1" bestFit="1" customWidth="1"/>
    <col min="13060" max="13060" width="13.109375" style="1" customWidth="1"/>
    <col min="13061" max="13061" width="12.6640625" style="1" customWidth="1"/>
    <col min="13062" max="13062" width="13.5546875" style="1" customWidth="1"/>
    <col min="13063" max="13312" width="8.88671875" style="1"/>
    <col min="13313" max="13313" width="5.44140625" style="1" bestFit="1" customWidth="1"/>
    <col min="13314" max="13314" width="69.44140625" style="1" customWidth="1"/>
    <col min="13315" max="13315" width="12.88671875" style="1" bestFit="1" customWidth="1"/>
    <col min="13316" max="13316" width="13.109375" style="1" customWidth="1"/>
    <col min="13317" max="13317" width="12.6640625" style="1" customWidth="1"/>
    <col min="13318" max="13318" width="13.5546875" style="1" customWidth="1"/>
    <col min="13319" max="13568" width="8.88671875" style="1"/>
    <col min="13569" max="13569" width="5.44140625" style="1" bestFit="1" customWidth="1"/>
    <col min="13570" max="13570" width="69.44140625" style="1" customWidth="1"/>
    <col min="13571" max="13571" width="12.88671875" style="1" bestFit="1" customWidth="1"/>
    <col min="13572" max="13572" width="13.109375" style="1" customWidth="1"/>
    <col min="13573" max="13573" width="12.6640625" style="1" customWidth="1"/>
    <col min="13574" max="13574" width="13.5546875" style="1" customWidth="1"/>
    <col min="13575" max="13824" width="8.88671875" style="1"/>
    <col min="13825" max="13825" width="5.44140625" style="1" bestFit="1" customWidth="1"/>
    <col min="13826" max="13826" width="69.44140625" style="1" customWidth="1"/>
    <col min="13827" max="13827" width="12.88671875" style="1" bestFit="1" customWidth="1"/>
    <col min="13828" max="13828" width="13.109375" style="1" customWidth="1"/>
    <col min="13829" max="13829" width="12.6640625" style="1" customWidth="1"/>
    <col min="13830" max="13830" width="13.5546875" style="1" customWidth="1"/>
    <col min="13831" max="14080" width="8.88671875" style="1"/>
    <col min="14081" max="14081" width="5.44140625" style="1" bestFit="1" customWidth="1"/>
    <col min="14082" max="14082" width="69.44140625" style="1" customWidth="1"/>
    <col min="14083" max="14083" width="12.88671875" style="1" bestFit="1" customWidth="1"/>
    <col min="14084" max="14084" width="13.109375" style="1" customWidth="1"/>
    <col min="14085" max="14085" width="12.6640625" style="1" customWidth="1"/>
    <col min="14086" max="14086" width="13.5546875" style="1" customWidth="1"/>
    <col min="14087" max="14336" width="8.88671875" style="1"/>
    <col min="14337" max="14337" width="5.44140625" style="1" bestFit="1" customWidth="1"/>
    <col min="14338" max="14338" width="69.44140625" style="1" customWidth="1"/>
    <col min="14339" max="14339" width="12.88671875" style="1" bestFit="1" customWidth="1"/>
    <col min="14340" max="14340" width="13.109375" style="1" customWidth="1"/>
    <col min="14341" max="14341" width="12.6640625" style="1" customWidth="1"/>
    <col min="14342" max="14342" width="13.5546875" style="1" customWidth="1"/>
    <col min="14343" max="14592" width="8.88671875" style="1"/>
    <col min="14593" max="14593" width="5.44140625" style="1" bestFit="1" customWidth="1"/>
    <col min="14594" max="14594" width="69.44140625" style="1" customWidth="1"/>
    <col min="14595" max="14595" width="12.88671875" style="1" bestFit="1" customWidth="1"/>
    <col min="14596" max="14596" width="13.109375" style="1" customWidth="1"/>
    <col min="14597" max="14597" width="12.6640625" style="1" customWidth="1"/>
    <col min="14598" max="14598" width="13.5546875" style="1" customWidth="1"/>
    <col min="14599" max="14848" width="8.88671875" style="1"/>
    <col min="14849" max="14849" width="5.44140625" style="1" bestFit="1" customWidth="1"/>
    <col min="14850" max="14850" width="69.44140625" style="1" customWidth="1"/>
    <col min="14851" max="14851" width="12.88671875" style="1" bestFit="1" customWidth="1"/>
    <col min="14852" max="14852" width="13.109375" style="1" customWidth="1"/>
    <col min="14853" max="14853" width="12.6640625" style="1" customWidth="1"/>
    <col min="14854" max="14854" width="13.5546875" style="1" customWidth="1"/>
    <col min="14855" max="15104" width="8.88671875" style="1"/>
    <col min="15105" max="15105" width="5.44140625" style="1" bestFit="1" customWidth="1"/>
    <col min="15106" max="15106" width="69.44140625" style="1" customWidth="1"/>
    <col min="15107" max="15107" width="12.88671875" style="1" bestFit="1" customWidth="1"/>
    <col min="15108" max="15108" width="13.109375" style="1" customWidth="1"/>
    <col min="15109" max="15109" width="12.6640625" style="1" customWidth="1"/>
    <col min="15110" max="15110" width="13.5546875" style="1" customWidth="1"/>
    <col min="15111" max="15360" width="8.88671875" style="1"/>
    <col min="15361" max="15361" width="5.44140625" style="1" bestFit="1" customWidth="1"/>
    <col min="15362" max="15362" width="69.44140625" style="1" customWidth="1"/>
    <col min="15363" max="15363" width="12.88671875" style="1" bestFit="1" customWidth="1"/>
    <col min="15364" max="15364" width="13.109375" style="1" customWidth="1"/>
    <col min="15365" max="15365" width="12.6640625" style="1" customWidth="1"/>
    <col min="15366" max="15366" width="13.5546875" style="1" customWidth="1"/>
    <col min="15367" max="15616" width="8.88671875" style="1"/>
    <col min="15617" max="15617" width="5.44140625" style="1" bestFit="1" customWidth="1"/>
    <col min="15618" max="15618" width="69.44140625" style="1" customWidth="1"/>
    <col min="15619" max="15619" width="12.88671875" style="1" bestFit="1" customWidth="1"/>
    <col min="15620" max="15620" width="13.109375" style="1" customWidth="1"/>
    <col min="15621" max="15621" width="12.6640625" style="1" customWidth="1"/>
    <col min="15622" max="15622" width="13.5546875" style="1" customWidth="1"/>
    <col min="15623" max="15872" width="8.88671875" style="1"/>
    <col min="15873" max="15873" width="5.44140625" style="1" bestFit="1" customWidth="1"/>
    <col min="15874" max="15874" width="69.44140625" style="1" customWidth="1"/>
    <col min="15875" max="15875" width="12.88671875" style="1" bestFit="1" customWidth="1"/>
    <col min="15876" max="15876" width="13.109375" style="1" customWidth="1"/>
    <col min="15877" max="15877" width="12.6640625" style="1" customWidth="1"/>
    <col min="15878" max="15878" width="13.5546875" style="1" customWidth="1"/>
    <col min="15879" max="16128" width="8.88671875" style="1"/>
    <col min="16129" max="16129" width="5.44140625" style="1" bestFit="1" customWidth="1"/>
    <col min="16130" max="16130" width="69.44140625" style="1" customWidth="1"/>
    <col min="16131" max="16131" width="12.88671875" style="1" bestFit="1" customWidth="1"/>
    <col min="16132" max="16132" width="13.109375" style="1" customWidth="1"/>
    <col min="16133" max="16133" width="12.6640625" style="1" customWidth="1"/>
    <col min="16134" max="16134" width="13.5546875" style="1" customWidth="1"/>
    <col min="16135" max="16384" width="8.88671875" style="1"/>
  </cols>
  <sheetData>
    <row r="2" spans="1:6" x14ac:dyDescent="0.3">
      <c r="E2" s="2" t="s">
        <v>44</v>
      </c>
    </row>
    <row r="3" spans="1:6" ht="15" thickBot="1" x14ac:dyDescent="0.35">
      <c r="A3" s="3"/>
      <c r="B3" s="4"/>
      <c r="C3" s="4"/>
      <c r="D3" s="4"/>
      <c r="E3" s="2" t="s">
        <v>119</v>
      </c>
    </row>
    <row r="4" spans="1:6" ht="15" thickBot="1" x14ac:dyDescent="0.35">
      <c r="A4" s="6"/>
      <c r="B4" s="6"/>
      <c r="C4" s="6"/>
      <c r="D4" s="6"/>
      <c r="E4" s="7" t="s">
        <v>118</v>
      </c>
    </row>
    <row r="5" spans="1:6" x14ac:dyDescent="0.3">
      <c r="A5" s="8"/>
      <c r="B5" s="8"/>
      <c r="C5" s="8"/>
      <c r="D5" s="8"/>
      <c r="E5" s="8"/>
      <c r="F5" s="8"/>
    </row>
    <row r="6" spans="1:6" x14ac:dyDescent="0.3">
      <c r="A6" s="9" t="s">
        <v>0</v>
      </c>
      <c r="B6" s="10"/>
      <c r="C6" s="10"/>
      <c r="D6" s="10"/>
      <c r="E6" s="10"/>
      <c r="F6" s="10"/>
    </row>
    <row r="7" spans="1:6" x14ac:dyDescent="0.3">
      <c r="A7" s="10" t="s">
        <v>1</v>
      </c>
      <c r="B7" s="10"/>
      <c r="C7" s="10"/>
      <c r="D7" s="10"/>
      <c r="E7" s="10"/>
      <c r="F7" s="10"/>
    </row>
    <row r="8" spans="1:6" x14ac:dyDescent="0.3">
      <c r="A8" s="10" t="s">
        <v>42</v>
      </c>
      <c r="B8" s="10"/>
      <c r="C8" s="10"/>
      <c r="D8" s="10"/>
      <c r="E8" s="10"/>
      <c r="F8" s="10"/>
    </row>
    <row r="9" spans="1:6" x14ac:dyDescent="0.3">
      <c r="A9" s="9" t="s">
        <v>43</v>
      </c>
      <c r="B9" s="10"/>
      <c r="C9" s="10"/>
      <c r="D9" s="10"/>
      <c r="E9" s="10"/>
      <c r="F9" s="10"/>
    </row>
    <row r="10" spans="1:6" ht="8.4" customHeight="1" x14ac:dyDescent="0.3">
      <c r="A10" s="8"/>
      <c r="B10" s="11"/>
      <c r="C10" s="11"/>
      <c r="D10" s="11"/>
      <c r="E10" s="11"/>
      <c r="F10" s="126"/>
    </row>
    <row r="11" spans="1:6" x14ac:dyDescent="0.3">
      <c r="A11" s="125" t="s">
        <v>2</v>
      </c>
      <c r="B11" s="124"/>
      <c r="C11" s="124"/>
      <c r="D11" s="124"/>
      <c r="E11" s="124"/>
      <c r="F11" s="16"/>
    </row>
    <row r="12" spans="1:6" x14ac:dyDescent="0.3">
      <c r="A12" s="12" t="s">
        <v>3</v>
      </c>
      <c r="B12" s="13" t="s">
        <v>4</v>
      </c>
      <c r="C12" s="14"/>
      <c r="D12" s="14"/>
      <c r="E12" s="13" t="s">
        <v>5</v>
      </c>
      <c r="F12" s="113"/>
    </row>
    <row r="13" spans="1:6" x14ac:dyDescent="0.3">
      <c r="A13" s="5"/>
      <c r="B13" s="5"/>
      <c r="C13" s="5"/>
      <c r="D13" s="5"/>
      <c r="E13" s="5"/>
      <c r="F13" s="42"/>
    </row>
    <row r="14" spans="1:6" x14ac:dyDescent="0.3">
      <c r="A14" s="15"/>
      <c r="B14" s="122" t="s">
        <v>6</v>
      </c>
      <c r="C14" s="122"/>
      <c r="D14" s="121"/>
      <c r="E14" s="121"/>
      <c r="F14" s="120"/>
    </row>
    <row r="15" spans="1:6" x14ac:dyDescent="0.3">
      <c r="A15" s="15">
        <v>1</v>
      </c>
      <c r="B15" s="16"/>
      <c r="C15" s="16" t="s">
        <v>7</v>
      </c>
      <c r="D15" s="16" t="s">
        <v>8</v>
      </c>
      <c r="E15" s="16" t="s">
        <v>9</v>
      </c>
      <c r="F15" s="113"/>
    </row>
    <row r="16" spans="1:6" x14ac:dyDescent="0.3">
      <c r="A16" s="15">
        <f t="shared" ref="A16:A63" si="0">A15+1</f>
        <v>2</v>
      </c>
      <c r="B16" s="17" t="s">
        <v>10</v>
      </c>
      <c r="C16" s="17"/>
      <c r="D16" s="17"/>
      <c r="E16" s="18"/>
      <c r="F16" s="113"/>
    </row>
    <row r="17" spans="1:6" x14ac:dyDescent="0.3">
      <c r="A17" s="15">
        <f t="shared" si="0"/>
        <v>3</v>
      </c>
      <c r="B17" s="19" t="s">
        <v>21</v>
      </c>
      <c r="C17" s="51">
        <v>146577.86000000002</v>
      </c>
      <c r="D17" s="51">
        <v>9324412.6900000013</v>
      </c>
      <c r="E17" s="51">
        <f t="shared" ref="E17:E22" si="1">SUM(C17:D17)</f>
        <v>9470990.5500000007</v>
      </c>
      <c r="F17" s="113"/>
    </row>
    <row r="18" spans="1:6" x14ac:dyDescent="0.3">
      <c r="A18" s="15">
        <f t="shared" si="0"/>
        <v>4</v>
      </c>
      <c r="B18" s="19" t="s">
        <v>22</v>
      </c>
      <c r="C18" s="51">
        <v>330553.87999999983</v>
      </c>
      <c r="D18" s="51">
        <v>11614287.549999999</v>
      </c>
      <c r="E18" s="51">
        <f t="shared" si="1"/>
        <v>11944841.429999998</v>
      </c>
      <c r="F18" s="113"/>
    </row>
    <row r="19" spans="1:6" x14ac:dyDescent="0.3">
      <c r="A19" s="15">
        <f t="shared" si="0"/>
        <v>5</v>
      </c>
      <c r="B19" s="19" t="s">
        <v>23</v>
      </c>
      <c r="C19" s="51">
        <v>115489.18000000001</v>
      </c>
      <c r="D19" s="51">
        <v>5128914.879999999</v>
      </c>
      <c r="E19" s="51">
        <f t="shared" si="1"/>
        <v>5244404.0599999987</v>
      </c>
      <c r="F19" s="113"/>
    </row>
    <row r="20" spans="1:6" x14ac:dyDescent="0.3">
      <c r="A20" s="15">
        <f t="shared" si="0"/>
        <v>6</v>
      </c>
      <c r="B20" s="19" t="s">
        <v>24</v>
      </c>
      <c r="C20" s="51">
        <v>427808.19999999995</v>
      </c>
      <c r="D20" s="51">
        <v>12676575.679999998</v>
      </c>
      <c r="E20" s="51">
        <f t="shared" si="1"/>
        <v>13104383.879999997</v>
      </c>
      <c r="F20" s="113"/>
    </row>
    <row r="21" spans="1:6" x14ac:dyDescent="0.3">
      <c r="A21" s="15">
        <f t="shared" si="0"/>
        <v>7</v>
      </c>
      <c r="B21" s="19" t="s">
        <v>25</v>
      </c>
      <c r="C21" s="51">
        <v>718705.77</v>
      </c>
      <c r="D21" s="51">
        <v>12394591.869999999</v>
      </c>
      <c r="E21" s="20">
        <f t="shared" si="1"/>
        <v>13113297.639999999</v>
      </c>
      <c r="F21" s="113"/>
    </row>
    <row r="22" spans="1:6" x14ac:dyDescent="0.3">
      <c r="A22" s="15">
        <f t="shared" si="0"/>
        <v>8</v>
      </c>
      <c r="B22" s="19" t="s">
        <v>45</v>
      </c>
      <c r="C22" s="61">
        <v>506068.88000000006</v>
      </c>
      <c r="D22" s="61">
        <v>10553488.410000002</v>
      </c>
      <c r="E22" s="21">
        <f t="shared" si="1"/>
        <v>11059557.290000003</v>
      </c>
      <c r="F22" s="123"/>
    </row>
    <row r="23" spans="1:6" x14ac:dyDescent="0.3">
      <c r="A23" s="15">
        <f t="shared" si="0"/>
        <v>9</v>
      </c>
      <c r="B23" s="22" t="s">
        <v>11</v>
      </c>
      <c r="C23" s="23">
        <f>SUM(C17:C22)</f>
        <v>2245203.77</v>
      </c>
      <c r="D23" s="23">
        <f>SUM(D17:D22)</f>
        <v>61692271.079999998</v>
      </c>
      <c r="E23" s="23">
        <f>SUM(E17:E22)</f>
        <v>63937474.849999994</v>
      </c>
      <c r="F23" s="113"/>
    </row>
    <row r="24" spans="1:6" x14ac:dyDescent="0.3">
      <c r="A24" s="15">
        <f t="shared" si="0"/>
        <v>10</v>
      </c>
      <c r="B24" s="5"/>
      <c r="C24" s="24"/>
      <c r="D24" s="24"/>
      <c r="E24" s="24"/>
      <c r="F24" s="113"/>
    </row>
    <row r="25" spans="1:6" x14ac:dyDescent="0.3">
      <c r="A25" s="15">
        <f t="shared" si="0"/>
        <v>11</v>
      </c>
      <c r="B25" s="5" t="s">
        <v>12</v>
      </c>
      <c r="C25" s="25">
        <f>C23/6</f>
        <v>374200.62833333336</v>
      </c>
      <c r="D25" s="25">
        <f>D23/6</f>
        <v>10282045.18</v>
      </c>
      <c r="E25" s="20">
        <f>+E23/6</f>
        <v>10656245.808333332</v>
      </c>
      <c r="F25" s="113"/>
    </row>
    <row r="26" spans="1:6" x14ac:dyDescent="0.3">
      <c r="A26" s="15">
        <f t="shared" si="0"/>
        <v>12</v>
      </c>
      <c r="B26" s="5"/>
      <c r="C26" s="24"/>
      <c r="D26" s="24"/>
      <c r="E26" s="24"/>
      <c r="F26" s="113"/>
    </row>
    <row r="27" spans="1:6" x14ac:dyDescent="0.3">
      <c r="A27" s="15">
        <f t="shared" si="0"/>
        <v>13</v>
      </c>
      <c r="B27" s="26" t="s">
        <v>46</v>
      </c>
      <c r="C27" s="27"/>
      <c r="D27" s="27"/>
      <c r="E27" s="24"/>
      <c r="F27" s="113"/>
    </row>
    <row r="28" spans="1:6" x14ac:dyDescent="0.3">
      <c r="A28" s="15">
        <f t="shared" si="0"/>
        <v>14</v>
      </c>
      <c r="B28" s="28" t="s">
        <v>13</v>
      </c>
      <c r="C28" s="21">
        <f>C22</f>
        <v>506068.88000000006</v>
      </c>
      <c r="D28" s="21">
        <f>D22</f>
        <v>10553488.410000002</v>
      </c>
      <c r="E28" s="21">
        <f>E22</f>
        <v>11059557.290000003</v>
      </c>
      <c r="F28" s="113"/>
    </row>
    <row r="29" spans="1:6" x14ac:dyDescent="0.3">
      <c r="A29" s="15">
        <f t="shared" si="0"/>
        <v>15</v>
      </c>
      <c r="B29" s="5"/>
      <c r="C29" s="24"/>
      <c r="D29" s="24"/>
      <c r="E29" s="24"/>
      <c r="F29" s="113"/>
    </row>
    <row r="30" spans="1:6" x14ac:dyDescent="0.3">
      <c r="A30" s="15">
        <f t="shared" si="0"/>
        <v>16</v>
      </c>
      <c r="B30" s="29" t="s">
        <v>14</v>
      </c>
      <c r="C30" s="20">
        <f>C25-C28</f>
        <v>-131868.25166666671</v>
      </c>
      <c r="D30" s="20">
        <f>D25-D28</f>
        <v>-271443.23000000231</v>
      </c>
      <c r="E30" s="20">
        <f>E25-E28</f>
        <v>-403311.48166667111</v>
      </c>
      <c r="F30" s="113"/>
    </row>
    <row r="31" spans="1:6" ht="9.6" customHeight="1" x14ac:dyDescent="0.3">
      <c r="A31" s="15">
        <f t="shared" si="0"/>
        <v>17</v>
      </c>
      <c r="B31" s="5"/>
      <c r="C31" s="24"/>
      <c r="D31" s="24"/>
      <c r="E31" s="24"/>
      <c r="F31" s="113"/>
    </row>
    <row r="32" spans="1:6" x14ac:dyDescent="0.3">
      <c r="A32" s="15">
        <f t="shared" si="0"/>
        <v>18</v>
      </c>
      <c r="B32" s="122" t="s">
        <v>15</v>
      </c>
      <c r="C32" s="122"/>
      <c r="D32" s="121"/>
      <c r="E32" s="121"/>
      <c r="F32" s="120"/>
    </row>
    <row r="33" spans="1:8" x14ac:dyDescent="0.3">
      <c r="A33" s="15">
        <f t="shared" si="0"/>
        <v>19</v>
      </c>
      <c r="B33" s="30" t="s">
        <v>16</v>
      </c>
      <c r="C33" s="30"/>
      <c r="D33" s="31"/>
      <c r="E33" s="31"/>
      <c r="F33" s="20"/>
    </row>
    <row r="34" spans="1:8" x14ac:dyDescent="0.3">
      <c r="A34" s="15">
        <f t="shared" si="0"/>
        <v>20</v>
      </c>
      <c r="B34" s="32" t="s">
        <v>56</v>
      </c>
      <c r="C34" s="24"/>
      <c r="D34" s="118"/>
      <c r="E34" s="118"/>
      <c r="F34" s="118"/>
      <c r="G34" s="113"/>
    </row>
    <row r="35" spans="1:8" x14ac:dyDescent="0.3">
      <c r="A35" s="15">
        <f t="shared" si="0"/>
        <v>21</v>
      </c>
      <c r="B35" s="33" t="s">
        <v>32</v>
      </c>
      <c r="C35" s="58">
        <v>-12560038.23</v>
      </c>
      <c r="D35" s="118"/>
      <c r="E35" s="118"/>
      <c r="F35" s="114"/>
      <c r="G35" s="113"/>
    </row>
    <row r="36" spans="1:8" x14ac:dyDescent="0.3">
      <c r="A36" s="15">
        <f t="shared" si="0"/>
        <v>22</v>
      </c>
      <c r="B36" s="33" t="s">
        <v>60</v>
      </c>
      <c r="C36" s="58">
        <v>50185.88</v>
      </c>
      <c r="D36" s="118"/>
      <c r="E36" s="118"/>
      <c r="F36" s="114"/>
      <c r="G36" s="113"/>
    </row>
    <row r="37" spans="1:8" x14ac:dyDescent="0.3">
      <c r="A37" s="15">
        <f t="shared" si="0"/>
        <v>23</v>
      </c>
      <c r="B37" s="33" t="s">
        <v>33</v>
      </c>
      <c r="C37" s="34">
        <v>18185672.66</v>
      </c>
      <c r="D37" s="118"/>
      <c r="E37" s="118"/>
      <c r="F37" s="114"/>
      <c r="G37" s="113"/>
    </row>
    <row r="38" spans="1:8" x14ac:dyDescent="0.3">
      <c r="A38" s="15">
        <f t="shared" si="0"/>
        <v>24</v>
      </c>
      <c r="B38" s="33" t="s">
        <v>40</v>
      </c>
      <c r="C38" s="34">
        <v>24157767.119999997</v>
      </c>
      <c r="D38" s="118"/>
      <c r="E38" s="118"/>
      <c r="F38" s="114"/>
      <c r="G38" s="113"/>
    </row>
    <row r="39" spans="1:8" x14ac:dyDescent="0.3">
      <c r="A39" s="15">
        <f t="shared" si="0"/>
        <v>25</v>
      </c>
      <c r="B39" s="33" t="s">
        <v>47</v>
      </c>
      <c r="C39" s="119">
        <v>8269006</v>
      </c>
      <c r="D39" s="118"/>
      <c r="E39" s="118"/>
      <c r="F39" s="117"/>
      <c r="G39" s="113"/>
      <c r="H39" s="116"/>
    </row>
    <row r="40" spans="1:8" x14ac:dyDescent="0.3">
      <c r="A40" s="15">
        <f t="shared" si="0"/>
        <v>26</v>
      </c>
      <c r="B40" s="32" t="s">
        <v>117</v>
      </c>
      <c r="C40" s="24">
        <f>SUM(C35:C39)</f>
        <v>38102593.43</v>
      </c>
      <c r="D40" s="24"/>
      <c r="E40" s="20"/>
      <c r="F40" s="115"/>
      <c r="G40" s="113"/>
    </row>
    <row r="41" spans="1:8" x14ac:dyDescent="0.3">
      <c r="A41" s="15">
        <f t="shared" si="0"/>
        <v>27</v>
      </c>
      <c r="B41" s="32" t="s">
        <v>116</v>
      </c>
      <c r="C41" s="24"/>
      <c r="D41" s="24">
        <f>(C40/48)*12</f>
        <v>9525648.3574999999</v>
      </c>
      <c r="E41" s="20"/>
      <c r="F41" s="115"/>
      <c r="G41" s="113"/>
    </row>
    <row r="42" spans="1:8" x14ac:dyDescent="0.3">
      <c r="A42" s="15">
        <f t="shared" si="0"/>
        <v>28</v>
      </c>
      <c r="B42" s="32"/>
      <c r="C42" s="24"/>
      <c r="D42" s="24"/>
      <c r="E42" s="20"/>
      <c r="F42" s="114"/>
      <c r="G42" s="113"/>
    </row>
    <row r="43" spans="1:8" x14ac:dyDescent="0.3">
      <c r="A43" s="15">
        <f t="shared" si="0"/>
        <v>29</v>
      </c>
      <c r="B43" s="32"/>
      <c r="C43" s="24"/>
      <c r="D43" s="24"/>
      <c r="E43" s="20"/>
      <c r="F43" s="114"/>
      <c r="G43" s="113"/>
    </row>
    <row r="44" spans="1:8" x14ac:dyDescent="0.3">
      <c r="A44" s="15">
        <f t="shared" si="0"/>
        <v>30</v>
      </c>
      <c r="B44" s="30" t="s">
        <v>17</v>
      </c>
      <c r="C44" s="31"/>
      <c r="D44" s="24"/>
      <c r="E44" s="20"/>
      <c r="F44" s="114"/>
      <c r="G44" s="113"/>
    </row>
    <row r="45" spans="1:8" x14ac:dyDescent="0.3">
      <c r="A45" s="15">
        <f t="shared" si="0"/>
        <v>31</v>
      </c>
      <c r="B45" s="32" t="s">
        <v>57</v>
      </c>
      <c r="C45" s="24"/>
      <c r="D45" s="24"/>
      <c r="E45" s="20"/>
      <c r="F45" s="114"/>
      <c r="G45" s="113"/>
    </row>
    <row r="46" spans="1:8" x14ac:dyDescent="0.3">
      <c r="A46" s="15">
        <f t="shared" si="0"/>
        <v>32</v>
      </c>
      <c r="B46" s="33" t="s">
        <v>18</v>
      </c>
      <c r="C46" s="34">
        <v>6632821</v>
      </c>
      <c r="D46" s="24"/>
      <c r="E46" s="20"/>
      <c r="F46" s="114"/>
      <c r="G46" s="113"/>
    </row>
    <row r="47" spans="1:8" x14ac:dyDescent="0.3">
      <c r="A47" s="15">
        <f t="shared" si="0"/>
        <v>33</v>
      </c>
      <c r="B47" s="32" t="s">
        <v>19</v>
      </c>
      <c r="C47" s="24"/>
      <c r="D47" s="24"/>
      <c r="E47" s="20"/>
      <c r="F47" s="114"/>
      <c r="G47" s="113"/>
    </row>
    <row r="48" spans="1:8" x14ac:dyDescent="0.3">
      <c r="A48" s="15">
        <f t="shared" si="0"/>
        <v>34</v>
      </c>
      <c r="B48" s="32" t="s">
        <v>115</v>
      </c>
      <c r="C48" s="24"/>
      <c r="D48" s="34">
        <f>C46</f>
        <v>6632821</v>
      </c>
      <c r="E48" s="20"/>
      <c r="F48" s="114"/>
      <c r="G48" s="113"/>
    </row>
    <row r="49" spans="1:7" x14ac:dyDescent="0.3">
      <c r="A49" s="15">
        <f t="shared" si="0"/>
        <v>35</v>
      </c>
      <c r="B49" s="32"/>
      <c r="C49" s="24"/>
      <c r="D49" s="49"/>
      <c r="E49" s="20"/>
      <c r="F49" s="114"/>
      <c r="G49" s="113"/>
    </row>
    <row r="50" spans="1:7" x14ac:dyDescent="0.3">
      <c r="A50" s="15">
        <f t="shared" si="0"/>
        <v>36</v>
      </c>
      <c r="B50" s="30" t="s">
        <v>38</v>
      </c>
      <c r="C50" s="34"/>
      <c r="D50" s="24"/>
      <c r="E50" s="20"/>
      <c r="F50" s="114"/>
      <c r="G50" s="113"/>
    </row>
    <row r="51" spans="1:7" x14ac:dyDescent="0.3">
      <c r="A51" s="15">
        <f t="shared" si="0"/>
        <v>37</v>
      </c>
      <c r="B51" s="33" t="s">
        <v>37</v>
      </c>
      <c r="C51" s="34">
        <v>60295490.299999997</v>
      </c>
      <c r="D51" s="20"/>
      <c r="E51" s="20"/>
      <c r="F51" s="114"/>
      <c r="G51" s="113"/>
    </row>
    <row r="52" spans="1:7" x14ac:dyDescent="0.3">
      <c r="A52" s="15">
        <f t="shared" si="0"/>
        <v>38</v>
      </c>
      <c r="B52" s="32" t="s">
        <v>114</v>
      </c>
      <c r="C52" s="20"/>
      <c r="D52" s="21">
        <f>C51/72*12</f>
        <v>10049248.383333333</v>
      </c>
      <c r="E52" s="20"/>
      <c r="F52" s="114"/>
      <c r="G52" s="113"/>
    </row>
    <row r="53" spans="1:7" x14ac:dyDescent="0.3">
      <c r="A53" s="15">
        <f t="shared" si="0"/>
        <v>39</v>
      </c>
      <c r="B53" s="33"/>
      <c r="C53" s="34"/>
      <c r="D53" s="24"/>
      <c r="E53" s="20"/>
      <c r="F53" s="114"/>
      <c r="G53" s="113"/>
    </row>
    <row r="54" spans="1:7" x14ac:dyDescent="0.3">
      <c r="A54" s="15">
        <f t="shared" si="0"/>
        <v>40</v>
      </c>
      <c r="B54" s="32" t="s">
        <v>113</v>
      </c>
      <c r="C54" s="24"/>
      <c r="D54" s="20">
        <f>D41+D48+D52</f>
        <v>26207717.740833335</v>
      </c>
      <c r="F54" s="114"/>
      <c r="G54" s="113"/>
    </row>
    <row r="55" spans="1:7" x14ac:dyDescent="0.3">
      <c r="A55" s="15">
        <f t="shared" si="0"/>
        <v>41</v>
      </c>
      <c r="B55" s="32" t="s">
        <v>34</v>
      </c>
      <c r="C55" s="24"/>
      <c r="D55" s="21">
        <v>15477396</v>
      </c>
      <c r="F55" s="114"/>
      <c r="G55" s="113"/>
    </row>
    <row r="56" spans="1:7" x14ac:dyDescent="0.3">
      <c r="A56" s="15">
        <f t="shared" si="0"/>
        <v>42</v>
      </c>
      <c r="B56" s="32"/>
      <c r="C56" s="24"/>
      <c r="D56" s="24"/>
      <c r="E56" s="20"/>
      <c r="F56" s="114"/>
      <c r="G56" s="113"/>
    </row>
    <row r="57" spans="1:7" x14ac:dyDescent="0.3">
      <c r="A57" s="15">
        <f t="shared" si="0"/>
        <v>43</v>
      </c>
      <c r="B57" s="29" t="s">
        <v>35</v>
      </c>
      <c r="C57" s="35"/>
      <c r="D57" s="24"/>
      <c r="E57" s="21">
        <f>D54-D55</f>
        <v>10730321.740833335</v>
      </c>
      <c r="F57" s="114"/>
      <c r="G57" s="113"/>
    </row>
    <row r="58" spans="1:7" x14ac:dyDescent="0.3">
      <c r="A58" s="15">
        <f t="shared" si="0"/>
        <v>44</v>
      </c>
      <c r="B58" s="32"/>
      <c r="C58" s="24"/>
      <c r="D58" s="24"/>
      <c r="E58" s="20"/>
      <c r="G58" s="113"/>
    </row>
    <row r="59" spans="1:7" x14ac:dyDescent="0.3">
      <c r="A59" s="15">
        <f t="shared" si="0"/>
        <v>45</v>
      </c>
      <c r="B59" s="36" t="s">
        <v>112</v>
      </c>
      <c r="C59" s="27"/>
      <c r="D59" s="24"/>
      <c r="E59" s="20">
        <f>E30+E57</f>
        <v>10327010.259166664</v>
      </c>
      <c r="G59" s="113"/>
    </row>
    <row r="60" spans="1:7" x14ac:dyDescent="0.3">
      <c r="A60" s="15">
        <f t="shared" si="0"/>
        <v>46</v>
      </c>
      <c r="B60" s="37"/>
      <c r="C60" s="38"/>
      <c r="D60" s="39"/>
      <c r="E60" s="20"/>
      <c r="G60" s="113"/>
    </row>
    <row r="61" spans="1:7" x14ac:dyDescent="0.3">
      <c r="A61" s="15">
        <f t="shared" si="0"/>
        <v>47</v>
      </c>
      <c r="B61" s="37" t="s">
        <v>111</v>
      </c>
      <c r="C61" s="38"/>
      <c r="D61" s="24"/>
      <c r="E61" s="21">
        <f>-E59*0.35</f>
        <v>-3614453.5907083321</v>
      </c>
      <c r="G61" s="113"/>
    </row>
    <row r="62" spans="1:7" x14ac:dyDescent="0.3">
      <c r="A62" s="15">
        <f t="shared" si="0"/>
        <v>48</v>
      </c>
      <c r="B62" s="37"/>
      <c r="C62" s="38"/>
      <c r="D62" s="24"/>
      <c r="E62" s="20"/>
      <c r="G62" s="113"/>
    </row>
    <row r="63" spans="1:7" ht="15" thickBot="1" x14ac:dyDescent="0.35">
      <c r="A63" s="15">
        <f t="shared" si="0"/>
        <v>49</v>
      </c>
      <c r="B63" s="37" t="s">
        <v>20</v>
      </c>
      <c r="C63" s="38"/>
      <c r="D63" s="24"/>
      <c r="E63" s="48">
        <f>-E59-E61</f>
        <v>-6712556.6684583314</v>
      </c>
      <c r="G63" s="113"/>
    </row>
    <row r="64" spans="1:7" ht="15" thickTop="1" x14ac:dyDescent="0.3">
      <c r="A64" s="40"/>
      <c r="B64" s="5"/>
      <c r="C64" s="41"/>
      <c r="D64" s="5"/>
      <c r="E64" s="42"/>
      <c r="G64" s="113"/>
    </row>
    <row r="65" spans="1:7" x14ac:dyDescent="0.3">
      <c r="A65" s="5"/>
      <c r="B65" s="5"/>
      <c r="C65" s="41"/>
      <c r="D65" s="5"/>
      <c r="E65" s="5"/>
      <c r="F65" s="42"/>
      <c r="G65" s="113"/>
    </row>
    <row r="66" spans="1:7" x14ac:dyDescent="0.3">
      <c r="A66" s="5"/>
      <c r="C66" s="43"/>
      <c r="F66" s="24"/>
    </row>
    <row r="67" spans="1:7" x14ac:dyDescent="0.3">
      <c r="A67" s="5"/>
      <c r="C67" s="43"/>
    </row>
    <row r="68" spans="1:7" x14ac:dyDescent="0.3">
      <c r="A68" s="5"/>
      <c r="C68" s="43"/>
    </row>
    <row r="69" spans="1:7" x14ac:dyDescent="0.3">
      <c r="C69" s="43"/>
    </row>
    <row r="70" spans="1:7" x14ac:dyDescent="0.3">
      <c r="C70" s="43"/>
    </row>
    <row r="71" spans="1:7" x14ac:dyDescent="0.3">
      <c r="C71" s="43"/>
    </row>
    <row r="72" spans="1:7" x14ac:dyDescent="0.3">
      <c r="C72" s="43"/>
    </row>
    <row r="73" spans="1:7" x14ac:dyDescent="0.3">
      <c r="C73" s="43"/>
    </row>
    <row r="74" spans="1:7" x14ac:dyDescent="0.3">
      <c r="C74" s="43"/>
    </row>
    <row r="75" spans="1:7" x14ac:dyDescent="0.3">
      <c r="C75" s="43"/>
    </row>
    <row r="76" spans="1:7" x14ac:dyDescent="0.3">
      <c r="C76" s="43"/>
    </row>
    <row r="77" spans="1:7" x14ac:dyDescent="0.3">
      <c r="C77" s="43"/>
    </row>
    <row r="78" spans="1:7" x14ac:dyDescent="0.3">
      <c r="C78" s="43"/>
    </row>
    <row r="79" spans="1:7" x14ac:dyDescent="0.3">
      <c r="C79" s="43"/>
    </row>
    <row r="80" spans="1:7" x14ac:dyDescent="0.3">
      <c r="C80" s="43"/>
    </row>
    <row r="81" spans="3:3" x14ac:dyDescent="0.3">
      <c r="C81" s="43"/>
    </row>
    <row r="82" spans="3:3" x14ac:dyDescent="0.3">
      <c r="C82" s="43"/>
    </row>
    <row r="83" spans="3:3" x14ac:dyDescent="0.3">
      <c r="C83" s="43"/>
    </row>
    <row r="84" spans="3:3" x14ac:dyDescent="0.3">
      <c r="C84" s="43"/>
    </row>
    <row r="85" spans="3:3" x14ac:dyDescent="0.3">
      <c r="C85" s="43"/>
    </row>
    <row r="86" spans="3:3" x14ac:dyDescent="0.3">
      <c r="C86" s="43"/>
    </row>
    <row r="87" spans="3:3" x14ac:dyDescent="0.3">
      <c r="C87" s="43"/>
    </row>
    <row r="88" spans="3:3" x14ac:dyDescent="0.3">
      <c r="C88" s="43"/>
    </row>
    <row r="89" spans="3:3" x14ac:dyDescent="0.3">
      <c r="C89" s="43"/>
    </row>
    <row r="90" spans="3:3" x14ac:dyDescent="0.3">
      <c r="C90" s="43"/>
    </row>
    <row r="91" spans="3:3" x14ac:dyDescent="0.3">
      <c r="C91" s="43"/>
    </row>
    <row r="92" spans="3:3" x14ac:dyDescent="0.3">
      <c r="C92" s="43"/>
    </row>
    <row r="93" spans="3:3" x14ac:dyDescent="0.3">
      <c r="C93" s="43"/>
    </row>
    <row r="94" spans="3:3" x14ac:dyDescent="0.3">
      <c r="C94" s="43"/>
    </row>
    <row r="95" spans="3:3" x14ac:dyDescent="0.3">
      <c r="C95" s="43"/>
    </row>
    <row r="96" spans="3:3" x14ac:dyDescent="0.3">
      <c r="C96" s="43"/>
    </row>
    <row r="97" spans="3:3" x14ac:dyDescent="0.3">
      <c r="C97" s="43"/>
    </row>
    <row r="98" spans="3:3" x14ac:dyDescent="0.3">
      <c r="C98" s="43"/>
    </row>
    <row r="99" spans="3:3" x14ac:dyDescent="0.3">
      <c r="C99" s="43"/>
    </row>
    <row r="100" spans="3:3" x14ac:dyDescent="0.3">
      <c r="C100" s="43"/>
    </row>
    <row r="101" spans="3:3" x14ac:dyDescent="0.3">
      <c r="C101" s="43"/>
    </row>
    <row r="102" spans="3:3" x14ac:dyDescent="0.3">
      <c r="C102" s="43"/>
    </row>
    <row r="103" spans="3:3" x14ac:dyDescent="0.3">
      <c r="C103" s="43"/>
    </row>
    <row r="104" spans="3:3" x14ac:dyDescent="0.3">
      <c r="C104" s="43"/>
    </row>
    <row r="105" spans="3:3" x14ac:dyDescent="0.3">
      <c r="C105" s="43"/>
    </row>
    <row r="106" spans="3:3" x14ac:dyDescent="0.3">
      <c r="C106" s="43"/>
    </row>
    <row r="107" spans="3:3" x14ac:dyDescent="0.3">
      <c r="C107" s="43"/>
    </row>
    <row r="108" spans="3:3" x14ac:dyDescent="0.3">
      <c r="C108" s="43"/>
    </row>
    <row r="109" spans="3:3" x14ac:dyDescent="0.3">
      <c r="C109" s="43"/>
    </row>
    <row r="110" spans="3:3" x14ac:dyDescent="0.3">
      <c r="C110" s="43"/>
    </row>
    <row r="111" spans="3:3" x14ac:dyDescent="0.3">
      <c r="C111" s="43"/>
    </row>
    <row r="112" spans="3:3" x14ac:dyDescent="0.3">
      <c r="C112" s="43"/>
    </row>
    <row r="113" spans="3:3" x14ac:dyDescent="0.3">
      <c r="C113" s="43"/>
    </row>
    <row r="114" spans="3:3" x14ac:dyDescent="0.3">
      <c r="C114" s="43"/>
    </row>
    <row r="115" spans="3:3" x14ac:dyDescent="0.3">
      <c r="C115" s="43"/>
    </row>
    <row r="116" spans="3:3" x14ac:dyDescent="0.3">
      <c r="C116" s="43"/>
    </row>
    <row r="117" spans="3:3" x14ac:dyDescent="0.3">
      <c r="C117" s="43"/>
    </row>
    <row r="118" spans="3:3" x14ac:dyDescent="0.3">
      <c r="C118" s="43"/>
    </row>
    <row r="119" spans="3:3" x14ac:dyDescent="0.3">
      <c r="C119" s="43"/>
    </row>
    <row r="120" spans="3:3" x14ac:dyDescent="0.3">
      <c r="C120" s="43"/>
    </row>
    <row r="121" spans="3:3" x14ac:dyDescent="0.3">
      <c r="C121" s="43"/>
    </row>
    <row r="122" spans="3:3" x14ac:dyDescent="0.3">
      <c r="C122" s="43"/>
    </row>
    <row r="123" spans="3:3" x14ac:dyDescent="0.3">
      <c r="C123" s="43"/>
    </row>
    <row r="124" spans="3:3" x14ac:dyDescent="0.3">
      <c r="C124" s="43"/>
    </row>
    <row r="125" spans="3:3" x14ac:dyDescent="0.3">
      <c r="C125" s="43"/>
    </row>
    <row r="126" spans="3:3" x14ac:dyDescent="0.3">
      <c r="C126" s="43"/>
    </row>
    <row r="127" spans="3:3" x14ac:dyDescent="0.3">
      <c r="C127" s="43"/>
    </row>
    <row r="128" spans="3:3" x14ac:dyDescent="0.3">
      <c r="C128" s="43"/>
    </row>
    <row r="129" spans="3:3" x14ac:dyDescent="0.3">
      <c r="C129" s="43"/>
    </row>
    <row r="130" spans="3:3" x14ac:dyDescent="0.3">
      <c r="C130" s="43"/>
    </row>
    <row r="131" spans="3:3" x14ac:dyDescent="0.3">
      <c r="C131" s="43"/>
    </row>
    <row r="132" spans="3:3" x14ac:dyDescent="0.3">
      <c r="C132" s="43"/>
    </row>
    <row r="133" spans="3:3" x14ac:dyDescent="0.3">
      <c r="C133" s="43"/>
    </row>
    <row r="134" spans="3:3" x14ac:dyDescent="0.3">
      <c r="C134" s="43"/>
    </row>
    <row r="135" spans="3:3" x14ac:dyDescent="0.3">
      <c r="C135" s="43"/>
    </row>
    <row r="136" spans="3:3" x14ac:dyDescent="0.3">
      <c r="C136" s="43"/>
    </row>
    <row r="137" spans="3:3" x14ac:dyDescent="0.3">
      <c r="C137" s="43"/>
    </row>
    <row r="138" spans="3:3" x14ac:dyDescent="0.3">
      <c r="C138" s="43"/>
    </row>
    <row r="139" spans="3:3" x14ac:dyDescent="0.3">
      <c r="C139" s="43"/>
    </row>
    <row r="140" spans="3:3" x14ac:dyDescent="0.3">
      <c r="C140" s="43"/>
    </row>
    <row r="141" spans="3:3" x14ac:dyDescent="0.3">
      <c r="C141" s="43"/>
    </row>
    <row r="142" spans="3:3" x14ac:dyDescent="0.3">
      <c r="C142" s="43"/>
    </row>
    <row r="143" spans="3:3" x14ac:dyDescent="0.3">
      <c r="C143" s="43"/>
    </row>
    <row r="144" spans="3:3" x14ac:dyDescent="0.3">
      <c r="C144" s="43"/>
    </row>
    <row r="145" spans="3:3" x14ac:dyDescent="0.3">
      <c r="C145" s="43"/>
    </row>
    <row r="146" spans="3:3" x14ac:dyDescent="0.3">
      <c r="C146" s="43"/>
    </row>
    <row r="147" spans="3:3" x14ac:dyDescent="0.3">
      <c r="C147" s="43"/>
    </row>
    <row r="148" spans="3:3" x14ac:dyDescent="0.3">
      <c r="C148" s="43"/>
    </row>
    <row r="149" spans="3:3" x14ac:dyDescent="0.3">
      <c r="C149" s="43"/>
    </row>
    <row r="150" spans="3:3" x14ac:dyDescent="0.3">
      <c r="C150" s="43"/>
    </row>
    <row r="151" spans="3:3" x14ac:dyDescent="0.3">
      <c r="C151" s="43"/>
    </row>
    <row r="152" spans="3:3" x14ac:dyDescent="0.3">
      <c r="C152" s="43"/>
    </row>
    <row r="153" spans="3:3" x14ac:dyDescent="0.3">
      <c r="C153" s="43"/>
    </row>
    <row r="154" spans="3:3" x14ac:dyDescent="0.3">
      <c r="C154" s="43"/>
    </row>
    <row r="155" spans="3:3" x14ac:dyDescent="0.3">
      <c r="C155" s="43"/>
    </row>
    <row r="156" spans="3:3" x14ac:dyDescent="0.3">
      <c r="C156" s="43"/>
    </row>
    <row r="157" spans="3:3" x14ac:dyDescent="0.3">
      <c r="C157" s="43"/>
    </row>
    <row r="158" spans="3:3" x14ac:dyDescent="0.3">
      <c r="C158" s="43"/>
    </row>
    <row r="159" spans="3:3" x14ac:dyDescent="0.3">
      <c r="C159" s="43"/>
    </row>
    <row r="160" spans="3:3" x14ac:dyDescent="0.3">
      <c r="C160" s="43"/>
    </row>
    <row r="161" spans="3:3" x14ac:dyDescent="0.3">
      <c r="C161" s="43"/>
    </row>
    <row r="162" spans="3:3" x14ac:dyDescent="0.3">
      <c r="C162" s="43"/>
    </row>
    <row r="163" spans="3:3" x14ac:dyDescent="0.3">
      <c r="C163" s="43"/>
    </row>
    <row r="164" spans="3:3" x14ac:dyDescent="0.3">
      <c r="C164" s="43"/>
    </row>
    <row r="165" spans="3:3" x14ac:dyDescent="0.3">
      <c r="C165" s="43"/>
    </row>
    <row r="166" spans="3:3" x14ac:dyDescent="0.3">
      <c r="C166" s="43"/>
    </row>
    <row r="167" spans="3:3" x14ac:dyDescent="0.3">
      <c r="C167" s="43"/>
    </row>
    <row r="168" spans="3:3" x14ac:dyDescent="0.3">
      <c r="C168" s="43"/>
    </row>
    <row r="169" spans="3:3" x14ac:dyDescent="0.3">
      <c r="C169" s="43"/>
    </row>
    <row r="170" spans="3:3" x14ac:dyDescent="0.3">
      <c r="C170" s="43"/>
    </row>
    <row r="171" spans="3:3" x14ac:dyDescent="0.3">
      <c r="C171" s="43"/>
    </row>
    <row r="172" spans="3:3" x14ac:dyDescent="0.3">
      <c r="C172" s="43"/>
    </row>
    <row r="173" spans="3:3" x14ac:dyDescent="0.3">
      <c r="C173" s="43"/>
    </row>
    <row r="174" spans="3:3" x14ac:dyDescent="0.3">
      <c r="C174" s="43"/>
    </row>
    <row r="175" spans="3:3" x14ac:dyDescent="0.3">
      <c r="C175" s="43"/>
    </row>
    <row r="176" spans="3:3" x14ac:dyDescent="0.3">
      <c r="C176" s="43"/>
    </row>
    <row r="177" spans="3:3" x14ac:dyDescent="0.3">
      <c r="C177" s="43"/>
    </row>
    <row r="178" spans="3:3" x14ac:dyDescent="0.3">
      <c r="C178" s="43"/>
    </row>
    <row r="179" spans="3:3" x14ac:dyDescent="0.3">
      <c r="C179" s="43"/>
    </row>
    <row r="180" spans="3:3" x14ac:dyDescent="0.3">
      <c r="C180" s="43"/>
    </row>
    <row r="181" spans="3:3" x14ac:dyDescent="0.3">
      <c r="C181" s="43"/>
    </row>
    <row r="182" spans="3:3" x14ac:dyDescent="0.3">
      <c r="C182" s="43"/>
    </row>
    <row r="183" spans="3:3" x14ac:dyDescent="0.3">
      <c r="C183" s="43"/>
    </row>
    <row r="184" spans="3:3" x14ac:dyDescent="0.3">
      <c r="C184" s="43"/>
    </row>
    <row r="185" spans="3:3" x14ac:dyDescent="0.3">
      <c r="C185" s="43"/>
    </row>
  </sheetData>
  <pageMargins left="0.7" right="0.7" top="0.5" bottom="0.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81466B-73CF-4FFA-B4F3-83DA56244395}"/>
</file>

<file path=customXml/itemProps2.xml><?xml version="1.0" encoding="utf-8"?>
<ds:datastoreItem xmlns:ds="http://schemas.openxmlformats.org/officeDocument/2006/customXml" ds:itemID="{784BCD06-6C5A-49FB-86D2-844C14EBE269}"/>
</file>

<file path=customXml/itemProps3.xml><?xml version="1.0" encoding="utf-8"?>
<ds:datastoreItem xmlns:ds="http://schemas.openxmlformats.org/officeDocument/2006/customXml" ds:itemID="{F36CA948-CCFB-4B2A-9583-235F1DD9BF01}"/>
</file>

<file path=customXml/itemProps4.xml><?xml version="1.0" encoding="utf-8"?>
<ds:datastoreItem xmlns:ds="http://schemas.openxmlformats.org/officeDocument/2006/customXml" ds:itemID="{BB68098C-24E6-446E-961F-861AA92DC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Settlement</vt:lpstr>
      <vt:lpstr>Lead E</vt:lpstr>
      <vt:lpstr>Storm Costs O &amp; M</vt:lpstr>
      <vt:lpstr>Storm Cost Deferrals</vt:lpstr>
      <vt:lpstr>Test Year Amort</vt:lpstr>
      <vt:lpstr>Additional Deferrals</vt:lpstr>
      <vt:lpstr>KJB-7 p 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2017-08-23T22:49:47Z</cp:lastPrinted>
  <dcterms:created xsi:type="dcterms:W3CDTF">2015-10-22T21:55:04Z</dcterms:created>
  <dcterms:modified xsi:type="dcterms:W3CDTF">2018-04-05T15:33:23Z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