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Credit\2018\2nd submission due to cost increase\Submitted\"/>
    </mc:Choice>
  </mc:AlternateContent>
  <bookViews>
    <workbookView xWindow="0" yWindow="0" windowWidth="23040" windowHeight="8475" tabRatio="770"/>
  </bookViews>
  <sheets>
    <sheet name="Analysis" sheetId="13" r:id="rId1"/>
    <sheet name="Multi-Family 2017" sheetId="19" r:id="rId2"/>
    <sheet name="Single Family 2017" sheetId="20" r:id="rId3"/>
    <sheet name="Multi-Family 2016" sheetId="18" r:id="rId4"/>
    <sheet name="Single Family 2016" sheetId="17" r:id="rId5"/>
    <sheet name="Multi-Family 2015" sheetId="15" r:id="rId6"/>
    <sheet name="Single Family 2015" sheetId="14" r:id="rId7"/>
    <sheet name="Multi-Family 2014" sheetId="12" r:id="rId8"/>
    <sheet name="Single Family 2014" sheetId="11" r:id="rId9"/>
    <sheet name="Multi-Family Year 2013" sheetId="1" r:id="rId10"/>
    <sheet name="Curbside Year 2013" sheetId="2" r:id="rId11"/>
    <sheet name="Tarriff Revenue Billed" sheetId="5" r:id="rId12"/>
    <sheet name="Credit Calc-Single Family 2014" sheetId="4" r:id="rId13"/>
    <sheet name="Credit Calc-Multi Family 2014" sheetId="3" r:id="rId14"/>
    <sheet name="Credit Calc-Single Family 2013" sheetId="9" r:id="rId15"/>
    <sheet name="Credit Calc Multi-Family 2013" sheetId="8" r:id="rId16"/>
  </sheets>
  <externalReferences>
    <externalReference r:id="rId17"/>
    <externalReference r:id="rId18"/>
  </externalReference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Analysis!$M$1:$R$57</definedName>
    <definedName name="_xlnm.Print_Area" localSheetId="15">'Credit Calc Multi-Family 2013'!$A$1:$L$49</definedName>
    <definedName name="_xlnm.Print_Area" localSheetId="13">'Credit Calc-Multi Family 2014'!$A$1:$K$49</definedName>
    <definedName name="_xlnm.Print_Area" localSheetId="12">'Credit Calc-Single Family 2014'!$A$1:$K$50</definedName>
    <definedName name="Print1" localSheetId="0">#REF!</definedName>
    <definedName name="Print1" localSheetId="3">#REF!</definedName>
    <definedName name="Print1" localSheetId="1">#REF!</definedName>
    <definedName name="Print1" localSheetId="4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62913"/>
</workbook>
</file>

<file path=xl/calcChain.xml><?xml version="1.0" encoding="utf-8"?>
<calcChain xmlns="http://schemas.openxmlformats.org/spreadsheetml/2006/main">
  <c r="E42" i="13" l="1"/>
  <c r="G28" i="19"/>
  <c r="D31" i="19"/>
  <c r="D30" i="19"/>
  <c r="G28" i="20"/>
  <c r="G26" i="20" l="1"/>
  <c r="E26" i="20"/>
  <c r="D26" i="20"/>
  <c r="C26" i="20" l="1"/>
  <c r="E26" i="19"/>
  <c r="C26" i="19"/>
  <c r="D26" i="19"/>
  <c r="G25" i="19"/>
  <c r="G24" i="19"/>
  <c r="G26" i="19" s="1"/>
  <c r="G25" i="20"/>
  <c r="G24" i="20"/>
  <c r="C39" i="13" l="1"/>
  <c r="C38" i="13"/>
  <c r="C40" i="13" s="1"/>
  <c r="E46" i="13" s="1"/>
  <c r="E51" i="13" s="1"/>
  <c r="C12" i="13"/>
  <c r="C11" i="13"/>
  <c r="A50" i="13"/>
  <c r="A39" i="13"/>
  <c r="A38" i="13"/>
  <c r="A37" i="13"/>
  <c r="C13" i="13" l="1"/>
  <c r="E19" i="13" s="1"/>
  <c r="E24" i="13" s="1"/>
  <c r="D23" i="20" l="1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32" i="19" l="1"/>
  <c r="E31" i="19" s="1"/>
  <c r="F31" i="19" s="1"/>
  <c r="E50" i="13" l="1"/>
  <c r="F52" i="13" s="1"/>
  <c r="E30" i="19"/>
  <c r="F30" i="19" s="1"/>
  <c r="E23" i="13" l="1"/>
  <c r="F25" i="13" s="1"/>
  <c r="E15" i="13"/>
  <c r="F32" i="19"/>
  <c r="I39" i="13" l="1"/>
  <c r="I38" i="13"/>
  <c r="I12" i="13"/>
  <c r="I11" i="13"/>
  <c r="G50" i="13"/>
  <c r="G39" i="13"/>
  <c r="G38" i="13"/>
  <c r="G37" i="13"/>
  <c r="G23" i="18"/>
  <c r="E23" i="18"/>
  <c r="D23" i="18"/>
  <c r="D28" i="18" s="1"/>
  <c r="C23" i="18"/>
  <c r="I40" i="13" l="1"/>
  <c r="K46" i="13" s="1"/>
  <c r="K51" i="13" s="1"/>
  <c r="I13" i="13"/>
  <c r="K19" i="13" s="1"/>
  <c r="K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K42" i="13" s="1"/>
  <c r="K50" i="13" s="1"/>
  <c r="L52" i="13" s="1"/>
  <c r="D39" i="13" s="1"/>
  <c r="E39" i="13" s="1"/>
  <c r="U11" i="13"/>
  <c r="U12" i="13"/>
  <c r="F11" i="2"/>
  <c r="G11" i="2"/>
  <c r="D8" i="4" s="1"/>
  <c r="F12" i="2"/>
  <c r="G12" i="2" s="1"/>
  <c r="D9" i="4" s="1"/>
  <c r="F9" i="4" s="1"/>
  <c r="F13" i="2"/>
  <c r="G13" i="2" s="1"/>
  <c r="D10" i="4" s="1"/>
  <c r="F10" i="4" s="1"/>
  <c r="F14" i="2"/>
  <c r="G14" i="2" s="1"/>
  <c r="D11" i="4" s="1"/>
  <c r="F15" i="2"/>
  <c r="G15" i="2"/>
  <c r="D12" i="4" s="1"/>
  <c r="F16" i="2"/>
  <c r="G16" i="2" s="1"/>
  <c r="D13" i="4" s="1"/>
  <c r="F13" i="4" s="1"/>
  <c r="F17" i="2"/>
  <c r="G17" i="2" s="1"/>
  <c r="D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AA11" i="13"/>
  <c r="AC11" i="13" s="1"/>
  <c r="AA12" i="13"/>
  <c r="O11" i="13"/>
  <c r="O12" i="13"/>
  <c r="AA38" i="13"/>
  <c r="AA39" i="13"/>
  <c r="O39" i="13"/>
  <c r="O38" i="13"/>
  <c r="U39" i="13"/>
  <c r="M50" i="13"/>
  <c r="M39" i="13"/>
  <c r="M38" i="13"/>
  <c r="M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23" i="14" s="1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23" i="15" s="1"/>
  <c r="D13" i="15"/>
  <c r="D14" i="15"/>
  <c r="D15" i="15"/>
  <c r="D16" i="15"/>
  <c r="D17" i="15"/>
  <c r="D18" i="15"/>
  <c r="D19" i="15"/>
  <c r="D20" i="15"/>
  <c r="D21" i="15"/>
  <c r="D22" i="15"/>
  <c r="C23" i="15"/>
  <c r="AE50" i="13"/>
  <c r="Y50" i="13"/>
  <c r="S50" i="13"/>
  <c r="AI42" i="13"/>
  <c r="AI50" i="13" s="1"/>
  <c r="W50" i="13"/>
  <c r="U38" i="13"/>
  <c r="AG39" i="13"/>
  <c r="AI39" i="13" s="1"/>
  <c r="AE39" i="13"/>
  <c r="Y39" i="13"/>
  <c r="S39" i="13"/>
  <c r="AH38" i="13"/>
  <c r="AG38" i="13"/>
  <c r="AE38" i="13"/>
  <c r="AB38" i="13"/>
  <c r="Y38" i="13"/>
  <c r="S38" i="13"/>
  <c r="AE37" i="13"/>
  <c r="Y37" i="13"/>
  <c r="S37" i="13"/>
  <c r="AI15" i="13"/>
  <c r="AI23" i="13" s="1"/>
  <c r="AG12" i="13"/>
  <c r="AI12" i="13" s="1"/>
  <c r="AG11" i="13"/>
  <c r="AB11" i="13"/>
  <c r="W23" i="13"/>
  <c r="E25" i="12"/>
  <c r="E28" i="12"/>
  <c r="E22" i="11"/>
  <c r="D22" i="11" s="1"/>
  <c r="E21" i="11"/>
  <c r="E20" i="11"/>
  <c r="E19" i="11"/>
  <c r="D19" i="11" s="1"/>
  <c r="E18" i="11"/>
  <c r="D18" i="11" s="1"/>
  <c r="E17" i="11"/>
  <c r="E16" i="11"/>
  <c r="G16" i="11" s="1"/>
  <c r="E15" i="11"/>
  <c r="D15" i="11" s="1"/>
  <c r="E14" i="11"/>
  <c r="E13" i="11"/>
  <c r="D13" i="11" s="1"/>
  <c r="E12" i="1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G14" i="11"/>
  <c r="G17" i="11"/>
  <c r="F18" i="11"/>
  <c r="G18" i="11" s="1"/>
  <c r="F19" i="11"/>
  <c r="G19" i="11" s="1"/>
  <c r="F20" i="11"/>
  <c r="F21" i="11"/>
  <c r="G21" i="11"/>
  <c r="F22" i="11"/>
  <c r="G22" i="11" s="1"/>
  <c r="D12" i="11"/>
  <c r="D14" i="11"/>
  <c r="D17" i="11"/>
  <c r="D20" i="11"/>
  <c r="D21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F10" i="9" s="1"/>
  <c r="B10" i="9"/>
  <c r="I10" i="9" s="1"/>
  <c r="D11" i="9"/>
  <c r="D12" i="9"/>
  <c r="B12" i="9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F12" i="4" s="1"/>
  <c r="E23" i="2"/>
  <c r="E23" i="1"/>
  <c r="J13" i="5"/>
  <c r="J14" i="5" s="1"/>
  <c r="J15" i="5" s="1"/>
  <c r="J10" i="5"/>
  <c r="J11" i="5"/>
  <c r="H11" i="5"/>
  <c r="D13" i="5"/>
  <c r="D14" i="5"/>
  <c r="D15" i="5" s="1"/>
  <c r="H9" i="5"/>
  <c r="K9" i="5" s="1"/>
  <c r="H10" i="5"/>
  <c r="K10" i="5" s="1"/>
  <c r="H12" i="5"/>
  <c r="K12" i="5" s="1"/>
  <c r="H13" i="5"/>
  <c r="K13" i="5" s="1"/>
  <c r="H14" i="5"/>
  <c r="H15" i="5"/>
  <c r="H16" i="5"/>
  <c r="H17" i="5"/>
  <c r="H18" i="5"/>
  <c r="H19" i="5"/>
  <c r="H20" i="5"/>
  <c r="G11" i="1"/>
  <c r="D8" i="3" s="1"/>
  <c r="F8" i="3" s="1"/>
  <c r="B12" i="3"/>
  <c r="D16" i="3"/>
  <c r="F16" i="3" s="1"/>
  <c r="G12" i="1"/>
  <c r="G13" i="1"/>
  <c r="D10" i="3" s="1"/>
  <c r="G14" i="1"/>
  <c r="D11" i="3"/>
  <c r="B11" i="3"/>
  <c r="G15" i="1"/>
  <c r="D12" i="3" s="1"/>
  <c r="F12" i="3" s="1"/>
  <c r="G16" i="1"/>
  <c r="D13" i="3" s="1"/>
  <c r="B13" i="3"/>
  <c r="I13" i="3" s="1"/>
  <c r="G17" i="1"/>
  <c r="D14" i="3"/>
  <c r="B14" i="3"/>
  <c r="I14" i="3" s="1"/>
  <c r="G18" i="1"/>
  <c r="D15" i="3" s="1"/>
  <c r="F15" i="3" s="1"/>
  <c r="G19" i="1"/>
  <c r="G20" i="1"/>
  <c r="D17" i="3"/>
  <c r="F17" i="3" s="1"/>
  <c r="G21" i="1"/>
  <c r="D18" i="3"/>
  <c r="F18" i="3"/>
  <c r="G22" i="1"/>
  <c r="D19" i="3" s="1"/>
  <c r="F19" i="3" s="1"/>
  <c r="B8" i="3"/>
  <c r="I8" i="3"/>
  <c r="B9" i="3"/>
  <c r="I9" i="3" s="1"/>
  <c r="B10" i="3"/>
  <c r="I10" i="3" s="1"/>
  <c r="I11" i="3"/>
  <c r="I12" i="3"/>
  <c r="B15" i="3"/>
  <c r="I15" i="3" s="1"/>
  <c r="B16" i="3"/>
  <c r="I16" i="3"/>
  <c r="B17" i="3"/>
  <c r="I17" i="3" s="1"/>
  <c r="B18" i="3"/>
  <c r="I18" i="3" s="1"/>
  <c r="B19" i="3"/>
  <c r="I19" i="3" s="1"/>
  <c r="B9" i="5"/>
  <c r="E9" i="5"/>
  <c r="D10" i="5"/>
  <c r="B10" i="5"/>
  <c r="D11" i="5"/>
  <c r="B11" i="5"/>
  <c r="B21" i="5" s="1"/>
  <c r="B12" i="5"/>
  <c r="E12" i="5" s="1"/>
  <c r="B13" i="5"/>
  <c r="B14" i="5"/>
  <c r="E14" i="5" s="1"/>
  <c r="B15" i="5"/>
  <c r="B16" i="5"/>
  <c r="B17" i="5"/>
  <c r="B18" i="5"/>
  <c r="B19" i="5"/>
  <c r="B20" i="5"/>
  <c r="B9" i="4"/>
  <c r="I9" i="4" s="1"/>
  <c r="B10" i="4"/>
  <c r="I10" i="4" s="1"/>
  <c r="B11" i="4"/>
  <c r="B13" i="4"/>
  <c r="B14" i="4"/>
  <c r="I14" i="4" s="1"/>
  <c r="F15" i="4"/>
  <c r="D17" i="4"/>
  <c r="F17" i="4" s="1"/>
  <c r="B8" i="4"/>
  <c r="I8" i="4"/>
  <c r="B15" i="4"/>
  <c r="B16" i="4"/>
  <c r="I16" i="4" s="1"/>
  <c r="B17" i="4"/>
  <c r="I17" i="4" s="1"/>
  <c r="B18" i="4"/>
  <c r="I18" i="4" s="1"/>
  <c r="B19" i="4"/>
  <c r="I13" i="4"/>
  <c r="I15" i="4"/>
  <c r="I19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3" i="1" s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E13" i="5"/>
  <c r="E11" i="5"/>
  <c r="I11" i="4"/>
  <c r="I12" i="9"/>
  <c r="F19" i="9" l="1"/>
  <c r="F17" i="8"/>
  <c r="F13" i="3"/>
  <c r="G11" i="11"/>
  <c r="F10" i="3"/>
  <c r="G20" i="11"/>
  <c r="O40" i="13"/>
  <c r="Q46" i="13" s="1"/>
  <c r="Q51" i="13" s="1"/>
  <c r="F8" i="4"/>
  <c r="G23" i="14"/>
  <c r="Q15" i="13" s="1"/>
  <c r="Q23" i="13" s="1"/>
  <c r="G15" i="11"/>
  <c r="G23" i="1"/>
  <c r="AC42" i="13" s="1"/>
  <c r="AC50" i="13" s="1"/>
  <c r="K11" i="5"/>
  <c r="D16" i="11"/>
  <c r="D23" i="11" s="1"/>
  <c r="F14" i="4"/>
  <c r="F11" i="4"/>
  <c r="F29" i="18"/>
  <c r="K15" i="13"/>
  <c r="K23" i="13" s="1"/>
  <c r="L25" i="13" s="1"/>
  <c r="D12" i="13" s="1"/>
  <c r="E12" i="13" s="1"/>
  <c r="AC38" i="13"/>
  <c r="AA13" i="13"/>
  <c r="AC19" i="13" s="1"/>
  <c r="AC24" i="13" s="1"/>
  <c r="Q39" i="13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AG40" i="13"/>
  <c r="AI46" i="13" s="1"/>
  <c r="AI51" i="13" s="1"/>
  <c r="AJ52" i="13" s="1"/>
  <c r="AI38" i="13"/>
  <c r="AI40" i="13" s="1"/>
  <c r="AI44" i="13" s="1"/>
  <c r="U40" i="13"/>
  <c r="W46" i="13" s="1"/>
  <c r="W51" i="13" s="1"/>
  <c r="X52" i="13" s="1"/>
  <c r="P39" i="13" s="1"/>
  <c r="J38" i="13" s="1"/>
  <c r="K38" i="13" s="1"/>
  <c r="O13" i="13"/>
  <c r="Q19" i="13" s="1"/>
  <c r="Q24" i="13" s="1"/>
  <c r="AA40" i="13"/>
  <c r="AC46" i="13" s="1"/>
  <c r="AC51" i="13" s="1"/>
  <c r="AD52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AI11" i="13"/>
  <c r="AI13" i="13" s="1"/>
  <c r="AI17" i="13" s="1"/>
  <c r="AG13" i="13"/>
  <c r="AI19" i="13" s="1"/>
  <c r="AI24" i="13" s="1"/>
  <c r="AJ25" i="13" s="1"/>
  <c r="AB12" i="13" s="1"/>
  <c r="V11" i="13" s="1"/>
  <c r="W11" i="13" s="1"/>
  <c r="K16" i="5"/>
  <c r="D20" i="4"/>
  <c r="D22" i="4" s="1"/>
  <c r="H21" i="5"/>
  <c r="B20" i="4"/>
  <c r="F14" i="3"/>
  <c r="F15" i="8"/>
  <c r="E23" i="11"/>
  <c r="G23" i="2"/>
  <c r="AC15" i="13" s="1"/>
  <c r="D23" i="2"/>
  <c r="E10" i="5"/>
  <c r="F11" i="3"/>
  <c r="D9" i="3"/>
  <c r="F17" i="9"/>
  <c r="I13" i="8"/>
  <c r="I22" i="8" s="1"/>
  <c r="G42" i="8" s="1"/>
  <c r="B20" i="8"/>
  <c r="G23" i="12"/>
  <c r="G23" i="15"/>
  <c r="Q42" i="13" s="1"/>
  <c r="U13" i="13"/>
  <c r="W19" i="13" s="1"/>
  <c r="W24" i="13" s="1"/>
  <c r="X25" i="13" s="1"/>
  <c r="P12" i="13" s="1"/>
  <c r="J11" i="13" s="1"/>
  <c r="G23" i="11" l="1"/>
  <c r="R25" i="13"/>
  <c r="Q43" i="13"/>
  <c r="Q50" i="13" s="1"/>
  <c r="R52" i="13" s="1"/>
  <c r="J39" i="13" s="1"/>
  <c r="F31" i="9"/>
  <c r="F22" i="9"/>
  <c r="G47" i="9" s="1"/>
  <c r="I47" i="9" s="1"/>
  <c r="F30" i="4" s="1"/>
  <c r="I27" i="9"/>
  <c r="I37" i="9" s="1"/>
  <c r="G43" i="9" s="1"/>
  <c r="G44" i="9" s="1"/>
  <c r="I44" i="9" s="1"/>
  <c r="I49" i="9" s="1"/>
  <c r="J12" i="13"/>
  <c r="AC12" i="13"/>
  <c r="AC13" i="13" s="1"/>
  <c r="AC17" i="13" s="1"/>
  <c r="AD21" i="13" s="1"/>
  <c r="Q12" i="13"/>
  <c r="K11" i="13"/>
  <c r="AJ48" i="13"/>
  <c r="AC23" i="13"/>
  <c r="AD25" i="13" s="1"/>
  <c r="V12" i="13" s="1"/>
  <c r="P11" i="13" s="1"/>
  <c r="D20" i="3"/>
  <c r="D22" i="3" s="1"/>
  <c r="F9" i="3"/>
  <c r="F31" i="4"/>
  <c r="B22" i="4"/>
  <c r="AB39" i="13"/>
  <c r="B22" i="8"/>
  <c r="F22" i="8" s="1"/>
  <c r="G47" i="8" s="1"/>
  <c r="I47" i="8" s="1"/>
  <c r="F31" i="8"/>
  <c r="G44" i="8"/>
  <c r="I44" i="8" s="1"/>
  <c r="B22" i="3"/>
  <c r="F31" i="3"/>
  <c r="V39" i="13"/>
  <c r="J18" i="5"/>
  <c r="K17" i="5"/>
  <c r="F22" i="4"/>
  <c r="G47" i="4" s="1"/>
  <c r="I47" i="4" s="1"/>
  <c r="I27" i="4"/>
  <c r="AJ21" i="13"/>
  <c r="AJ27" i="13" s="1"/>
  <c r="D17" i="5"/>
  <c r="E16" i="5"/>
  <c r="D38" i="13" l="1"/>
  <c r="E38" i="13" s="1"/>
  <c r="E40" i="13" s="1"/>
  <c r="E44" i="13" s="1"/>
  <c r="F48" i="13" s="1"/>
  <c r="F54" i="13" s="1"/>
  <c r="K39" i="13"/>
  <c r="K40" i="13" s="1"/>
  <c r="K44" i="13" s="1"/>
  <c r="L48" i="13" s="1"/>
  <c r="L54" i="13" s="1"/>
  <c r="K12" i="13"/>
  <c r="K13" i="13" s="1"/>
  <c r="D11" i="13"/>
  <c r="E11" i="13" s="1"/>
  <c r="E13" i="13" s="1"/>
  <c r="E17" i="13" s="1"/>
  <c r="F21" i="13" s="1"/>
  <c r="F27" i="13" s="1"/>
  <c r="K18" i="5"/>
  <c r="J19" i="5"/>
  <c r="W12" i="13"/>
  <c r="W13" i="13" s="1"/>
  <c r="W17" i="13" s="1"/>
  <c r="X21" i="13" s="1"/>
  <c r="X27" i="13" s="1"/>
  <c r="Q11" i="13"/>
  <c r="Q13" i="13" s="1"/>
  <c r="W39" i="13"/>
  <c r="P38" i="13"/>
  <c r="Q38" i="13" s="1"/>
  <c r="Q40" i="13" s="1"/>
  <c r="AJ53" i="13"/>
  <c r="AJ54" i="13" s="1"/>
  <c r="I49" i="8"/>
  <c r="AC39" i="13"/>
  <c r="AC40" i="13" s="1"/>
  <c r="AC44" i="13" s="1"/>
  <c r="AD48" i="13" s="1"/>
  <c r="AD54" i="13" s="1"/>
  <c r="V38" i="13"/>
  <c r="W38" i="13" s="1"/>
  <c r="F22" i="3"/>
  <c r="G47" i="3" s="1"/>
  <c r="I47" i="3" s="1"/>
  <c r="I27" i="3"/>
  <c r="D18" i="5"/>
  <c r="E17" i="5"/>
  <c r="AD27" i="13"/>
  <c r="Q44" i="13" l="1"/>
  <c r="R48" i="13" s="1"/>
  <c r="R54" i="13" s="1"/>
  <c r="Q17" i="13"/>
  <c r="R21" i="13" s="1"/>
  <c r="R27" i="13" s="1"/>
  <c r="K17" i="13"/>
  <c r="L21" i="13" s="1"/>
  <c r="L27" i="13" s="1"/>
  <c r="K19" i="5"/>
  <c r="J20" i="5"/>
  <c r="K20" i="5" s="1"/>
  <c r="W40" i="13"/>
  <c r="W44" i="13" s="1"/>
  <c r="X48" i="13" s="1"/>
  <c r="X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>
  <authors>
    <author>Author</author>
  </authors>
  <commentList>
    <comment ref="AT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<sst xmlns="http://schemas.openxmlformats.org/spreadsheetml/2006/main" count="728" uniqueCount="181">
  <si>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</si>
  <si>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</si>
  <si>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</si>
  <si>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</si>
  <si>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</si>
  <si>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</si>
  <si>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</si>
  <si>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</si>
  <si>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</si>
  <si>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</si>
  <si>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</si>
  <si>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</si>
  <si>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</si>
  <si>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</si>
  <si>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</si>
  <si>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</si>
  <si>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</si>
  <si>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</si>
  <si>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</si>
  <si>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</si>
  <si>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</si>
  <si>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</si>
  <si>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</si>
  <si>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</si>
  <si>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</si>
  <si>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</si>
  <si>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</si>
  <si>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</si>
  <si>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</si>
  <si>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</si>
  <si>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</si>
  <si>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</si>
  <si>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</si>
  <si>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</si>
  <si>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</si>
  <si>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</si>
  <si>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</si>
  <si>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</si>
  <si>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</si>
  <si>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</si>
  <si>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</si>
  <si>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</si>
  <si>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</si>
  <si>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</si>
  <si>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</si>
  <si>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</si>
  <si>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</si>
  <si>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</si>
  <si>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</si>
  <si>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</si>
  <si>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</si>
  <si>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</si>
  <si>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</si>
  <si>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</si>
  <si>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</si>
  <si>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</si>
  <si>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</si>
  <si>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</si>
  <si>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</si>
  <si>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</si>
  <si>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</si>
  <si>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</si>
  <si>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</si>
  <si>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</si>
  <si>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</si>
  <si>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</si>
  <si>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</si>
  <si>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</si>
  <si>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</si>
  <si>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</si>
  <si>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</si>
  <si>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</si>
  <si>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</si>
  <si>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</si>
  <si>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</si>
  <si>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</si>
  <si>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</si>
  <si>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</si>
  <si>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</si>
  <si>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</si>
  <si>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</si>
  <si>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</si>
  <si>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</si>
  <si>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</si>
  <si>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</si>
  <si>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</si>
  <si>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</si>
  <si>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</si>
  <si>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</si>
  <si>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</si>
  <si>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</si>
  <si>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</si>
  <si>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</si>
  <si>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</si>
  <si>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</si>
  <si>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</si>
  <si>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</si>
  <si>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</si>
  <si>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</si>
  <si>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</si>
  <si>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</si>
  <si>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</si>
  <si>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</si>
  <si>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</si>
  <si>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</si>
  <si>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</si>
  <si>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</si>
  <si>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</si>
  <si>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</si>
  <si>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</si>
  <si>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</si>
  <si>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</si>
  <si>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</si>
  <si>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</si>
  <si>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</si>
  <si>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</si>
  <si>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</si>
  <si>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</si>
  <si>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</si>
  <si>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</si>
  <si>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</si>
  <si>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</si>
  <si>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</si>
  <si>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</si>
  <si>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</si>
  <si>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</si>
  <si>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</si>
  <si>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</si>
  <si>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</si>
  <si>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</si>
  <si>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</si>
  <si>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</si>
  <si>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</si>
  <si>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</si>
  <si>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</si>
  <si>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</si>
  <si>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</si>
  <si>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</si>
  <si>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</si>
  <si>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</si>
  <si>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</si>
  <si>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</si>
  <si>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</si>
  <si>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</si>
  <si>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</si>
  <si>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</si>
  <si>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</si>
  <si>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</si>
  <si>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</si>
  <si>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</si>
  <si>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</si>
  <si>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</si>
  <si>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</si>
  <si>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</si>
  <si>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</si>
  <si>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</si>
  <si>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</si>
  <si>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</si>
  <si>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</si>
  <si>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</si>
  <si>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</si>
  <si>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</si>
  <si>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</si>
  <si>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</si>
  <si>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</si>
  <si>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</si>
  <si>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</si>
  <si>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</si>
  <si>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</si>
  <si>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</si>
  <si>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</si>
  <si>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</si>
  <si>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</si>
  <si>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</si>
  <si>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</si>
  <si>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</si>
  <si>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2018-2019</t>
  </si>
  <si>
    <t>Projected Revenue Jan-Dec 2017</t>
  </si>
  <si>
    <t>Amount in Rate case:</t>
  </si>
  <si>
    <t>Projected Revenue April - September 2018</t>
  </si>
  <si>
    <t>2017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</si>
</sst>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41" fontId="2" fillId="0" borderId="0" xfId="23" applyNumberFormat="1" applyFill="1" applyBorder="1"/>
    <xf numFmtId="41" fontId="27" fillId="0" borderId="0" xfId="23" applyNumberFormat="1" applyFont="1" applyFill="1" applyBorder="1"/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</cellXfs>
  <cellStyles count="29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2" xfId="21"/>
    <cellStyle name="Normal 2 2" xfId="22"/>
    <cellStyle name="Normal 2 3" xfId="23"/>
    <cellStyle name="Normal 3" xfId="24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topLeftCell="A19" zoomScaleNormal="100" workbookViewId="0">
      <selection activeCell="E50" sqref="E50"/>
    </sheetView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1.570312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1.5703125" style="115" customWidth="1"/>
    <col min="30" max="30" width="10.5703125" style="115" bestFit="1" customWidth="1"/>
    <col min="31" max="31" width="51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1.5703125" style="115" customWidth="1"/>
    <col min="36" max="36" width="10.5703125" style="115" bestFit="1" customWidth="1"/>
    <col min="37" max="37" width="11" style="159" customWidth="1"/>
    <col min="38" max="38" width="41.5703125" style="159" customWidth="1"/>
    <col min="39" max="39" width="10.42578125" style="159" bestFit="1" customWidth="1"/>
    <col min="40" max="40" width="13.42578125" style="159" customWidth="1"/>
    <col min="41" max="41" width="11" style="159" customWidth="1"/>
    <col min="42" max="42" width="11.85546875" style="159" customWidth="1"/>
    <col min="43" max="43" width="35.85546875" style="159" customWidth="1"/>
    <col min="44" max="44" width="8.85546875" style="159"/>
    <col min="45" max="45" width="24.140625" style="159" customWidth="1"/>
    <col min="46" max="46" width="11" style="159" bestFit="1" customWidth="1"/>
    <col min="47" max="47" width="10.5703125" style="159" bestFit="1" customWidth="1"/>
    <col min="48" max="48" width="10.42578125" style="159" customWidth="1"/>
    <col min="49" max="16384" width="8.85546875" style="115"/>
  </cols>
  <sheetData>
    <row r="1" spans="1:48" ht="19.5" customHeight="1" x14ac:dyDescent="0.4">
      <c r="A1" s="111" t="s">
        <v>99</v>
      </c>
      <c r="B1" s="112"/>
      <c r="C1" s="113"/>
      <c r="D1" s="113"/>
      <c r="E1" s="113"/>
      <c r="F1" s="114"/>
      <c r="G1" s="111" t="s">
        <v>99</v>
      </c>
      <c r="H1" s="112"/>
      <c r="I1" s="113"/>
      <c r="J1" s="113"/>
      <c r="K1" s="113"/>
      <c r="L1" s="114"/>
      <c r="M1" s="111" t="s">
        <v>99</v>
      </c>
      <c r="N1" s="112"/>
      <c r="O1" s="113"/>
      <c r="P1" s="113"/>
      <c r="Q1" s="113"/>
      <c r="R1" s="114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4"/>
      <c r="AE1" s="111" t="s">
        <v>99</v>
      </c>
      <c r="AF1" s="112"/>
      <c r="AG1" s="113"/>
      <c r="AH1" s="113"/>
      <c r="AI1" s="113"/>
      <c r="AJ1" s="113"/>
      <c r="AK1" s="158"/>
      <c r="AL1" s="158"/>
      <c r="AQ1" s="158"/>
      <c r="AR1" s="158"/>
    </row>
    <row r="2" spans="1:48" ht="18" x14ac:dyDescent="0.35">
      <c r="A2" s="116" t="s">
        <v>81</v>
      </c>
      <c r="B2" s="117"/>
      <c r="C2" s="118" t="s">
        <v>82</v>
      </c>
      <c r="D2" s="119"/>
      <c r="E2" s="119"/>
      <c r="F2" s="120"/>
      <c r="G2" s="116" t="s">
        <v>81</v>
      </c>
      <c r="H2" s="117"/>
      <c r="I2" s="118" t="s">
        <v>82</v>
      </c>
      <c r="J2" s="119"/>
      <c r="K2" s="119"/>
      <c r="L2" s="120"/>
      <c r="M2" s="116" t="s">
        <v>81</v>
      </c>
      <c r="N2" s="117"/>
      <c r="O2" s="118" t="s">
        <v>82</v>
      </c>
      <c r="P2" s="119"/>
      <c r="Q2" s="119"/>
      <c r="R2" s="120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20"/>
      <c r="AE2" s="116" t="s">
        <v>81</v>
      </c>
      <c r="AF2" s="117"/>
      <c r="AG2" s="118" t="s">
        <v>82</v>
      </c>
      <c r="AH2" s="119"/>
      <c r="AI2" s="119"/>
      <c r="AJ2" s="119"/>
      <c r="AK2" s="160"/>
      <c r="AL2" s="160"/>
      <c r="AM2" s="161"/>
      <c r="AQ2" s="160"/>
      <c r="AR2" s="160"/>
      <c r="AS2" s="161"/>
    </row>
    <row r="3" spans="1:48" x14ac:dyDescent="0.2">
      <c r="A3" s="121"/>
      <c r="B3" s="122"/>
      <c r="C3" s="119"/>
      <c r="D3" s="119"/>
      <c r="E3" s="119"/>
      <c r="F3" s="120"/>
      <c r="G3" s="121"/>
      <c r="H3" s="122"/>
      <c r="I3" s="119"/>
      <c r="J3" s="119"/>
      <c r="K3" s="119"/>
      <c r="L3" s="120"/>
      <c r="M3" s="121"/>
      <c r="N3" s="122"/>
      <c r="O3" s="119"/>
      <c r="P3" s="119"/>
      <c r="Q3" s="119"/>
      <c r="R3" s="120"/>
      <c r="S3" s="121" t="s">
        <v>128</v>
      </c>
      <c r="T3" s="122"/>
      <c r="U3" s="119"/>
      <c r="V3" s="119"/>
      <c r="W3" s="119"/>
      <c r="X3" s="120"/>
      <c r="Y3" s="121" t="s">
        <v>100</v>
      </c>
      <c r="Z3" s="122"/>
      <c r="AA3" s="119"/>
      <c r="AB3" s="119"/>
      <c r="AC3" s="119"/>
      <c r="AD3" s="120"/>
      <c r="AE3" s="121" t="s">
        <v>104</v>
      </c>
      <c r="AF3" s="122"/>
      <c r="AG3" s="119"/>
      <c r="AH3" s="119"/>
      <c r="AI3" s="119"/>
      <c r="AJ3" s="119"/>
      <c r="AK3" s="162"/>
      <c r="AL3" s="162"/>
      <c r="AQ3" s="162"/>
      <c r="AR3" s="162"/>
    </row>
    <row r="4" spans="1:48" ht="20.25" x14ac:dyDescent="0.3">
      <c r="A4" s="229" t="s">
        <v>176</v>
      </c>
      <c r="B4" s="230"/>
      <c r="C4" s="230"/>
      <c r="D4" s="230"/>
      <c r="E4" s="230"/>
      <c r="F4" s="231"/>
      <c r="G4" s="229" t="s">
        <v>157</v>
      </c>
      <c r="H4" s="230"/>
      <c r="I4" s="230"/>
      <c r="J4" s="230"/>
      <c r="K4" s="230"/>
      <c r="L4" s="231"/>
      <c r="M4" s="229" t="s">
        <v>143</v>
      </c>
      <c r="N4" s="230"/>
      <c r="O4" s="230"/>
      <c r="P4" s="230"/>
      <c r="Q4" s="230"/>
      <c r="R4" s="231"/>
      <c r="S4" s="229" t="s">
        <v>108</v>
      </c>
      <c r="T4" s="230"/>
      <c r="U4" s="230"/>
      <c r="V4" s="230"/>
      <c r="W4" s="230"/>
      <c r="X4" s="231"/>
      <c r="Y4" s="229" t="s">
        <v>83</v>
      </c>
      <c r="Z4" s="230"/>
      <c r="AA4" s="230"/>
      <c r="AB4" s="230"/>
      <c r="AC4" s="230"/>
      <c r="AD4" s="231"/>
      <c r="AE4" s="229" t="s">
        <v>84</v>
      </c>
      <c r="AF4" s="230"/>
      <c r="AG4" s="230"/>
      <c r="AH4" s="230"/>
      <c r="AI4" s="230"/>
      <c r="AJ4" s="231"/>
      <c r="AL4" s="163"/>
      <c r="AM4" s="163"/>
      <c r="AN4" s="163"/>
      <c r="AO4" s="163"/>
      <c r="AR4" s="163"/>
      <c r="AS4" s="163"/>
      <c r="AT4" s="163"/>
      <c r="AU4" s="163"/>
    </row>
    <row r="5" spans="1:48" x14ac:dyDescent="0.2">
      <c r="A5" s="123"/>
      <c r="B5" s="119"/>
      <c r="C5" s="119"/>
      <c r="D5" s="119"/>
      <c r="E5" s="119"/>
      <c r="F5" s="120"/>
      <c r="G5" s="123"/>
      <c r="H5" s="119"/>
      <c r="I5" s="119"/>
      <c r="J5" s="119"/>
      <c r="K5" s="119"/>
      <c r="L5" s="120"/>
      <c r="M5" s="123"/>
      <c r="N5" s="119"/>
      <c r="O5" s="119"/>
      <c r="P5" s="119"/>
      <c r="Q5" s="119"/>
      <c r="R5" s="120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20"/>
      <c r="AE5" s="123"/>
      <c r="AF5" s="119"/>
      <c r="AG5" s="119"/>
      <c r="AH5" s="119"/>
      <c r="AI5" s="119"/>
      <c r="AJ5" s="119"/>
    </row>
    <row r="6" spans="1:48" ht="19.5" x14ac:dyDescent="0.4">
      <c r="A6" s="232" t="s">
        <v>85</v>
      </c>
      <c r="B6" s="233"/>
      <c r="C6" s="233"/>
      <c r="D6" s="233"/>
      <c r="E6" s="233"/>
      <c r="F6" s="234"/>
      <c r="G6" s="232" t="s">
        <v>85</v>
      </c>
      <c r="H6" s="233"/>
      <c r="I6" s="233"/>
      <c r="J6" s="233"/>
      <c r="K6" s="233"/>
      <c r="L6" s="234"/>
      <c r="M6" s="232" t="s">
        <v>85</v>
      </c>
      <c r="N6" s="233"/>
      <c r="O6" s="233"/>
      <c r="P6" s="233"/>
      <c r="Q6" s="233"/>
      <c r="R6" s="234"/>
      <c r="S6" s="232" t="s">
        <v>85</v>
      </c>
      <c r="T6" s="233"/>
      <c r="U6" s="233"/>
      <c r="V6" s="233"/>
      <c r="W6" s="233"/>
      <c r="X6" s="234"/>
      <c r="Y6" s="232" t="s">
        <v>85</v>
      </c>
      <c r="Z6" s="233"/>
      <c r="AA6" s="233"/>
      <c r="AB6" s="233"/>
      <c r="AC6" s="233"/>
      <c r="AD6" s="234"/>
      <c r="AE6" s="232" t="s">
        <v>85</v>
      </c>
      <c r="AF6" s="233"/>
      <c r="AG6" s="233"/>
      <c r="AH6" s="233"/>
      <c r="AI6" s="233"/>
      <c r="AJ6" s="23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</row>
    <row r="7" spans="1:48" x14ac:dyDescent="0.2">
      <c r="A7" s="123"/>
      <c r="B7" s="119"/>
      <c r="C7" s="119"/>
      <c r="D7" s="119"/>
      <c r="E7" s="119"/>
      <c r="F7" s="120"/>
      <c r="G7" s="123"/>
      <c r="H7" s="119"/>
      <c r="I7" s="119"/>
      <c r="J7" s="119"/>
      <c r="K7" s="119"/>
      <c r="L7" s="120"/>
      <c r="M7" s="123"/>
      <c r="N7" s="119"/>
      <c r="O7" s="119"/>
      <c r="P7" s="119"/>
      <c r="Q7" s="119"/>
      <c r="R7" s="120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20"/>
      <c r="AE7" s="123"/>
      <c r="AF7" s="119"/>
      <c r="AG7" s="119"/>
      <c r="AH7" s="119"/>
      <c r="AI7" s="119"/>
      <c r="AJ7" s="119"/>
    </row>
    <row r="8" spans="1:48" x14ac:dyDescent="0.2">
      <c r="A8" s="123"/>
      <c r="B8" s="119"/>
      <c r="C8" s="124"/>
      <c r="D8" s="124" t="s">
        <v>86</v>
      </c>
      <c r="E8" s="124" t="s">
        <v>87</v>
      </c>
      <c r="F8" s="120"/>
      <c r="G8" s="123"/>
      <c r="H8" s="119"/>
      <c r="I8" s="124"/>
      <c r="J8" s="124" t="s">
        <v>86</v>
      </c>
      <c r="K8" s="124" t="s">
        <v>87</v>
      </c>
      <c r="L8" s="120"/>
      <c r="M8" s="123"/>
      <c r="N8" s="119"/>
      <c r="O8" s="124"/>
      <c r="P8" s="124" t="s">
        <v>86</v>
      </c>
      <c r="Q8" s="124" t="s">
        <v>87</v>
      </c>
      <c r="R8" s="120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20"/>
      <c r="AE8" s="123"/>
      <c r="AF8" s="119"/>
      <c r="AG8" s="124"/>
      <c r="AH8" s="124" t="s">
        <v>86</v>
      </c>
      <c r="AI8" s="124" t="s">
        <v>87</v>
      </c>
      <c r="AJ8" s="119"/>
      <c r="AM8" s="165"/>
      <c r="AN8" s="165"/>
      <c r="AO8" s="165"/>
      <c r="AS8" s="165"/>
      <c r="AT8" s="165"/>
      <c r="AU8" s="165"/>
    </row>
    <row r="9" spans="1:48" x14ac:dyDescent="0.2">
      <c r="A9" s="123"/>
      <c r="B9" s="119"/>
      <c r="C9" s="125" t="s">
        <v>19</v>
      </c>
      <c r="D9" s="125" t="s">
        <v>88</v>
      </c>
      <c r="E9" s="125" t="s">
        <v>89</v>
      </c>
      <c r="F9" s="120"/>
      <c r="G9" s="123"/>
      <c r="H9" s="119"/>
      <c r="I9" s="125" t="s">
        <v>19</v>
      </c>
      <c r="J9" s="125" t="s">
        <v>88</v>
      </c>
      <c r="K9" s="125" t="s">
        <v>89</v>
      </c>
      <c r="L9" s="120"/>
      <c r="M9" s="123"/>
      <c r="N9" s="119"/>
      <c r="O9" s="125" t="s">
        <v>19</v>
      </c>
      <c r="P9" s="125" t="s">
        <v>88</v>
      </c>
      <c r="Q9" s="125" t="s">
        <v>89</v>
      </c>
      <c r="R9" s="120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20"/>
      <c r="AE9" s="123"/>
      <c r="AF9" s="119"/>
      <c r="AG9" s="125" t="s">
        <v>19</v>
      </c>
      <c r="AH9" s="125" t="s">
        <v>88</v>
      </c>
      <c r="AI9" s="125" t="s">
        <v>89</v>
      </c>
      <c r="AJ9" s="119"/>
      <c r="AM9" s="166"/>
      <c r="AN9" s="166"/>
      <c r="AO9" s="166"/>
      <c r="AS9" s="166"/>
      <c r="AT9" s="166"/>
      <c r="AU9" s="166"/>
    </row>
    <row r="10" spans="1:48" ht="16.5" x14ac:dyDescent="0.35">
      <c r="A10" s="126" t="s">
        <v>177</v>
      </c>
      <c r="B10" s="127"/>
      <c r="C10" s="128"/>
      <c r="D10" s="128"/>
      <c r="E10" s="128"/>
      <c r="F10" s="120"/>
      <c r="G10" s="126" t="s">
        <v>158</v>
      </c>
      <c r="H10" s="127"/>
      <c r="I10" s="128"/>
      <c r="J10" s="128"/>
      <c r="K10" s="128"/>
      <c r="L10" s="120"/>
      <c r="M10" s="126" t="s">
        <v>142</v>
      </c>
      <c r="N10" s="127"/>
      <c r="O10" s="128"/>
      <c r="P10" s="128"/>
      <c r="Q10" s="128"/>
      <c r="R10" s="120"/>
      <c r="S10" s="126" t="s">
        <v>106</v>
      </c>
      <c r="T10" s="127"/>
      <c r="U10" s="128"/>
      <c r="V10" s="128"/>
      <c r="W10" s="128"/>
      <c r="X10" s="120"/>
      <c r="Y10" s="126" t="s">
        <v>101</v>
      </c>
      <c r="Z10" s="127"/>
      <c r="AA10" s="128"/>
      <c r="AB10" s="128"/>
      <c r="AC10" s="128"/>
      <c r="AD10" s="120"/>
      <c r="AE10" s="126" t="s">
        <v>105</v>
      </c>
      <c r="AF10" s="127"/>
      <c r="AG10" s="128"/>
      <c r="AH10" s="128"/>
      <c r="AI10" s="128"/>
      <c r="AJ10" s="119"/>
      <c r="AK10" s="167"/>
      <c r="AL10" s="167"/>
      <c r="AM10" s="168"/>
      <c r="AN10" s="168"/>
      <c r="AO10" s="168"/>
      <c r="AQ10" s="167"/>
      <c r="AR10" s="167"/>
      <c r="AS10" s="168"/>
      <c r="AT10" s="168"/>
      <c r="AU10" s="168"/>
    </row>
    <row r="11" spans="1:48" x14ac:dyDescent="0.2">
      <c r="A11" s="123" t="s">
        <v>102</v>
      </c>
      <c r="B11" s="119"/>
      <c r="C11" s="214">
        <f>SUM('Single Family 2017'!C11:C14)</f>
        <v>19133</v>
      </c>
      <c r="D11" s="130">
        <f>+J12</f>
        <v>3.2608111015529669E-6</v>
      </c>
      <c r="E11" s="129">
        <f>C11*D11</f>
        <v>6.2389098806012913E-2</v>
      </c>
      <c r="F11" s="120"/>
      <c r="G11" s="123" t="s">
        <v>102</v>
      </c>
      <c r="H11" s="119"/>
      <c r="I11" s="148">
        <f>SUM('Single Family 2016'!C11:C13)</f>
        <v>18732</v>
      </c>
      <c r="J11" s="130">
        <f>+P12</f>
        <v>0</v>
      </c>
      <c r="K11" s="129">
        <f>I11*J11</f>
        <v>0</v>
      </c>
      <c r="L11" s="120"/>
      <c r="M11" s="123" t="s">
        <v>102</v>
      </c>
      <c r="N11" s="119"/>
      <c r="O11" s="148">
        <f>SUM('Single Family 2015'!C11:C13)</f>
        <v>18436</v>
      </c>
      <c r="P11" s="130">
        <f>+V12</f>
        <v>0.21338643626955908</v>
      </c>
      <c r="Q11" s="129">
        <f>O11*P11</f>
        <v>3933.9923390655913</v>
      </c>
      <c r="R11" s="120"/>
      <c r="S11" s="123" t="s">
        <v>102</v>
      </c>
      <c r="T11" s="119"/>
      <c r="U11" s="148">
        <f>SUM('Single Family 2014'!C11:C13)</f>
        <v>18251</v>
      </c>
      <c r="V11" s="130">
        <f>AB12</f>
        <v>0.61139122054777306</v>
      </c>
      <c r="W11" s="129">
        <f>U11*V11</f>
        <v>11158.501166217406</v>
      </c>
      <c r="X11" s="120"/>
      <c r="Y11" s="123" t="s">
        <v>102</v>
      </c>
      <c r="Z11" s="119"/>
      <c r="AA11" s="129">
        <f>SUM('Curbside Year 2013'!C11:C13)</f>
        <v>17773</v>
      </c>
      <c r="AB11" s="130">
        <f>AH12</f>
        <v>0.95499999999999996</v>
      </c>
      <c r="AC11" s="129">
        <f>AA11*AB11</f>
        <v>16973.215</v>
      </c>
      <c r="AD11" s="120"/>
      <c r="AE11" s="123" t="s">
        <v>102</v>
      </c>
      <c r="AF11" s="119"/>
      <c r="AG11" s="129">
        <f>SUM('[1]BI Curbside 2012'!$C$11:$C$13)</f>
        <v>17844</v>
      </c>
      <c r="AH11" s="130">
        <v>0.84399999999999997</v>
      </c>
      <c r="AI11" s="129">
        <f>AG11*AH11</f>
        <v>15060.335999999999</v>
      </c>
      <c r="AJ11" s="119"/>
      <c r="AM11" s="169"/>
      <c r="AN11" s="170"/>
      <c r="AO11" s="169"/>
      <c r="AS11" s="169"/>
      <c r="AT11" s="170"/>
      <c r="AU11" s="169"/>
    </row>
    <row r="12" spans="1:48" ht="15" x14ac:dyDescent="0.35">
      <c r="A12" s="131" t="s">
        <v>103</v>
      </c>
      <c r="B12" s="132"/>
      <c r="C12" s="215">
        <f>SUM('Single Family 2017'!C15:C23)</f>
        <v>57833</v>
      </c>
      <c r="D12" s="130">
        <f>+L25</f>
        <v>-0.34148278588060693</v>
      </c>
      <c r="E12" s="133">
        <f>C12*D12</f>
        <v>-19748.973955833142</v>
      </c>
      <c r="F12" s="120"/>
      <c r="G12" s="131" t="s">
        <v>103</v>
      </c>
      <c r="H12" s="132"/>
      <c r="I12" s="149">
        <f>SUM('Single Family 2016'!C14:C22)</f>
        <v>56854</v>
      </c>
      <c r="J12" s="130">
        <f>+R25</f>
        <v>3.2608111015529669E-6</v>
      </c>
      <c r="K12" s="133">
        <f>I12*J12</f>
        <v>0.18539015436769238</v>
      </c>
      <c r="L12" s="120"/>
      <c r="M12" s="131" t="s">
        <v>103</v>
      </c>
      <c r="N12" s="132"/>
      <c r="O12" s="149">
        <f>SUM('Single Family 2015'!C14:C22)</f>
        <v>55932</v>
      </c>
      <c r="P12" s="130">
        <f>+X25</f>
        <v>0</v>
      </c>
      <c r="Q12" s="133">
        <f>O12*P12</f>
        <v>0</v>
      </c>
      <c r="R12" s="120"/>
      <c r="S12" s="131" t="s">
        <v>103</v>
      </c>
      <c r="T12" s="132"/>
      <c r="U12" s="149">
        <f>SUM('Single Family 2014'!C14:C22)</f>
        <v>55202</v>
      </c>
      <c r="V12" s="130">
        <f>AD25</f>
        <v>0.21338643626955908</v>
      </c>
      <c r="W12" s="133">
        <f>U12*V12</f>
        <v>11779.358054952201</v>
      </c>
      <c r="X12" s="120"/>
      <c r="Y12" s="131" t="s">
        <v>103</v>
      </c>
      <c r="Z12" s="132"/>
      <c r="AA12" s="133">
        <f>SUM('Curbside Year 2013'!C14:C22)</f>
        <v>54508</v>
      </c>
      <c r="AB12" s="130">
        <f>AJ25</f>
        <v>0.61139122054777306</v>
      </c>
      <c r="AC12" s="133">
        <f>AA12*AB12</f>
        <v>33325.712649618014</v>
      </c>
      <c r="AD12" s="120"/>
      <c r="AE12" s="131" t="s">
        <v>103</v>
      </c>
      <c r="AF12" s="132"/>
      <c r="AG12" s="133">
        <f>SUM('[1]BI Curbside 2012'!$C$14:$C$22)</f>
        <v>53755</v>
      </c>
      <c r="AH12" s="130">
        <v>0.95499999999999996</v>
      </c>
      <c r="AI12" s="133">
        <f>AG12*AH12</f>
        <v>51336.025000000001</v>
      </c>
      <c r="AJ12" s="119"/>
      <c r="AK12" s="171"/>
      <c r="AL12" s="172"/>
      <c r="AM12" s="173"/>
      <c r="AN12" s="170"/>
      <c r="AO12" s="173"/>
      <c r="AQ12" s="171"/>
      <c r="AR12" s="172"/>
      <c r="AS12" s="173"/>
      <c r="AT12" s="170"/>
      <c r="AU12" s="173"/>
    </row>
    <row r="13" spans="1:48" x14ac:dyDescent="0.2">
      <c r="A13" s="123" t="s">
        <v>87</v>
      </c>
      <c r="B13" s="119"/>
      <c r="C13" s="129">
        <f>SUM(C11:C12)</f>
        <v>76966</v>
      </c>
      <c r="D13" s="119"/>
      <c r="E13" s="129">
        <f>SUM(E11:E12)</f>
        <v>-19748.911566734336</v>
      </c>
      <c r="F13" s="120"/>
      <c r="G13" s="123" t="s">
        <v>87</v>
      </c>
      <c r="H13" s="119"/>
      <c r="I13" s="129">
        <f>SUM(I11:I12)</f>
        <v>75586</v>
      </c>
      <c r="J13" s="119"/>
      <c r="K13" s="129">
        <f>SUM(K11:K12)</f>
        <v>0.18539015436769238</v>
      </c>
      <c r="L13" s="120"/>
      <c r="M13" s="123" t="s">
        <v>87</v>
      </c>
      <c r="N13" s="119"/>
      <c r="O13" s="129">
        <f>SUM(O11:O12)</f>
        <v>74368</v>
      </c>
      <c r="P13" s="119"/>
      <c r="Q13" s="129">
        <f>SUM(Q11:Q12)</f>
        <v>3933.9923390655913</v>
      </c>
      <c r="R13" s="120"/>
      <c r="S13" s="123" t="s">
        <v>87</v>
      </c>
      <c r="T13" s="119"/>
      <c r="U13" s="129">
        <f>SUM(U11:U12)</f>
        <v>73453</v>
      </c>
      <c r="V13" s="119"/>
      <c r="W13" s="129">
        <f>SUM(W11:W12)</f>
        <v>22937.859221169609</v>
      </c>
      <c r="X13" s="120"/>
      <c r="Y13" s="123" t="s">
        <v>87</v>
      </c>
      <c r="Z13" s="119"/>
      <c r="AA13" s="129">
        <f>SUM(AA11:AA12)</f>
        <v>72281</v>
      </c>
      <c r="AB13" s="119"/>
      <c r="AC13" s="129">
        <f>SUM(AC11:AC12)</f>
        <v>50298.92764961801</v>
      </c>
      <c r="AD13" s="120"/>
      <c r="AE13" s="123" t="s">
        <v>87</v>
      </c>
      <c r="AF13" s="119"/>
      <c r="AG13" s="129">
        <f>SUM(AG11:AG12)</f>
        <v>71599</v>
      </c>
      <c r="AH13" s="119"/>
      <c r="AI13" s="129">
        <f>SUM(AI11:AI12)</f>
        <v>66396.361000000004</v>
      </c>
      <c r="AJ13" s="119"/>
      <c r="AM13" s="169"/>
      <c r="AO13" s="169"/>
      <c r="AS13" s="169"/>
      <c r="AU13" s="169"/>
    </row>
    <row r="14" spans="1:48" x14ac:dyDescent="0.2">
      <c r="A14" s="123"/>
      <c r="B14" s="119"/>
      <c r="C14" s="119"/>
      <c r="D14" s="119"/>
      <c r="E14" s="119"/>
      <c r="F14" s="120"/>
      <c r="G14" s="123"/>
      <c r="H14" s="119"/>
      <c r="I14" s="119"/>
      <c r="J14" s="119"/>
      <c r="K14" s="119"/>
      <c r="L14" s="120"/>
      <c r="M14" s="123"/>
      <c r="N14" s="119"/>
      <c r="O14" s="119"/>
      <c r="P14" s="119"/>
      <c r="Q14" s="119"/>
      <c r="R14" s="120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20"/>
      <c r="AE14" s="123"/>
      <c r="AF14" s="119"/>
      <c r="AG14" s="119"/>
      <c r="AH14" s="119"/>
      <c r="AI14" s="119"/>
      <c r="AJ14" s="119"/>
    </row>
    <row r="15" spans="1:48" x14ac:dyDescent="0.2">
      <c r="A15" s="123" t="s">
        <v>90</v>
      </c>
      <c r="B15" s="119"/>
      <c r="C15" s="119"/>
      <c r="D15" s="119"/>
      <c r="E15" s="214">
        <f>+'Single Family 2017'!G28+'Multi-Family 2017'!F30</f>
        <v>-43594.848195320221</v>
      </c>
      <c r="F15" s="120"/>
      <c r="G15" s="123" t="s">
        <v>90</v>
      </c>
      <c r="H15" s="119"/>
      <c r="I15" s="119"/>
      <c r="J15" s="119"/>
      <c r="K15" s="148">
        <f>+'Single Family 2016'!G23+'Multi-Family 2016'!F27</f>
        <v>-25811.317853571556</v>
      </c>
      <c r="L15" s="120"/>
      <c r="M15" s="123" t="s">
        <v>90</v>
      </c>
      <c r="N15" s="119"/>
      <c r="O15" s="119"/>
      <c r="P15" s="119"/>
      <c r="Q15" s="148">
        <f>+'Single Family 2015'!G23</f>
        <v>-36701.7575</v>
      </c>
      <c r="R15" s="120"/>
      <c r="S15" s="123" t="s">
        <v>90</v>
      </c>
      <c r="T15" s="119"/>
      <c r="U15" s="119"/>
      <c r="V15" s="119"/>
      <c r="W15" s="148">
        <v>0</v>
      </c>
      <c r="X15" s="120"/>
      <c r="Y15" s="123" t="s">
        <v>90</v>
      </c>
      <c r="Z15" s="119"/>
      <c r="AA15" s="119"/>
      <c r="AB15" s="119"/>
      <c r="AC15" s="129">
        <f>'Curbside Year 2013'!G23</f>
        <v>15423.785</v>
      </c>
      <c r="AD15" s="120"/>
      <c r="AE15" s="123" t="s">
        <v>90</v>
      </c>
      <c r="AF15" s="119"/>
      <c r="AG15" s="119"/>
      <c r="AH15" s="119"/>
      <c r="AI15" s="129">
        <f>'[1]BI Curbside 2012'!$G$23</f>
        <v>43775</v>
      </c>
      <c r="AJ15" s="119"/>
      <c r="AK15" s="160"/>
      <c r="AO15" s="169"/>
      <c r="AQ15" s="160"/>
      <c r="AU15" s="169"/>
    </row>
    <row r="16" spans="1:48" x14ac:dyDescent="0.2">
      <c r="A16" s="123"/>
      <c r="B16" s="119"/>
      <c r="C16" s="119"/>
      <c r="D16" s="119"/>
      <c r="E16" s="119"/>
      <c r="F16" s="120"/>
      <c r="G16" s="123"/>
      <c r="H16" s="119"/>
      <c r="I16" s="119"/>
      <c r="J16" s="119"/>
      <c r="K16" s="119"/>
      <c r="L16" s="120"/>
      <c r="M16" s="123" t="s">
        <v>162</v>
      </c>
      <c r="N16" s="119"/>
      <c r="O16" s="119"/>
      <c r="P16" s="119"/>
      <c r="Q16" s="148">
        <v>36702</v>
      </c>
      <c r="R16" s="120"/>
      <c r="S16" s="123"/>
      <c r="T16" s="119"/>
      <c r="U16" s="119"/>
      <c r="V16" s="119"/>
      <c r="W16" s="119"/>
      <c r="X16" s="120"/>
      <c r="Y16" s="123"/>
      <c r="Z16" s="119"/>
      <c r="AA16" s="119"/>
      <c r="AB16" s="119"/>
      <c r="AC16" s="119"/>
      <c r="AD16" s="120"/>
      <c r="AE16" s="123"/>
      <c r="AF16" s="119"/>
      <c r="AG16" s="119"/>
      <c r="AH16" s="119"/>
      <c r="AI16" s="119"/>
      <c r="AJ16" s="119"/>
    </row>
    <row r="17" spans="1:48" x14ac:dyDescent="0.2">
      <c r="A17" s="123" t="s">
        <v>91</v>
      </c>
      <c r="B17" s="119"/>
      <c r="C17" s="119"/>
      <c r="D17" s="119"/>
      <c r="E17" s="129">
        <f>E15-E13</f>
        <v>-23845.936628585885</v>
      </c>
      <c r="F17" s="120"/>
      <c r="G17" s="123" t="s">
        <v>91</v>
      </c>
      <c r="H17" s="119"/>
      <c r="I17" s="119"/>
      <c r="J17" s="119"/>
      <c r="K17" s="129">
        <f>K15-K13</f>
        <v>-25811.503243725925</v>
      </c>
      <c r="L17" s="120"/>
      <c r="M17" s="123" t="s">
        <v>91</v>
      </c>
      <c r="N17" s="119"/>
      <c r="O17" s="119"/>
      <c r="P17" s="119"/>
      <c r="Q17" s="129">
        <f>Q15-Q13+Q16</f>
        <v>-3933.7498390655892</v>
      </c>
      <c r="R17" s="120"/>
      <c r="S17" s="123" t="s">
        <v>91</v>
      </c>
      <c r="T17" s="119"/>
      <c r="U17" s="119"/>
      <c r="V17" s="119"/>
      <c r="W17" s="129">
        <f>W15-W13</f>
        <v>-22937.859221169609</v>
      </c>
      <c r="X17" s="120"/>
      <c r="Y17" s="123" t="s">
        <v>91</v>
      </c>
      <c r="Z17" s="119"/>
      <c r="AA17" s="119"/>
      <c r="AB17" s="119"/>
      <c r="AC17" s="129">
        <f>AC15-AC13</f>
        <v>-34875.142649618007</v>
      </c>
      <c r="AD17" s="120"/>
      <c r="AE17" s="123" t="s">
        <v>91</v>
      </c>
      <c r="AF17" s="119"/>
      <c r="AG17" s="119"/>
      <c r="AH17" s="119"/>
      <c r="AI17" s="129">
        <f>AI15-AI13</f>
        <v>-22621.361000000004</v>
      </c>
      <c r="AJ17" s="119"/>
      <c r="AO17" s="169"/>
      <c r="AU17" s="169"/>
    </row>
    <row r="18" spans="1:48" x14ac:dyDescent="0.2">
      <c r="A18" s="123"/>
      <c r="B18" s="119"/>
      <c r="C18" s="119"/>
      <c r="D18" s="119"/>
      <c r="E18" s="119"/>
      <c r="F18" s="120"/>
      <c r="G18" s="123"/>
      <c r="H18" s="119"/>
      <c r="I18" s="119"/>
      <c r="J18" s="119"/>
      <c r="K18" s="119"/>
      <c r="L18" s="120"/>
      <c r="M18" s="123"/>
      <c r="N18" s="119"/>
      <c r="O18" s="119"/>
      <c r="P18" s="119"/>
      <c r="Q18" s="119"/>
      <c r="R18" s="120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20"/>
      <c r="AE18" s="123"/>
      <c r="AF18" s="119"/>
      <c r="AG18" s="119"/>
      <c r="AH18" s="119"/>
      <c r="AI18" s="119"/>
      <c r="AJ18" s="119"/>
    </row>
    <row r="19" spans="1:48" x14ac:dyDescent="0.2">
      <c r="A19" s="123" t="s">
        <v>92</v>
      </c>
      <c r="B19" s="119"/>
      <c r="C19" s="119"/>
      <c r="D19" s="119"/>
      <c r="E19" s="129">
        <f>+C13</f>
        <v>76966</v>
      </c>
      <c r="F19" s="120"/>
      <c r="G19" s="123" t="s">
        <v>92</v>
      </c>
      <c r="H19" s="119"/>
      <c r="I19" s="119"/>
      <c r="J19" s="119"/>
      <c r="K19" s="129">
        <f>+I13</f>
        <v>75586</v>
      </c>
      <c r="L19" s="120"/>
      <c r="M19" s="123" t="s">
        <v>92</v>
      </c>
      <c r="N19" s="119"/>
      <c r="O19" s="119"/>
      <c r="P19" s="119"/>
      <c r="Q19" s="129">
        <f>+O13</f>
        <v>74368</v>
      </c>
      <c r="R19" s="120"/>
      <c r="S19" s="123" t="s">
        <v>92</v>
      </c>
      <c r="T19" s="119"/>
      <c r="U19" s="119"/>
      <c r="V19" s="119"/>
      <c r="W19" s="129">
        <f>+U13</f>
        <v>73453</v>
      </c>
      <c r="X19" s="120"/>
      <c r="Y19" s="123" t="s">
        <v>92</v>
      </c>
      <c r="Z19" s="119"/>
      <c r="AA19" s="119"/>
      <c r="AB19" s="119"/>
      <c r="AC19" s="129">
        <f>+AA13</f>
        <v>72281</v>
      </c>
      <c r="AD19" s="120"/>
      <c r="AE19" s="123" t="s">
        <v>92</v>
      </c>
      <c r="AF19" s="119"/>
      <c r="AG19" s="119"/>
      <c r="AH19" s="119"/>
      <c r="AI19" s="129">
        <f>+AG13</f>
        <v>71599</v>
      </c>
      <c r="AJ19" s="119"/>
      <c r="AK19" s="171"/>
      <c r="AO19" s="169"/>
      <c r="AQ19" s="171"/>
      <c r="AU19" s="169"/>
    </row>
    <row r="20" spans="1:48" x14ac:dyDescent="0.2">
      <c r="A20" s="123"/>
      <c r="B20" s="119"/>
      <c r="C20" s="119"/>
      <c r="D20" s="119"/>
      <c r="E20" s="119"/>
      <c r="F20" s="120"/>
      <c r="G20" s="123"/>
      <c r="H20" s="119"/>
      <c r="I20" s="119"/>
      <c r="J20" s="119"/>
      <c r="K20" s="119"/>
      <c r="L20" s="120"/>
      <c r="M20" s="123"/>
      <c r="N20" s="119"/>
      <c r="O20" s="119"/>
      <c r="P20" s="119"/>
      <c r="Q20" s="119"/>
      <c r="R20" s="120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20"/>
      <c r="AE20" s="123"/>
      <c r="AF20" s="119"/>
      <c r="AG20" s="119"/>
      <c r="AH20" s="119"/>
      <c r="AI20" s="119"/>
      <c r="AJ20" s="119"/>
    </row>
    <row r="21" spans="1:48" x14ac:dyDescent="0.2">
      <c r="A21" s="123" t="s">
        <v>93</v>
      </c>
      <c r="B21" s="119"/>
      <c r="C21" s="119"/>
      <c r="D21" s="119"/>
      <c r="E21" s="119"/>
      <c r="F21" s="134">
        <f>ROUND((E17/E19),2)</f>
        <v>-0.31</v>
      </c>
      <c r="G21" s="123" t="s">
        <v>93</v>
      </c>
      <c r="H21" s="119"/>
      <c r="I21" s="119"/>
      <c r="J21" s="119"/>
      <c r="K21" s="119"/>
      <c r="L21" s="134">
        <f>ROUND((K17/K19),2)</f>
        <v>-0.34</v>
      </c>
      <c r="M21" s="123" t="s">
        <v>93</v>
      </c>
      <c r="N21" s="119"/>
      <c r="O21" s="119"/>
      <c r="P21" s="119"/>
      <c r="Q21" s="119"/>
      <c r="R21" s="134">
        <f>ROUND((Q17/Q19),2)</f>
        <v>-0.05</v>
      </c>
      <c r="S21" s="123" t="s">
        <v>93</v>
      </c>
      <c r="T21" s="119"/>
      <c r="U21" s="119"/>
      <c r="V21" s="119"/>
      <c r="W21" s="119"/>
      <c r="X21" s="134">
        <f>ROUND((W17/W19),2)</f>
        <v>-0.31</v>
      </c>
      <c r="Y21" s="123" t="s">
        <v>93</v>
      </c>
      <c r="Z21" s="119"/>
      <c r="AA21" s="119"/>
      <c r="AB21" s="119"/>
      <c r="AC21" s="119"/>
      <c r="AD21" s="134">
        <f>ROUND((AC17/AC19),2)</f>
        <v>-0.48</v>
      </c>
      <c r="AE21" s="123" t="s">
        <v>93</v>
      </c>
      <c r="AF21" s="119"/>
      <c r="AG21" s="119"/>
      <c r="AH21" s="119"/>
      <c r="AI21" s="119"/>
      <c r="AJ21" s="150">
        <f>(AI17/AI19)</f>
        <v>-0.31594520873196558</v>
      </c>
      <c r="AP21" s="174"/>
      <c r="AV21" s="174"/>
    </row>
    <row r="22" spans="1:48" x14ac:dyDescent="0.2">
      <c r="A22" s="123"/>
      <c r="B22" s="119"/>
      <c r="C22" s="119"/>
      <c r="D22" s="119"/>
      <c r="E22" s="119"/>
      <c r="F22" s="134"/>
      <c r="G22" s="123"/>
      <c r="H22" s="119"/>
      <c r="I22" s="119"/>
      <c r="J22" s="119"/>
      <c r="K22" s="119"/>
      <c r="L22" s="134"/>
      <c r="M22" s="123"/>
      <c r="N22" s="119"/>
      <c r="O22" s="119"/>
      <c r="P22" s="119"/>
      <c r="Q22" s="119"/>
      <c r="R22" s="134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34"/>
      <c r="AE22" s="123"/>
      <c r="AF22" s="119"/>
      <c r="AG22" s="119"/>
      <c r="AH22" s="119"/>
      <c r="AI22" s="119"/>
      <c r="AJ22" s="150"/>
      <c r="AP22" s="174"/>
      <c r="AV22" s="174"/>
    </row>
    <row r="23" spans="1:48" ht="16.5" x14ac:dyDescent="0.35">
      <c r="A23" s="217" t="s">
        <v>179</v>
      </c>
      <c r="B23" s="127"/>
      <c r="C23" s="119"/>
      <c r="D23" s="119"/>
      <c r="E23" s="216">
        <f>SUM('Single Family 2017'!G20:G25)+('Multi-Family 2017'!F30/2)</f>
        <v>-76360.67799766011</v>
      </c>
      <c r="F23" s="134"/>
      <c r="G23" s="126" t="s">
        <v>158</v>
      </c>
      <c r="H23" s="127"/>
      <c r="I23" s="119"/>
      <c r="J23" s="119"/>
      <c r="K23" s="135">
        <f>+K15+K16</f>
        <v>-25811.317853571556</v>
      </c>
      <c r="L23" s="134"/>
      <c r="M23" s="126" t="s">
        <v>142</v>
      </c>
      <c r="N23" s="127"/>
      <c r="O23" s="119"/>
      <c r="P23" s="119"/>
      <c r="Q23" s="135">
        <f>+Q15+Q16</f>
        <v>0.24250000000029104</v>
      </c>
      <c r="R23" s="134"/>
      <c r="S23" s="126" t="s">
        <v>106</v>
      </c>
      <c r="T23" s="127"/>
      <c r="U23" s="119"/>
      <c r="V23" s="119"/>
      <c r="W23" s="135">
        <f>+W15</f>
        <v>0</v>
      </c>
      <c r="X23" s="134"/>
      <c r="Y23" s="126" t="s">
        <v>106</v>
      </c>
      <c r="Z23" s="127"/>
      <c r="AA23" s="119"/>
      <c r="AB23" s="119"/>
      <c r="AC23" s="135">
        <f>+AC15</f>
        <v>15423.785</v>
      </c>
      <c r="AD23" s="134"/>
      <c r="AE23" s="126" t="s">
        <v>101</v>
      </c>
      <c r="AF23" s="127"/>
      <c r="AG23" s="119"/>
      <c r="AH23" s="119"/>
      <c r="AI23" s="135">
        <f>+AI15</f>
        <v>43775</v>
      </c>
      <c r="AJ23" s="150"/>
      <c r="AK23" s="167"/>
      <c r="AL23" s="167"/>
      <c r="AO23" s="175"/>
      <c r="AP23" s="174"/>
      <c r="AQ23" s="167"/>
      <c r="AR23" s="167"/>
      <c r="AU23" s="176"/>
      <c r="AV23" s="174"/>
    </row>
    <row r="24" spans="1:48" x14ac:dyDescent="0.2">
      <c r="A24" s="123" t="s">
        <v>92</v>
      </c>
      <c r="B24" s="119"/>
      <c r="C24" s="119"/>
      <c r="D24" s="119"/>
      <c r="E24" s="129">
        <f>E19</f>
        <v>76966</v>
      </c>
      <c r="F24" s="134"/>
      <c r="G24" s="123" t="s">
        <v>92</v>
      </c>
      <c r="H24" s="119"/>
      <c r="I24" s="119"/>
      <c r="J24" s="119"/>
      <c r="K24" s="129">
        <f>K19</f>
        <v>75586</v>
      </c>
      <c r="L24" s="134"/>
      <c r="M24" s="123" t="s">
        <v>92</v>
      </c>
      <c r="N24" s="119"/>
      <c r="O24" s="119"/>
      <c r="P24" s="119"/>
      <c r="Q24" s="129">
        <f>Q19</f>
        <v>74368</v>
      </c>
      <c r="R24" s="134"/>
      <c r="S24" s="123" t="s">
        <v>92</v>
      </c>
      <c r="T24" s="119"/>
      <c r="U24" s="119"/>
      <c r="V24" s="119"/>
      <c r="W24" s="129">
        <f>W19</f>
        <v>73453</v>
      </c>
      <c r="X24" s="134"/>
      <c r="Y24" s="123" t="s">
        <v>92</v>
      </c>
      <c r="Z24" s="119"/>
      <c r="AA24" s="119"/>
      <c r="AB24" s="119"/>
      <c r="AC24" s="129">
        <f>AC19</f>
        <v>72281</v>
      </c>
      <c r="AD24" s="134"/>
      <c r="AE24" s="123" t="s">
        <v>92</v>
      </c>
      <c r="AF24" s="119"/>
      <c r="AG24" s="119"/>
      <c r="AH24" s="119"/>
      <c r="AI24" s="129">
        <f>AI19</f>
        <v>71599</v>
      </c>
      <c r="AJ24" s="150"/>
      <c r="AO24" s="169"/>
      <c r="AP24" s="174"/>
      <c r="AU24" s="169"/>
      <c r="AV24" s="174"/>
    </row>
    <row r="25" spans="1:48" ht="15" x14ac:dyDescent="0.35">
      <c r="A25" s="123" t="s">
        <v>94</v>
      </c>
      <c r="B25" s="119"/>
      <c r="C25" s="119"/>
      <c r="D25" s="119"/>
      <c r="E25" s="119"/>
      <c r="F25" s="136">
        <f>(E23/E24)</f>
        <v>-0.99213520252657161</v>
      </c>
      <c r="G25" s="123" t="s">
        <v>94</v>
      </c>
      <c r="H25" s="119"/>
      <c r="I25" s="119"/>
      <c r="J25" s="119"/>
      <c r="K25" s="119"/>
      <c r="L25" s="136">
        <f>(K23/K24)</f>
        <v>-0.34148278588060693</v>
      </c>
      <c r="M25" s="123" t="s">
        <v>94</v>
      </c>
      <c r="N25" s="119"/>
      <c r="O25" s="119"/>
      <c r="P25" s="119"/>
      <c r="Q25" s="119"/>
      <c r="R25" s="136">
        <f>(Q23/Q24)</f>
        <v>3.2608111015529669E-6</v>
      </c>
      <c r="S25" s="123" t="s">
        <v>94</v>
      </c>
      <c r="T25" s="119"/>
      <c r="U25" s="119"/>
      <c r="V25" s="119"/>
      <c r="W25" s="119"/>
      <c r="X25" s="136">
        <f>(W23/W24)</f>
        <v>0</v>
      </c>
      <c r="Y25" s="123" t="s">
        <v>94</v>
      </c>
      <c r="Z25" s="119"/>
      <c r="AA25" s="119"/>
      <c r="AB25" s="119"/>
      <c r="AC25" s="119"/>
      <c r="AD25" s="136">
        <f>(AC23/AC24)</f>
        <v>0.21338643626955908</v>
      </c>
      <c r="AE25" s="123" t="s">
        <v>94</v>
      </c>
      <c r="AF25" s="119"/>
      <c r="AG25" s="119"/>
      <c r="AH25" s="119"/>
      <c r="AI25" s="119"/>
      <c r="AJ25" s="151">
        <f>(AI23/AI24)</f>
        <v>0.61139122054777306</v>
      </c>
      <c r="AP25" s="177"/>
      <c r="AV25" s="177"/>
    </row>
    <row r="26" spans="1:48" x14ac:dyDescent="0.2">
      <c r="A26" s="123"/>
      <c r="B26" s="119"/>
      <c r="C26" s="119"/>
      <c r="D26" s="119"/>
      <c r="E26" s="119"/>
      <c r="F26" s="134"/>
      <c r="G26" s="123"/>
      <c r="H26" s="119"/>
      <c r="I26" s="119"/>
      <c r="J26" s="119"/>
      <c r="K26" s="119"/>
      <c r="L26" s="134"/>
      <c r="M26" s="123"/>
      <c r="N26" s="119"/>
      <c r="O26" s="119"/>
      <c r="P26" s="119"/>
      <c r="Q26" s="119"/>
      <c r="R26" s="134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34"/>
      <c r="AE26" s="123"/>
      <c r="AF26" s="119"/>
      <c r="AG26" s="119"/>
      <c r="AH26" s="119"/>
      <c r="AI26" s="119"/>
      <c r="AJ26" s="150"/>
      <c r="AP26" s="174"/>
      <c r="AV26" s="174"/>
    </row>
    <row r="27" spans="1:48" ht="18.75" thickBot="1" x14ac:dyDescent="0.4">
      <c r="A27" s="116" t="s">
        <v>95</v>
      </c>
      <c r="B27" s="117"/>
      <c r="C27" s="119"/>
      <c r="D27" s="119"/>
      <c r="E27" s="119"/>
      <c r="F27" s="137">
        <f>+F21+F25</f>
        <v>-1.3021352025265716</v>
      </c>
      <c r="G27" s="116" t="s">
        <v>95</v>
      </c>
      <c r="H27" s="117"/>
      <c r="I27" s="119"/>
      <c r="J27" s="119"/>
      <c r="K27" s="119"/>
      <c r="L27" s="137">
        <f>+L21+L25</f>
        <v>-0.68148278588060696</v>
      </c>
      <c r="M27" s="116" t="s">
        <v>95</v>
      </c>
      <c r="N27" s="117"/>
      <c r="O27" s="119"/>
      <c r="P27" s="119"/>
      <c r="Q27" s="119"/>
      <c r="R27" s="137">
        <f>+R21+R25</f>
        <v>-4.9996739188898451E-2</v>
      </c>
      <c r="S27" s="116" t="s">
        <v>95</v>
      </c>
      <c r="T27" s="117"/>
      <c r="U27" s="119"/>
      <c r="V27" s="119"/>
      <c r="W27" s="119"/>
      <c r="X27" s="137">
        <f>+X21+X25</f>
        <v>-0.31</v>
      </c>
      <c r="Y27" s="116" t="s">
        <v>95</v>
      </c>
      <c r="Z27" s="117"/>
      <c r="AA27" s="119"/>
      <c r="AB27" s="119"/>
      <c r="AC27" s="119"/>
      <c r="AD27" s="137">
        <f>+AD21+AD25</f>
        <v>-0.26661356373044087</v>
      </c>
      <c r="AE27" s="116" t="s">
        <v>95</v>
      </c>
      <c r="AF27" s="117"/>
      <c r="AG27" s="119"/>
      <c r="AH27" s="119"/>
      <c r="AI27" s="119"/>
      <c r="AJ27" s="152">
        <f>+AJ21+AJ25</f>
        <v>0.29544601181580749</v>
      </c>
      <c r="AK27" s="160"/>
      <c r="AL27" s="160"/>
      <c r="AP27" s="178"/>
      <c r="AQ27" s="160"/>
      <c r="AR27" s="160"/>
      <c r="AV27" s="178"/>
    </row>
    <row r="28" spans="1:48" ht="13.5" thickTop="1" x14ac:dyDescent="0.2">
      <c r="A28" s="123"/>
      <c r="B28" s="119"/>
      <c r="C28" s="119"/>
      <c r="D28" s="119"/>
      <c r="E28" s="119"/>
      <c r="F28" s="134"/>
      <c r="G28" s="123"/>
      <c r="H28" s="119"/>
      <c r="I28" s="119"/>
      <c r="J28" s="119"/>
      <c r="K28" s="119"/>
      <c r="L28" s="134"/>
      <c r="M28" s="123"/>
      <c r="N28" s="119"/>
      <c r="O28" s="119"/>
      <c r="P28" s="119"/>
      <c r="Q28" s="119"/>
      <c r="R28" s="134"/>
      <c r="S28" s="123"/>
      <c r="T28" s="119"/>
      <c r="U28" s="119"/>
      <c r="V28" s="119"/>
      <c r="W28" s="119"/>
      <c r="X28" s="134"/>
      <c r="Y28" s="123"/>
      <c r="Z28" s="119"/>
      <c r="AA28" s="119"/>
      <c r="AB28" s="119"/>
      <c r="AC28" s="119"/>
      <c r="AD28" s="134"/>
      <c r="AE28" s="123"/>
      <c r="AF28" s="119"/>
      <c r="AG28" s="119"/>
      <c r="AH28" s="119"/>
      <c r="AI28" s="119"/>
      <c r="AJ28" s="150"/>
      <c r="AP28" s="174"/>
      <c r="AV28" s="174"/>
    </row>
    <row r="29" spans="1:48" x14ac:dyDescent="0.2">
      <c r="A29" s="123"/>
      <c r="B29" s="119"/>
      <c r="C29" s="119"/>
      <c r="D29" s="119"/>
      <c r="E29" s="119"/>
      <c r="F29" s="120"/>
      <c r="G29" s="123"/>
      <c r="H29" s="119"/>
      <c r="I29" s="119"/>
      <c r="J29" s="119"/>
      <c r="K29" s="119"/>
      <c r="L29" s="120"/>
      <c r="M29" s="123"/>
      <c r="N29" s="119"/>
      <c r="O29" s="119"/>
      <c r="P29" s="119"/>
      <c r="Q29" s="119"/>
      <c r="R29" s="120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20"/>
      <c r="AE29" s="123"/>
      <c r="AF29" s="119"/>
      <c r="AG29" s="119"/>
      <c r="AH29" s="119"/>
      <c r="AI29" s="119"/>
      <c r="AJ29" s="119"/>
      <c r="AU29" s="179"/>
    </row>
    <row r="30" spans="1:48" ht="15" x14ac:dyDescent="0.35">
      <c r="A30" s="131"/>
      <c r="B30" s="119"/>
      <c r="C30" s="119"/>
      <c r="D30" s="139"/>
      <c r="E30" s="119"/>
      <c r="F30" s="140"/>
      <c r="G30" s="131"/>
      <c r="H30" s="119"/>
      <c r="I30" s="119"/>
      <c r="J30" s="139"/>
      <c r="K30" s="119"/>
      <c r="L30" s="140"/>
      <c r="M30" s="131"/>
      <c r="N30" s="119"/>
      <c r="O30" s="119"/>
      <c r="P30" s="139"/>
      <c r="Q30" s="119"/>
      <c r="R30" s="14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40"/>
      <c r="AE30" s="131"/>
      <c r="AF30" s="119"/>
      <c r="AG30" s="119"/>
      <c r="AH30" s="139"/>
      <c r="AI30" s="119"/>
      <c r="AJ30" s="153"/>
    </row>
    <row r="31" spans="1:48" x14ac:dyDescent="0.2">
      <c r="A31" s="123"/>
      <c r="B31" s="119"/>
      <c r="C31" s="119"/>
      <c r="D31" s="139"/>
      <c r="E31" s="119"/>
      <c r="F31" s="120"/>
      <c r="G31" s="123"/>
      <c r="H31" s="119"/>
      <c r="I31" s="119"/>
      <c r="J31" s="139"/>
      <c r="K31" s="119"/>
      <c r="L31" s="120"/>
      <c r="M31" s="123"/>
      <c r="N31" s="119"/>
      <c r="O31" s="119"/>
      <c r="P31" s="139"/>
      <c r="Q31" s="119"/>
      <c r="R31" s="120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20"/>
      <c r="AE31" s="123"/>
      <c r="AF31" s="119"/>
      <c r="AG31" s="119"/>
      <c r="AH31" s="139"/>
      <c r="AI31" s="119"/>
      <c r="AJ31" s="119"/>
      <c r="AO31" s="171"/>
      <c r="AU31" s="179"/>
      <c r="AV31" s="180"/>
    </row>
    <row r="32" spans="1:48" x14ac:dyDescent="0.2">
      <c r="A32" s="123"/>
      <c r="B32" s="119"/>
      <c r="C32" s="119"/>
      <c r="D32" s="119"/>
      <c r="E32" s="119"/>
      <c r="F32" s="120"/>
      <c r="G32" s="123"/>
      <c r="H32" s="119"/>
      <c r="I32" s="119"/>
      <c r="J32" s="119"/>
      <c r="K32" s="119"/>
      <c r="L32" s="120"/>
      <c r="M32" s="123"/>
      <c r="N32" s="119"/>
      <c r="O32" s="119"/>
      <c r="P32" s="119"/>
      <c r="Q32" s="119"/>
      <c r="R32" s="120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20"/>
      <c r="AE32" s="123"/>
      <c r="AF32" s="119"/>
      <c r="AG32" s="119"/>
      <c r="AH32" s="119"/>
      <c r="AI32" s="119"/>
      <c r="AJ32" s="119"/>
    </row>
    <row r="33" spans="1:48" ht="19.5" x14ac:dyDescent="0.4">
      <c r="A33" s="232" t="s">
        <v>96</v>
      </c>
      <c r="B33" s="233"/>
      <c r="C33" s="233"/>
      <c r="D33" s="233"/>
      <c r="E33" s="233"/>
      <c r="F33" s="234"/>
      <c r="G33" s="232" t="s">
        <v>96</v>
      </c>
      <c r="H33" s="233"/>
      <c r="I33" s="233"/>
      <c r="J33" s="233"/>
      <c r="K33" s="233"/>
      <c r="L33" s="234"/>
      <c r="M33" s="232" t="s">
        <v>96</v>
      </c>
      <c r="N33" s="233"/>
      <c r="O33" s="233"/>
      <c r="P33" s="233"/>
      <c r="Q33" s="233"/>
      <c r="R33" s="234"/>
      <c r="S33" s="232" t="s">
        <v>96</v>
      </c>
      <c r="T33" s="233"/>
      <c r="U33" s="233"/>
      <c r="V33" s="233"/>
      <c r="W33" s="233"/>
      <c r="X33" s="234"/>
      <c r="Y33" s="232" t="s">
        <v>96</v>
      </c>
      <c r="Z33" s="233"/>
      <c r="AA33" s="233"/>
      <c r="AB33" s="233"/>
      <c r="AC33" s="233"/>
      <c r="AD33" s="234"/>
      <c r="AE33" s="232" t="s">
        <v>96</v>
      </c>
      <c r="AF33" s="233"/>
      <c r="AG33" s="233"/>
      <c r="AH33" s="233"/>
      <c r="AI33" s="233"/>
      <c r="AJ33" s="23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</row>
    <row r="34" spans="1:48" x14ac:dyDescent="0.2">
      <c r="A34" s="116"/>
      <c r="B34" s="119"/>
      <c r="C34" s="119"/>
      <c r="D34" s="119"/>
      <c r="E34" s="119"/>
      <c r="F34" s="120"/>
      <c r="G34" s="116"/>
      <c r="H34" s="119"/>
      <c r="I34" s="119"/>
      <c r="J34" s="119"/>
      <c r="K34" s="119"/>
      <c r="L34" s="120"/>
      <c r="M34" s="116"/>
      <c r="N34" s="119"/>
      <c r="O34" s="119"/>
      <c r="P34" s="119"/>
      <c r="Q34" s="119"/>
      <c r="R34" s="120"/>
      <c r="S34" s="116"/>
      <c r="T34" s="119"/>
      <c r="U34" s="119"/>
      <c r="V34" s="119"/>
      <c r="W34" s="119"/>
      <c r="X34" s="120"/>
      <c r="Y34" s="116"/>
      <c r="Z34" s="119"/>
      <c r="AA34" s="119"/>
      <c r="AB34" s="119"/>
      <c r="AC34" s="119"/>
      <c r="AD34" s="120"/>
      <c r="AE34" s="123"/>
      <c r="AF34" s="119"/>
      <c r="AG34" s="119"/>
      <c r="AH34" s="119"/>
      <c r="AI34" s="119"/>
      <c r="AJ34" s="119"/>
    </row>
    <row r="35" spans="1:48" x14ac:dyDescent="0.2">
      <c r="A35" s="121"/>
      <c r="B35" s="119"/>
      <c r="C35" s="124"/>
      <c r="D35" s="124" t="s">
        <v>86</v>
      </c>
      <c r="E35" s="124" t="s">
        <v>87</v>
      </c>
      <c r="F35" s="120"/>
      <c r="G35" s="121"/>
      <c r="H35" s="119"/>
      <c r="I35" s="124"/>
      <c r="J35" s="124" t="s">
        <v>86</v>
      </c>
      <c r="K35" s="124" t="s">
        <v>87</v>
      </c>
      <c r="L35" s="120"/>
      <c r="M35" s="121"/>
      <c r="N35" s="119"/>
      <c r="O35" s="124"/>
      <c r="P35" s="124" t="s">
        <v>86</v>
      </c>
      <c r="Q35" s="124" t="s">
        <v>87</v>
      </c>
      <c r="R35" s="120"/>
      <c r="S35" s="121"/>
      <c r="T35" s="119"/>
      <c r="U35" s="124"/>
      <c r="V35" s="124" t="s">
        <v>86</v>
      </c>
      <c r="W35" s="124" t="s">
        <v>87</v>
      </c>
      <c r="X35" s="120"/>
      <c r="Y35" s="121"/>
      <c r="Z35" s="119"/>
      <c r="AA35" s="124"/>
      <c r="AB35" s="124" t="s">
        <v>86</v>
      </c>
      <c r="AC35" s="124" t="s">
        <v>87</v>
      </c>
      <c r="AD35" s="120"/>
      <c r="AE35" s="123"/>
      <c r="AF35" s="119"/>
      <c r="AG35" s="124"/>
      <c r="AH35" s="124" t="s">
        <v>86</v>
      </c>
      <c r="AI35" s="124" t="s">
        <v>87</v>
      </c>
      <c r="AJ35" s="119"/>
      <c r="AM35" s="165"/>
      <c r="AN35" s="165"/>
      <c r="AO35" s="165"/>
      <c r="AS35" s="165"/>
      <c r="AT35" s="165"/>
      <c r="AU35" s="165"/>
    </row>
    <row r="36" spans="1:48" x14ac:dyDescent="0.2">
      <c r="A36" s="123"/>
      <c r="B36" s="119"/>
      <c r="C36" s="141" t="s">
        <v>19</v>
      </c>
      <c r="D36" s="141" t="s">
        <v>88</v>
      </c>
      <c r="E36" s="141" t="s">
        <v>89</v>
      </c>
      <c r="F36" s="120"/>
      <c r="G36" s="123"/>
      <c r="H36" s="119"/>
      <c r="I36" s="141" t="s">
        <v>19</v>
      </c>
      <c r="J36" s="141" t="s">
        <v>88</v>
      </c>
      <c r="K36" s="141" t="s">
        <v>89</v>
      </c>
      <c r="L36" s="120"/>
      <c r="M36" s="123"/>
      <c r="N36" s="119"/>
      <c r="O36" s="141" t="s">
        <v>19</v>
      </c>
      <c r="P36" s="141" t="s">
        <v>88</v>
      </c>
      <c r="Q36" s="141" t="s">
        <v>89</v>
      </c>
      <c r="R36" s="120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20"/>
      <c r="AE36" s="123"/>
      <c r="AF36" s="119"/>
      <c r="AG36" s="141" t="s">
        <v>19</v>
      </c>
      <c r="AH36" s="141" t="s">
        <v>88</v>
      </c>
      <c r="AI36" s="141" t="s">
        <v>89</v>
      </c>
      <c r="AJ36" s="119"/>
      <c r="AM36" s="165"/>
      <c r="AN36" s="165"/>
      <c r="AO36" s="165"/>
      <c r="AS36" s="165"/>
      <c r="AT36" s="165"/>
      <c r="AU36" s="165"/>
    </row>
    <row r="37" spans="1:48" ht="16.5" x14ac:dyDescent="0.35">
      <c r="A37" s="126" t="str">
        <f>A10</f>
        <v>Projected Revenue Jan-Dec 2017</v>
      </c>
      <c r="B37" s="127"/>
      <c r="C37" s="128"/>
      <c r="D37" s="128"/>
      <c r="E37" s="128"/>
      <c r="F37" s="120"/>
      <c r="G37" s="126" t="str">
        <f>G10</f>
        <v>Projected Revenue Jan-Dec 2016</v>
      </c>
      <c r="H37" s="127"/>
      <c r="I37" s="128"/>
      <c r="J37" s="128"/>
      <c r="K37" s="128"/>
      <c r="L37" s="120"/>
      <c r="M37" s="126" t="str">
        <f>M10</f>
        <v>Projected Revenue Jan-Dec 2015</v>
      </c>
      <c r="N37" s="127"/>
      <c r="O37" s="128"/>
      <c r="P37" s="128"/>
      <c r="Q37" s="128"/>
      <c r="R37" s="120"/>
      <c r="S37" s="126" t="str">
        <f>S10</f>
        <v>Projected Revenue Jan-Dec 2014</v>
      </c>
      <c r="T37" s="127"/>
      <c r="U37" s="128"/>
      <c r="V37" s="128"/>
      <c r="W37" s="128"/>
      <c r="X37" s="120"/>
      <c r="Y37" s="126" t="str">
        <f>Y10</f>
        <v>Projected Revenue Jan-Dec 2013</v>
      </c>
      <c r="Z37" s="127"/>
      <c r="AA37" s="128"/>
      <c r="AB37" s="128"/>
      <c r="AC37" s="128"/>
      <c r="AD37" s="120"/>
      <c r="AE37" s="126" t="str">
        <f>AE10</f>
        <v>Projected Revenue Jan-Dec 2012</v>
      </c>
      <c r="AF37" s="127"/>
      <c r="AG37" s="128"/>
      <c r="AH37" s="128"/>
      <c r="AI37" s="128"/>
      <c r="AJ37" s="119"/>
      <c r="AK37" s="167"/>
      <c r="AL37" s="167"/>
      <c r="AM37" s="168"/>
      <c r="AN37" s="168"/>
      <c r="AO37" s="168"/>
      <c r="AQ37" s="167"/>
      <c r="AR37" s="167"/>
      <c r="AS37" s="168"/>
      <c r="AT37" s="168"/>
      <c r="AU37" s="168"/>
    </row>
    <row r="38" spans="1:48" x14ac:dyDescent="0.2">
      <c r="A38" s="123" t="str">
        <f>A11</f>
        <v>Jan-Mar projected value without adjustment factor</v>
      </c>
      <c r="B38" s="132"/>
      <c r="C38" s="214">
        <f>SUM('Multi-Family 2017'!C11:C14)</f>
        <v>4587</v>
      </c>
      <c r="D38" s="130">
        <f>+J39</f>
        <v>0</v>
      </c>
      <c r="E38" s="129">
        <f>D38*C38</f>
        <v>0</v>
      </c>
      <c r="F38" s="120"/>
      <c r="G38" s="123" t="str">
        <f>G11</f>
        <v>Jan-Mar projected value without adjustment factor</v>
      </c>
      <c r="H38" s="132"/>
      <c r="I38" s="148">
        <f>SUM('Multi-Family 2016'!C11:C13)</f>
        <v>4047</v>
      </c>
      <c r="J38" s="130">
        <f>+P39</f>
        <v>0</v>
      </c>
      <c r="K38" s="129">
        <f>J38*I38</f>
        <v>0</v>
      </c>
      <c r="L38" s="120"/>
      <c r="M38" s="123" t="str">
        <f>M11</f>
        <v>Jan-Mar projected value without adjustment factor</v>
      </c>
      <c r="N38" s="132"/>
      <c r="O38" s="148">
        <f>SUM('Multi-Family 2015'!C11:C13)</f>
        <v>4047</v>
      </c>
      <c r="P38" s="130">
        <f>+V39</f>
        <v>0.1</v>
      </c>
      <c r="Q38" s="129">
        <f>P38*O38</f>
        <v>404.70000000000005</v>
      </c>
      <c r="R38" s="120"/>
      <c r="S38" s="123" t="str">
        <f>S11</f>
        <v>Jan-Mar projected value without adjustment factor</v>
      </c>
      <c r="T38" s="132"/>
      <c r="U38" s="148">
        <f>SUM('Multi-Family 2014'!C11:C13)</f>
        <v>4047</v>
      </c>
      <c r="V38" s="130">
        <f>AB39</f>
        <v>1.8001613104135528</v>
      </c>
      <c r="W38" s="129">
        <f>V38*U38</f>
        <v>7285.252823243648</v>
      </c>
      <c r="X38" s="120"/>
      <c r="Y38" s="123" t="str">
        <f>Y11</f>
        <v>Jan-Mar projected value without adjustment factor</v>
      </c>
      <c r="Z38" s="132"/>
      <c r="AA38" s="129">
        <f>SUM('Multi-Family Year 2013'!C11:C13)</f>
        <v>4047</v>
      </c>
      <c r="AB38" s="130">
        <f>AH39</f>
        <v>3.407</v>
      </c>
      <c r="AC38" s="129">
        <f>AB38*AA38</f>
        <v>13788.129000000001</v>
      </c>
      <c r="AD38" s="120"/>
      <c r="AE38" s="123" t="str">
        <f>AE11</f>
        <v>Jan-Mar projected value without adjustment factor</v>
      </c>
      <c r="AF38" s="132"/>
      <c r="AG38" s="129">
        <f>SUM('[1]BI Multi-Family 2012'!$C$11:$C$13)</f>
        <v>4011</v>
      </c>
      <c r="AH38" s="130">
        <f>'[1]Credit Calc-Multi Family 2013'!$I$47</f>
        <v>1.8</v>
      </c>
      <c r="AI38" s="129">
        <f>AH38*AG38</f>
        <v>7219.8</v>
      </c>
      <c r="AJ38" s="119"/>
      <c r="AL38" s="172"/>
      <c r="AM38" s="169"/>
      <c r="AN38" s="170"/>
      <c r="AO38" s="169"/>
      <c r="AR38" s="172"/>
      <c r="AS38" s="169"/>
      <c r="AT38" s="170"/>
      <c r="AU38" s="169"/>
    </row>
    <row r="39" spans="1:48" ht="15" x14ac:dyDescent="0.35">
      <c r="A39" s="131" t="str">
        <f>A12</f>
        <v>Apr-Dec projected value without adjustment factor</v>
      </c>
      <c r="B39" s="132"/>
      <c r="C39" s="215">
        <f>SUM('Multi-Family 2017'!C15:C23)</f>
        <v>13985</v>
      </c>
      <c r="D39" s="130">
        <f>L52</f>
        <v>-0.16</v>
      </c>
      <c r="E39" s="133">
        <f>D39*C39</f>
        <v>-2237.6</v>
      </c>
      <c r="F39" s="120"/>
      <c r="G39" s="131" t="str">
        <f>G12</f>
        <v>Apr-Dec projected value without adjustment factor</v>
      </c>
      <c r="H39" s="132"/>
      <c r="I39" s="149">
        <f>SUM('Multi-Family 2016'!C14:C22)</f>
        <v>12141</v>
      </c>
      <c r="J39" s="130">
        <f>R52</f>
        <v>0</v>
      </c>
      <c r="K39" s="133">
        <f>J39*I39</f>
        <v>0</v>
      </c>
      <c r="L39" s="120"/>
      <c r="M39" s="131" t="str">
        <f>M12</f>
        <v>Apr-Dec projected value without adjustment factor</v>
      </c>
      <c r="N39" s="132"/>
      <c r="O39" s="149">
        <f>SUM('Multi-Family 2015'!C14:C22)</f>
        <v>12141</v>
      </c>
      <c r="P39" s="130">
        <f>X52</f>
        <v>0</v>
      </c>
      <c r="Q39" s="133">
        <f>P39*O39</f>
        <v>0</v>
      </c>
      <c r="R39" s="120"/>
      <c r="S39" s="131" t="str">
        <f>S12</f>
        <v>Apr-Dec projected value without adjustment factor</v>
      </c>
      <c r="T39" s="132"/>
      <c r="U39" s="149">
        <f>SUM('Multi-Family 2014'!C14:C22)</f>
        <v>12141</v>
      </c>
      <c r="V39" s="130">
        <f>AD52</f>
        <v>0.1</v>
      </c>
      <c r="W39" s="133">
        <f>V39*U39</f>
        <v>1214.1000000000001</v>
      </c>
      <c r="X39" s="120"/>
      <c r="Y39" s="131" t="str">
        <f>Y12</f>
        <v>Apr-Dec projected value without adjustment factor</v>
      </c>
      <c r="Z39" s="132"/>
      <c r="AA39" s="133">
        <f>SUM('Multi-Family Year 2013'!C14:C22)</f>
        <v>12141</v>
      </c>
      <c r="AB39" s="130">
        <f>AJ52</f>
        <v>1.8001613104135528</v>
      </c>
      <c r="AC39" s="133">
        <f>AB39*AA39</f>
        <v>21855.758469730943</v>
      </c>
      <c r="AD39" s="120"/>
      <c r="AE39" s="131" t="str">
        <f>AE12</f>
        <v>Apr-Dec projected value without adjustment factor</v>
      </c>
      <c r="AF39" s="132"/>
      <c r="AG39" s="133">
        <f>SUM('[1]BI Multi-Family 2012'!$C$14:$C$22)</f>
        <v>12045</v>
      </c>
      <c r="AH39" s="130">
        <v>3.407</v>
      </c>
      <c r="AI39" s="133">
        <f>AH39*AG39</f>
        <v>41037.315000000002</v>
      </c>
      <c r="AJ39" s="119"/>
      <c r="AK39" s="171"/>
      <c r="AL39" s="172"/>
      <c r="AM39" s="173"/>
      <c r="AN39" s="170"/>
      <c r="AO39" s="173"/>
      <c r="AQ39" s="171"/>
      <c r="AR39" s="172"/>
      <c r="AS39" s="173"/>
      <c r="AT39" s="170"/>
      <c r="AU39" s="173"/>
    </row>
    <row r="40" spans="1:48" x14ac:dyDescent="0.2">
      <c r="A40" s="123" t="s">
        <v>87</v>
      </c>
      <c r="B40" s="119"/>
      <c r="C40" s="129">
        <f>SUM(C38:C39)</f>
        <v>18572</v>
      </c>
      <c r="D40" s="119"/>
      <c r="E40" s="129">
        <f>SUM(E38:E39)</f>
        <v>-2237.6</v>
      </c>
      <c r="F40" s="120"/>
      <c r="G40" s="123" t="s">
        <v>87</v>
      </c>
      <c r="H40" s="119"/>
      <c r="I40" s="129">
        <f>SUM(I38:I39)</f>
        <v>16188</v>
      </c>
      <c r="J40" s="119"/>
      <c r="K40" s="129">
        <f>SUM(K38:K39)</f>
        <v>0</v>
      </c>
      <c r="L40" s="120"/>
      <c r="M40" s="123" t="s">
        <v>87</v>
      </c>
      <c r="N40" s="119"/>
      <c r="O40" s="129">
        <f>SUM(O38:O39)</f>
        <v>16188</v>
      </c>
      <c r="P40" s="119"/>
      <c r="Q40" s="129">
        <f>SUM(Q38:Q39)</f>
        <v>404.70000000000005</v>
      </c>
      <c r="R40" s="120"/>
      <c r="S40" s="123" t="s">
        <v>87</v>
      </c>
      <c r="T40" s="119"/>
      <c r="U40" s="129">
        <f>SUM(U38:U39)</f>
        <v>16188</v>
      </c>
      <c r="V40" s="119"/>
      <c r="W40" s="129">
        <f>SUM(W38:W39)</f>
        <v>8499.3528232436474</v>
      </c>
      <c r="X40" s="120"/>
      <c r="Y40" s="123" t="s">
        <v>87</v>
      </c>
      <c r="Z40" s="119"/>
      <c r="AA40" s="129">
        <f>SUM(AA38:AA39)</f>
        <v>16188</v>
      </c>
      <c r="AB40" s="119"/>
      <c r="AC40" s="129">
        <f>SUM(AC38:AC39)</f>
        <v>35643.887469730944</v>
      </c>
      <c r="AD40" s="120"/>
      <c r="AE40" s="123" t="s">
        <v>87</v>
      </c>
      <c r="AF40" s="119"/>
      <c r="AG40" s="129">
        <f>SUM(AG38:AG39)</f>
        <v>16056</v>
      </c>
      <c r="AH40" s="119"/>
      <c r="AI40" s="129">
        <f>SUM(AI38:AI39)</f>
        <v>48257.115000000005</v>
      </c>
      <c r="AJ40" s="119"/>
      <c r="AM40" s="169"/>
      <c r="AO40" s="169"/>
      <c r="AS40" s="169"/>
      <c r="AU40" s="169"/>
    </row>
    <row r="41" spans="1:48" x14ac:dyDescent="0.2">
      <c r="A41" s="123"/>
      <c r="B41" s="119"/>
      <c r="C41" s="119"/>
      <c r="D41" s="119"/>
      <c r="E41" s="119"/>
      <c r="F41" s="120"/>
      <c r="G41" s="123"/>
      <c r="H41" s="119"/>
      <c r="I41" s="119"/>
      <c r="J41" s="119"/>
      <c r="K41" s="119"/>
      <c r="L41" s="120"/>
      <c r="M41" s="123"/>
      <c r="N41" s="119"/>
      <c r="O41" s="119"/>
      <c r="P41" s="119"/>
      <c r="Q41" s="119"/>
      <c r="R41" s="120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20"/>
      <c r="AE41" s="123"/>
      <c r="AF41" s="119"/>
      <c r="AG41" s="119"/>
      <c r="AH41" s="119"/>
      <c r="AI41" s="119"/>
      <c r="AJ41" s="119"/>
    </row>
    <row r="42" spans="1:48" x14ac:dyDescent="0.2">
      <c r="A42" s="123" t="s">
        <v>90</v>
      </c>
      <c r="B42" s="119"/>
      <c r="C42" s="119"/>
      <c r="D42" s="119"/>
      <c r="E42" s="214">
        <f>+'Multi-Family 2017'!G28+'Multi-Family 2017'!F31</f>
        <v>-3650.4661046797742</v>
      </c>
      <c r="F42" s="120"/>
      <c r="G42" s="123" t="s">
        <v>90</v>
      </c>
      <c r="H42" s="119"/>
      <c r="I42" s="119"/>
      <c r="J42" s="119"/>
      <c r="K42" s="148">
        <f>+'Multi-Family 2016'!G23+'Multi-Family 2016'!F28</f>
        <v>-2619.003846428448</v>
      </c>
      <c r="L42" s="120"/>
      <c r="M42" s="123" t="s">
        <v>90</v>
      </c>
      <c r="N42" s="119"/>
      <c r="O42" s="119"/>
      <c r="P42" s="119"/>
      <c r="Q42" s="148">
        <f>+'Multi-Family 2015'!G23</f>
        <v>-4055.5025000000005</v>
      </c>
      <c r="R42" s="120"/>
      <c r="S42" s="123" t="s">
        <v>90</v>
      </c>
      <c r="T42" s="119"/>
      <c r="U42" s="119"/>
      <c r="V42" s="119"/>
      <c r="W42" s="148">
        <v>0</v>
      </c>
      <c r="X42" s="120"/>
      <c r="Y42" s="123" t="s">
        <v>90</v>
      </c>
      <c r="Z42" s="119"/>
      <c r="AA42" s="119"/>
      <c r="AB42" s="119"/>
      <c r="AC42" s="148">
        <f>'Multi-Family Year 2013'!G23</f>
        <v>1570.7950000000001</v>
      </c>
      <c r="AD42" s="120"/>
      <c r="AE42" s="123" t="s">
        <v>90</v>
      </c>
      <c r="AF42" s="119"/>
      <c r="AG42" s="119"/>
      <c r="AH42" s="119"/>
      <c r="AI42" s="129">
        <f>'[1]BI Multi-Family 2012'!$G$23</f>
        <v>28903.390000000003</v>
      </c>
      <c r="AJ42" s="119"/>
      <c r="AO42" s="169"/>
      <c r="AU42" s="169"/>
    </row>
    <row r="43" spans="1:48" x14ac:dyDescent="0.2">
      <c r="A43" s="123"/>
      <c r="B43" s="119"/>
      <c r="C43" s="119"/>
      <c r="D43" s="119"/>
      <c r="E43" s="119"/>
      <c r="F43" s="120"/>
      <c r="G43" s="123"/>
      <c r="H43" s="119"/>
      <c r="I43" s="119"/>
      <c r="J43" s="119"/>
      <c r="K43" s="119"/>
      <c r="L43" s="120"/>
      <c r="M43" s="123" t="s">
        <v>162</v>
      </c>
      <c r="N43" s="119"/>
      <c r="O43" s="119"/>
      <c r="P43" s="119"/>
      <c r="Q43" s="148">
        <f>-Q42</f>
        <v>4055.5025000000005</v>
      </c>
      <c r="R43" s="120"/>
      <c r="S43" s="123"/>
      <c r="T43" s="119"/>
      <c r="U43" s="119"/>
      <c r="V43" s="119"/>
      <c r="W43" s="119"/>
      <c r="X43" s="120"/>
      <c r="Y43" s="123"/>
      <c r="Z43" s="119"/>
      <c r="AA43" s="119"/>
      <c r="AB43" s="119"/>
      <c r="AC43" s="119"/>
      <c r="AD43" s="120"/>
      <c r="AE43" s="123"/>
      <c r="AF43" s="119"/>
      <c r="AG43" s="119"/>
      <c r="AH43" s="119"/>
      <c r="AI43" s="119"/>
      <c r="AJ43" s="119"/>
    </row>
    <row r="44" spans="1:48" x14ac:dyDescent="0.2">
      <c r="A44" s="123" t="s">
        <v>91</v>
      </c>
      <c r="B44" s="119"/>
      <c r="C44" s="119"/>
      <c r="D44" s="119"/>
      <c r="E44" s="129">
        <f>E42-E40</f>
        <v>-1412.8661046797743</v>
      </c>
      <c r="F44" s="120"/>
      <c r="G44" s="123" t="s">
        <v>91</v>
      </c>
      <c r="H44" s="119"/>
      <c r="I44" s="119"/>
      <c r="J44" s="119"/>
      <c r="K44" s="129">
        <f>K42-K40</f>
        <v>-2619.003846428448</v>
      </c>
      <c r="L44" s="120"/>
      <c r="M44" s="123" t="s">
        <v>91</v>
      </c>
      <c r="N44" s="119"/>
      <c r="O44" s="119"/>
      <c r="P44" s="119"/>
      <c r="Q44" s="129">
        <f>Q42-Q40+Q43</f>
        <v>-404.69999999999982</v>
      </c>
      <c r="R44" s="120"/>
      <c r="S44" s="123" t="s">
        <v>91</v>
      </c>
      <c r="T44" s="119"/>
      <c r="U44" s="119"/>
      <c r="V44" s="119"/>
      <c r="W44" s="129">
        <f>W42-W40</f>
        <v>-8499.3528232436474</v>
      </c>
      <c r="X44" s="120"/>
      <c r="Y44" s="123" t="s">
        <v>91</v>
      </c>
      <c r="Z44" s="119"/>
      <c r="AA44" s="119"/>
      <c r="AB44" s="119"/>
      <c r="AC44" s="129">
        <f>AC42-AC40</f>
        <v>-34073.092469730946</v>
      </c>
      <c r="AD44" s="120"/>
      <c r="AE44" s="123" t="s">
        <v>91</v>
      </c>
      <c r="AF44" s="119"/>
      <c r="AG44" s="119"/>
      <c r="AH44" s="119"/>
      <c r="AI44" s="129">
        <f>AI42-AI40</f>
        <v>-19353.725000000002</v>
      </c>
      <c r="AJ44" s="119"/>
      <c r="AO44" s="169"/>
      <c r="AU44" s="169"/>
    </row>
    <row r="45" spans="1:48" x14ac:dyDescent="0.2">
      <c r="A45" s="123"/>
      <c r="B45" s="119"/>
      <c r="C45" s="119"/>
      <c r="D45" s="119"/>
      <c r="E45" s="119"/>
      <c r="F45" s="120"/>
      <c r="G45" s="123"/>
      <c r="H45" s="119"/>
      <c r="I45" s="119"/>
      <c r="J45" s="119"/>
      <c r="K45" s="119"/>
      <c r="L45" s="120"/>
      <c r="M45" s="123"/>
      <c r="N45" s="119"/>
      <c r="O45" s="119"/>
      <c r="P45" s="119"/>
      <c r="Q45" s="119"/>
      <c r="R45" s="120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20"/>
      <c r="AE45" s="123"/>
      <c r="AF45" s="119"/>
      <c r="AG45" s="119"/>
      <c r="AH45" s="119"/>
      <c r="AI45" s="119"/>
      <c r="AJ45" s="119"/>
    </row>
    <row r="46" spans="1:48" x14ac:dyDescent="0.2">
      <c r="A46" s="123" t="s">
        <v>92</v>
      </c>
      <c r="B46" s="119"/>
      <c r="C46" s="119"/>
      <c r="D46" s="119"/>
      <c r="E46" s="129">
        <f>+C40</f>
        <v>18572</v>
      </c>
      <c r="F46" s="120"/>
      <c r="G46" s="123" t="s">
        <v>92</v>
      </c>
      <c r="H46" s="119"/>
      <c r="I46" s="119"/>
      <c r="J46" s="119"/>
      <c r="K46" s="129">
        <f>+I40</f>
        <v>16188</v>
      </c>
      <c r="L46" s="120"/>
      <c r="M46" s="123" t="s">
        <v>92</v>
      </c>
      <c r="N46" s="119"/>
      <c r="O46" s="119"/>
      <c r="P46" s="119"/>
      <c r="Q46" s="129">
        <f>+O40</f>
        <v>16188</v>
      </c>
      <c r="R46" s="120"/>
      <c r="S46" s="123" t="s">
        <v>92</v>
      </c>
      <c r="T46" s="119"/>
      <c r="U46" s="119"/>
      <c r="V46" s="119"/>
      <c r="W46" s="129">
        <f>+U40</f>
        <v>16188</v>
      </c>
      <c r="X46" s="120"/>
      <c r="Y46" s="123" t="s">
        <v>92</v>
      </c>
      <c r="Z46" s="119"/>
      <c r="AA46" s="119"/>
      <c r="AB46" s="119"/>
      <c r="AC46" s="129">
        <f>+AA40</f>
        <v>16188</v>
      </c>
      <c r="AD46" s="120"/>
      <c r="AE46" s="123" t="s">
        <v>92</v>
      </c>
      <c r="AF46" s="119"/>
      <c r="AG46" s="119"/>
      <c r="AH46" s="119"/>
      <c r="AI46" s="129">
        <f>AG40</f>
        <v>16056</v>
      </c>
      <c r="AJ46" s="119"/>
      <c r="AO46" s="169"/>
      <c r="AU46" s="169"/>
    </row>
    <row r="47" spans="1:48" x14ac:dyDescent="0.2">
      <c r="A47" s="123"/>
      <c r="B47" s="119"/>
      <c r="C47" s="119"/>
      <c r="D47" s="119"/>
      <c r="E47" s="119"/>
      <c r="F47" s="120"/>
      <c r="G47" s="123"/>
      <c r="H47" s="119"/>
      <c r="I47" s="119"/>
      <c r="J47" s="119"/>
      <c r="K47" s="119"/>
      <c r="L47" s="120"/>
      <c r="M47" s="123"/>
      <c r="N47" s="119"/>
      <c r="O47" s="119"/>
      <c r="P47" s="119"/>
      <c r="Q47" s="119"/>
      <c r="R47" s="120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20"/>
      <c r="AE47" s="123"/>
      <c r="AF47" s="119"/>
      <c r="AG47" s="119"/>
      <c r="AH47" s="119"/>
      <c r="AI47" s="119"/>
      <c r="AJ47" s="119"/>
    </row>
    <row r="48" spans="1:48" x14ac:dyDescent="0.2">
      <c r="A48" s="123" t="s">
        <v>93</v>
      </c>
      <c r="B48" s="119"/>
      <c r="C48" s="119"/>
      <c r="D48" s="119"/>
      <c r="E48" s="119"/>
      <c r="F48" s="142">
        <f>ROUND((E44/E46),2)</f>
        <v>-0.08</v>
      </c>
      <c r="G48" s="123" t="s">
        <v>93</v>
      </c>
      <c r="H48" s="119"/>
      <c r="I48" s="119"/>
      <c r="J48" s="119"/>
      <c r="K48" s="119"/>
      <c r="L48" s="142">
        <f>ROUND((K44/K46),2)</f>
        <v>-0.16</v>
      </c>
      <c r="M48" s="123" t="s">
        <v>93</v>
      </c>
      <c r="N48" s="119"/>
      <c r="O48" s="119"/>
      <c r="P48" s="119"/>
      <c r="Q48" s="119"/>
      <c r="R48" s="142">
        <f>ROUND((Q44/Q46),2)</f>
        <v>-0.03</v>
      </c>
      <c r="S48" s="123" t="s">
        <v>93</v>
      </c>
      <c r="T48" s="119"/>
      <c r="U48" s="119"/>
      <c r="V48" s="119"/>
      <c r="W48" s="119"/>
      <c r="X48" s="142">
        <f>ROUND((W44/W46),2)</f>
        <v>-0.53</v>
      </c>
      <c r="Y48" s="123" t="s">
        <v>93</v>
      </c>
      <c r="Z48" s="119"/>
      <c r="AA48" s="119"/>
      <c r="AB48" s="119"/>
      <c r="AC48" s="119"/>
      <c r="AD48" s="142">
        <f>ROUND((AC44/AC46),2)</f>
        <v>-2.1</v>
      </c>
      <c r="AE48" s="123" t="s">
        <v>93</v>
      </c>
      <c r="AF48" s="119"/>
      <c r="AG48" s="119"/>
      <c r="AH48" s="119"/>
      <c r="AI48" s="119"/>
      <c r="AJ48" s="154">
        <f>(AI44/AI46)</f>
        <v>-1.2053889511709019</v>
      </c>
      <c r="AP48" s="181"/>
      <c r="AV48" s="181"/>
    </row>
    <row r="49" spans="1:48" x14ac:dyDescent="0.2">
      <c r="A49" s="123"/>
      <c r="B49" s="119"/>
      <c r="C49" s="119"/>
      <c r="D49" s="119"/>
      <c r="E49" s="129"/>
      <c r="F49" s="120"/>
      <c r="G49" s="123"/>
      <c r="H49" s="119"/>
      <c r="I49" s="119"/>
      <c r="J49" s="119"/>
      <c r="K49" s="129"/>
      <c r="L49" s="120"/>
      <c r="M49" s="123"/>
      <c r="N49" s="119"/>
      <c r="O49" s="119"/>
      <c r="P49" s="119"/>
      <c r="Q49" s="129"/>
      <c r="R49" s="120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20"/>
      <c r="AE49" s="123"/>
      <c r="AF49" s="119"/>
      <c r="AG49" s="119"/>
      <c r="AH49" s="119"/>
      <c r="AI49" s="129"/>
      <c r="AJ49" s="119"/>
      <c r="AO49" s="169"/>
      <c r="AU49" s="169"/>
    </row>
    <row r="50" spans="1:48" ht="16.5" x14ac:dyDescent="0.35">
      <c r="A50" s="217" t="str">
        <f>A23</f>
        <v>Projected Revenue April - September 2018</v>
      </c>
      <c r="B50" s="127"/>
      <c r="C50" s="119"/>
      <c r="D50" s="119"/>
      <c r="E50" s="216">
        <f>SUM('Multi-Family 2017'!G20:G25)+('Multi-Family 2017'!F31/2)</f>
        <v>-5136.4741023398865</v>
      </c>
      <c r="F50" s="120"/>
      <c r="G50" s="126" t="str">
        <f>G23</f>
        <v>Projected Revenue Jan-Dec 2016</v>
      </c>
      <c r="H50" s="127"/>
      <c r="I50" s="119"/>
      <c r="J50" s="119"/>
      <c r="K50" s="135">
        <f>+K42+K43</f>
        <v>-2619.003846428448</v>
      </c>
      <c r="L50" s="120"/>
      <c r="M50" s="126" t="str">
        <f>M23</f>
        <v>Projected Revenue Jan-Dec 2015</v>
      </c>
      <c r="N50" s="127"/>
      <c r="O50" s="119"/>
      <c r="P50" s="119"/>
      <c r="Q50" s="135">
        <f>+Q42+Q43</f>
        <v>0</v>
      </c>
      <c r="R50" s="120"/>
      <c r="S50" s="126" t="str">
        <f>S23</f>
        <v>Projected Revenue Jan-Dec 2014</v>
      </c>
      <c r="T50" s="127"/>
      <c r="U50" s="119"/>
      <c r="V50" s="119"/>
      <c r="W50" s="135">
        <f>+W42</f>
        <v>0</v>
      </c>
      <c r="X50" s="120"/>
      <c r="Y50" s="126" t="str">
        <f>Y23</f>
        <v>Projected Revenue Jan-Dec 2014</v>
      </c>
      <c r="Z50" s="127"/>
      <c r="AA50" s="119"/>
      <c r="AB50" s="119"/>
      <c r="AC50" s="135">
        <f>+AC42</f>
        <v>1570.7950000000001</v>
      </c>
      <c r="AD50" s="120"/>
      <c r="AE50" s="126" t="str">
        <f>AE23</f>
        <v>Projected Revenue Jan-Dec 2013</v>
      </c>
      <c r="AF50" s="127"/>
      <c r="AG50" s="119"/>
      <c r="AH50" s="119"/>
      <c r="AI50" s="135">
        <f>AI42</f>
        <v>28903.390000000003</v>
      </c>
      <c r="AJ50" s="119"/>
      <c r="AK50" s="167"/>
      <c r="AL50" s="167"/>
      <c r="AO50" s="175"/>
      <c r="AQ50" s="167"/>
      <c r="AR50" s="167"/>
      <c r="AU50" s="175"/>
    </row>
    <row r="51" spans="1:48" x14ac:dyDescent="0.2">
      <c r="A51" s="123" t="s">
        <v>92</v>
      </c>
      <c r="B51" s="119"/>
      <c r="C51" s="119"/>
      <c r="D51" s="119"/>
      <c r="E51" s="129">
        <f>E46</f>
        <v>18572</v>
      </c>
      <c r="F51" s="120"/>
      <c r="G51" s="123" t="s">
        <v>92</v>
      </c>
      <c r="H51" s="119"/>
      <c r="I51" s="119"/>
      <c r="J51" s="119"/>
      <c r="K51" s="129">
        <f>K46</f>
        <v>16188</v>
      </c>
      <c r="L51" s="120"/>
      <c r="M51" s="123" t="s">
        <v>92</v>
      </c>
      <c r="N51" s="119"/>
      <c r="O51" s="119"/>
      <c r="P51" s="119"/>
      <c r="Q51" s="129">
        <f>Q46</f>
        <v>16188</v>
      </c>
      <c r="R51" s="120"/>
      <c r="S51" s="123" t="s">
        <v>92</v>
      </c>
      <c r="T51" s="119"/>
      <c r="U51" s="119"/>
      <c r="V51" s="119"/>
      <c r="W51" s="129">
        <f>W46</f>
        <v>16188</v>
      </c>
      <c r="X51" s="120"/>
      <c r="Y51" s="123" t="s">
        <v>92</v>
      </c>
      <c r="Z51" s="119"/>
      <c r="AA51" s="119"/>
      <c r="AB51" s="119"/>
      <c r="AC51" s="129">
        <f>AC46</f>
        <v>16188</v>
      </c>
      <c r="AD51" s="120"/>
      <c r="AE51" s="123" t="s">
        <v>97</v>
      </c>
      <c r="AF51" s="119"/>
      <c r="AG51" s="119"/>
      <c r="AH51" s="119"/>
      <c r="AI51" s="129">
        <f>AI46</f>
        <v>16056</v>
      </c>
      <c r="AJ51" s="119"/>
      <c r="AO51" s="169"/>
      <c r="AU51" s="169"/>
    </row>
    <row r="52" spans="1:48" ht="15" x14ac:dyDescent="0.35">
      <c r="A52" s="123" t="s">
        <v>94</v>
      </c>
      <c r="B52" s="119"/>
      <c r="C52" s="119"/>
      <c r="D52" s="119"/>
      <c r="E52" s="119"/>
      <c r="F52" s="143">
        <f>ROUND((E50/E51),2)</f>
        <v>-0.28000000000000003</v>
      </c>
      <c r="G52" s="123" t="s">
        <v>94</v>
      </c>
      <c r="H52" s="119"/>
      <c r="I52" s="119"/>
      <c r="J52" s="119"/>
      <c r="K52" s="119"/>
      <c r="L52" s="143">
        <f>ROUND((K50/K51),2)</f>
        <v>-0.16</v>
      </c>
      <c r="M52" s="123" t="s">
        <v>94</v>
      </c>
      <c r="N52" s="119"/>
      <c r="O52" s="119"/>
      <c r="P52" s="119"/>
      <c r="Q52" s="119"/>
      <c r="R52" s="143">
        <f>ROUND((Q50/Q51),2)</f>
        <v>0</v>
      </c>
      <c r="S52" s="123" t="s">
        <v>94</v>
      </c>
      <c r="T52" s="119"/>
      <c r="U52" s="119"/>
      <c r="V52" s="119"/>
      <c r="W52" s="119"/>
      <c r="X52" s="143">
        <f>ROUND((W50/W51),2)</f>
        <v>0</v>
      </c>
      <c r="Y52" s="123" t="s">
        <v>94</v>
      </c>
      <c r="Z52" s="119"/>
      <c r="AA52" s="119"/>
      <c r="AB52" s="119"/>
      <c r="AC52" s="119"/>
      <c r="AD52" s="143">
        <f>ROUND((AC50/AC51),2)</f>
        <v>0.1</v>
      </c>
      <c r="AE52" s="123" t="s">
        <v>94</v>
      </c>
      <c r="AF52" s="119"/>
      <c r="AG52" s="119"/>
      <c r="AH52" s="119"/>
      <c r="AI52" s="119"/>
      <c r="AJ52" s="155">
        <f>(AI50/AI51)</f>
        <v>1.8001613104135528</v>
      </c>
      <c r="AP52" s="177"/>
      <c r="AV52" s="177"/>
    </row>
    <row r="53" spans="1:48" x14ac:dyDescent="0.2">
      <c r="A53" s="123"/>
      <c r="B53" s="119"/>
      <c r="C53" s="119"/>
      <c r="D53" s="119"/>
      <c r="E53" s="119"/>
      <c r="F53" s="120"/>
      <c r="G53" s="123"/>
      <c r="H53" s="119"/>
      <c r="I53" s="119"/>
      <c r="J53" s="119"/>
      <c r="K53" s="119"/>
      <c r="L53" s="120"/>
      <c r="M53" s="123"/>
      <c r="N53" s="119"/>
      <c r="O53" s="119"/>
      <c r="P53" s="119"/>
      <c r="Q53" s="119"/>
      <c r="R53" s="120"/>
      <c r="S53" s="123"/>
      <c r="T53" s="119"/>
      <c r="U53" s="119"/>
      <c r="V53" s="119"/>
      <c r="W53" s="119"/>
      <c r="X53" s="120"/>
      <c r="Y53" s="123"/>
      <c r="Z53" s="119"/>
      <c r="AA53" s="119"/>
      <c r="AB53" s="119"/>
      <c r="AC53" s="119"/>
      <c r="AD53" s="120"/>
      <c r="AE53" s="116" t="s">
        <v>107</v>
      </c>
      <c r="AF53" s="119"/>
      <c r="AG53" s="119"/>
      <c r="AH53" s="119"/>
      <c r="AI53" s="119"/>
      <c r="AJ53" s="139">
        <f>'Credit Calc Multi-Family 2013'!I44-AJ48</f>
        <v>-6.1611048829097959E-2</v>
      </c>
    </row>
    <row r="54" spans="1:48" ht="18.75" thickBot="1" x14ac:dyDescent="0.4">
      <c r="A54" s="116" t="s">
        <v>98</v>
      </c>
      <c r="B54" s="117"/>
      <c r="C54" s="119"/>
      <c r="D54" s="119"/>
      <c r="E54" s="119"/>
      <c r="F54" s="138">
        <f>+F52+F48</f>
        <v>-0.36000000000000004</v>
      </c>
      <c r="G54" s="116" t="s">
        <v>98</v>
      </c>
      <c r="H54" s="117"/>
      <c r="I54" s="119"/>
      <c r="J54" s="119"/>
      <c r="K54" s="119"/>
      <c r="L54" s="138">
        <f>+L52+L48</f>
        <v>-0.32</v>
      </c>
      <c r="M54" s="116" t="s">
        <v>98</v>
      </c>
      <c r="N54" s="117"/>
      <c r="O54" s="119"/>
      <c r="P54" s="119"/>
      <c r="Q54" s="119"/>
      <c r="R54" s="138">
        <f>+R52+R48</f>
        <v>-0.03</v>
      </c>
      <c r="S54" s="116" t="s">
        <v>98</v>
      </c>
      <c r="T54" s="117"/>
      <c r="U54" s="119"/>
      <c r="V54" s="119"/>
      <c r="W54" s="119"/>
      <c r="X54" s="138">
        <f>+X52+X48</f>
        <v>-0.53</v>
      </c>
      <c r="Y54" s="116" t="s">
        <v>98</v>
      </c>
      <c r="Z54" s="117"/>
      <c r="AA54" s="119"/>
      <c r="AB54" s="119"/>
      <c r="AC54" s="119"/>
      <c r="AD54" s="138">
        <f>+AD52+AD48</f>
        <v>-2</v>
      </c>
      <c r="AE54" s="116" t="s">
        <v>98</v>
      </c>
      <c r="AF54" s="117"/>
      <c r="AG54" s="119"/>
      <c r="AH54" s="119"/>
      <c r="AI54" s="119"/>
      <c r="AJ54" s="156">
        <f>+AJ52+AJ48+AJ53</f>
        <v>0.53316131041355286</v>
      </c>
      <c r="AK54" s="160"/>
      <c r="AL54" s="160"/>
      <c r="AP54" s="178"/>
      <c r="AQ54" s="160"/>
      <c r="AR54" s="160"/>
      <c r="AV54" s="178"/>
    </row>
    <row r="55" spans="1:48" ht="18.75" thickTop="1" x14ac:dyDescent="0.35">
      <c r="A55" s="116"/>
      <c r="B55" s="117"/>
      <c r="C55" s="119"/>
      <c r="D55" s="119"/>
      <c r="E55" s="119"/>
      <c r="F55" s="144"/>
      <c r="G55" s="116"/>
      <c r="H55" s="117"/>
      <c r="I55" s="119"/>
      <c r="J55" s="119"/>
      <c r="K55" s="119"/>
      <c r="L55" s="144"/>
      <c r="M55" s="116"/>
      <c r="N55" s="117"/>
      <c r="O55" s="119"/>
      <c r="P55" s="119"/>
      <c r="Q55" s="119"/>
      <c r="R55" s="144"/>
      <c r="S55" s="116"/>
      <c r="T55" s="117"/>
      <c r="U55" s="119"/>
      <c r="V55" s="119"/>
      <c r="W55" s="119"/>
      <c r="X55" s="144"/>
      <c r="Y55" s="116"/>
      <c r="Z55" s="117"/>
      <c r="AA55" s="119"/>
      <c r="AB55" s="119"/>
      <c r="AC55" s="119"/>
      <c r="AD55" s="144"/>
      <c r="AE55" s="116"/>
      <c r="AF55" s="117"/>
      <c r="AG55" s="119"/>
      <c r="AH55" s="119"/>
      <c r="AI55" s="119"/>
      <c r="AJ55" s="157"/>
      <c r="AK55" s="160"/>
      <c r="AL55" s="160"/>
      <c r="AP55" s="178"/>
      <c r="AQ55" s="160"/>
      <c r="AR55" s="160"/>
      <c r="AT55" s="179"/>
      <c r="AV55" s="178"/>
    </row>
    <row r="56" spans="1:48" ht="15" x14ac:dyDescent="0.35">
      <c r="A56" s="131"/>
      <c r="B56" s="119"/>
      <c r="C56" s="119"/>
      <c r="D56" s="119"/>
      <c r="E56" s="119"/>
      <c r="F56" s="140"/>
      <c r="G56" s="131"/>
      <c r="H56" s="119"/>
      <c r="I56" s="119"/>
      <c r="J56" s="119"/>
      <c r="K56" s="119"/>
      <c r="L56" s="140"/>
      <c r="M56" s="131"/>
      <c r="N56" s="119"/>
      <c r="O56" s="119"/>
      <c r="P56" s="119"/>
      <c r="Q56" s="119"/>
      <c r="R56" s="14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40"/>
      <c r="AE56" s="131"/>
      <c r="AF56" s="119"/>
      <c r="AG56" s="119"/>
      <c r="AH56" s="119"/>
      <c r="AI56" s="119"/>
      <c r="AJ56" s="153"/>
    </row>
    <row r="57" spans="1:48" ht="13.5" thickBot="1" x14ac:dyDescent="0.25">
      <c r="A57" s="145"/>
      <c r="B57" s="146"/>
      <c r="C57" s="146"/>
      <c r="D57" s="146"/>
      <c r="E57" s="146"/>
      <c r="F57" s="147"/>
      <c r="G57" s="145"/>
      <c r="H57" s="146"/>
      <c r="I57" s="146"/>
      <c r="J57" s="146"/>
      <c r="K57" s="146"/>
      <c r="L57" s="147"/>
      <c r="M57" s="145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7"/>
      <c r="AE57" s="145"/>
      <c r="AF57" s="146"/>
      <c r="AG57" s="146"/>
      <c r="AH57" s="146"/>
      <c r="AI57" s="146"/>
      <c r="AJ57" s="146"/>
      <c r="AT57" s="179"/>
      <c r="AV57" s="182"/>
    </row>
  </sheetData>
  <mergeCells count="18">
    <mergeCell ref="Y6:AD6"/>
    <mergeCell ref="AE6:AJ6"/>
    <mergeCell ref="M4:R4"/>
    <mergeCell ref="M6:R6"/>
    <mergeCell ref="M33:R33"/>
    <mergeCell ref="S33:X33"/>
    <mergeCell ref="Y33:AD33"/>
    <mergeCell ref="AE33:AJ33"/>
    <mergeCell ref="S4:X4"/>
    <mergeCell ref="Y4:AD4"/>
    <mergeCell ref="AE4:AJ4"/>
    <mergeCell ref="S6:X6"/>
    <mergeCell ref="A4:F4"/>
    <mergeCell ref="A6:F6"/>
    <mergeCell ref="A33:F33"/>
    <mergeCell ref="G4:L4"/>
    <mergeCell ref="G6:L6"/>
    <mergeCell ref="G33:L33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36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7" ht="18" x14ac:dyDescent="0.25">
      <c r="A2" s="236" t="s">
        <v>3</v>
      </c>
      <c r="B2" s="236"/>
      <c r="C2" s="236"/>
      <c r="D2" s="236"/>
      <c r="E2" s="236"/>
      <c r="F2" s="236"/>
      <c r="G2" s="236"/>
    </row>
    <row r="3" spans="1:7" ht="15.75" x14ac:dyDescent="0.25">
      <c r="A3" s="237" t="s">
        <v>70</v>
      </c>
      <c r="B3" s="237"/>
      <c r="C3" s="237"/>
      <c r="D3" s="237"/>
      <c r="E3" s="237"/>
      <c r="F3" s="237"/>
      <c r="G3" s="23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8" ht="18" x14ac:dyDescent="0.25">
      <c r="A2" s="236" t="s">
        <v>71</v>
      </c>
      <c r="B2" s="236"/>
      <c r="C2" s="236"/>
      <c r="D2" s="236"/>
      <c r="E2" s="236"/>
      <c r="F2" s="236"/>
      <c r="G2" s="236"/>
    </row>
    <row r="3" spans="1:8" ht="15.75" x14ac:dyDescent="0.25">
      <c r="A3" s="237" t="s">
        <v>70</v>
      </c>
      <c r="B3" s="237"/>
      <c r="C3" s="237"/>
      <c r="D3" s="237"/>
      <c r="E3" s="237"/>
      <c r="F3" s="237"/>
      <c r="G3" s="237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16" sqref="L16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244" t="s">
        <v>44</v>
      </c>
      <c r="B1" s="244"/>
      <c r="C1" s="244"/>
      <c r="D1" s="244"/>
      <c r="E1" s="244"/>
      <c r="F1" s="244"/>
      <c r="G1" s="244"/>
      <c r="H1" s="245"/>
      <c r="I1" s="245"/>
      <c r="J1" s="245"/>
      <c r="K1" s="245"/>
      <c r="L1" s="15"/>
    </row>
    <row r="2" spans="1:12" x14ac:dyDescent="0.25">
      <c r="A2" s="246" t="s">
        <v>46</v>
      </c>
      <c r="B2" s="246"/>
      <c r="C2" s="246"/>
      <c r="D2" s="246"/>
      <c r="E2" s="246"/>
      <c r="F2" s="246"/>
      <c r="G2" s="16"/>
      <c r="H2" s="17"/>
      <c r="I2" s="17"/>
      <c r="J2" s="16"/>
      <c r="K2" s="16"/>
      <c r="L2" s="15"/>
    </row>
    <row r="3" spans="1:12" x14ac:dyDescent="0.25">
      <c r="A3" s="246" t="s">
        <v>74</v>
      </c>
      <c r="B3" s="246"/>
      <c r="C3" s="246"/>
      <c r="D3" s="246"/>
      <c r="E3" s="246"/>
      <c r="F3" s="246"/>
      <c r="G3" s="16"/>
      <c r="H3" s="15"/>
      <c r="I3" s="15"/>
      <c r="J3" s="16"/>
      <c r="K3" s="16"/>
      <c r="L3" s="15"/>
    </row>
    <row r="4" spans="1:12" x14ac:dyDescent="0.25">
      <c r="A4" s="247" t="s">
        <v>56</v>
      </c>
      <c r="B4" s="247"/>
      <c r="C4" s="247"/>
      <c r="D4" s="247"/>
      <c r="E4" s="247"/>
      <c r="F4" s="247"/>
      <c r="G4" s="16"/>
      <c r="H4" s="15"/>
      <c r="I4" s="15"/>
      <c r="J4" s="16"/>
      <c r="K4" s="16"/>
      <c r="L4" s="15"/>
    </row>
    <row r="5" spans="1:12" x14ac:dyDescent="0.25">
      <c r="A5" s="238" t="s">
        <v>43</v>
      </c>
      <c r="B5" s="239"/>
      <c r="C5" s="239"/>
      <c r="D5" s="239"/>
      <c r="E5" s="239"/>
      <c r="F5" s="240"/>
      <c r="G5" s="241" t="s">
        <v>57</v>
      </c>
      <c r="H5" s="242"/>
      <c r="I5" s="242"/>
      <c r="J5" s="242"/>
      <c r="K5" s="242"/>
      <c r="L5" s="243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zoomScaleNormal="100" workbookViewId="0">
      <selection activeCell="G47" sqref="G47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44" t="s">
        <v>44</v>
      </c>
      <c r="B1" s="244"/>
      <c r="C1" s="244"/>
      <c r="D1" s="244"/>
      <c r="E1" s="244"/>
      <c r="F1" s="245"/>
      <c r="G1" s="245"/>
      <c r="H1" s="245"/>
      <c r="I1" s="245"/>
      <c r="J1" s="14"/>
      <c r="K1" s="15"/>
      <c r="L1" s="16"/>
    </row>
    <row r="2" spans="1:12" x14ac:dyDescent="0.25">
      <c r="A2" s="246" t="s">
        <v>46</v>
      </c>
      <c r="B2" s="246"/>
      <c r="C2" s="246"/>
      <c r="D2" s="246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46" t="s">
        <v>74</v>
      </c>
      <c r="B3" s="246"/>
      <c r="C3" s="246"/>
      <c r="D3" s="246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252" t="s">
        <v>75</v>
      </c>
      <c r="B4" s="252"/>
      <c r="C4" s="252"/>
      <c r="D4" s="252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51" t="s">
        <v>24</v>
      </c>
      <c r="B25" s="251"/>
      <c r="C25" s="251"/>
      <c r="D25" s="251"/>
      <c r="E25" s="251"/>
      <c r="F25" s="251"/>
      <c r="G25" s="251"/>
      <c r="H25" s="251"/>
      <c r="I25" s="251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48" t="s">
        <v>25</v>
      </c>
      <c r="E27" s="248"/>
      <c r="F27" s="248"/>
      <c r="G27" s="248"/>
      <c r="H27" s="248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49" t="s">
        <v>38</v>
      </c>
      <c r="C30" s="249"/>
      <c r="D30" s="249"/>
      <c r="E30" s="249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48" t="s">
        <v>73</v>
      </c>
      <c r="C31" s="248"/>
      <c r="D31" s="248"/>
      <c r="E31" s="248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48"/>
      <c r="E32" s="248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248"/>
      <c r="E34" s="248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248" t="s">
        <v>28</v>
      </c>
      <c r="G37" s="248"/>
      <c r="H37" s="248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251" t="s">
        <v>49</v>
      </c>
      <c r="B39" s="251"/>
      <c r="C39" s="251"/>
      <c r="D39" s="251"/>
      <c r="E39" s="251"/>
      <c r="F39" s="251"/>
      <c r="G39" s="251"/>
      <c r="H39" s="251"/>
      <c r="I39" s="251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249" t="s">
        <v>32</v>
      </c>
      <c r="C41" s="249"/>
      <c r="D41" s="249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248" t="s">
        <v>39</v>
      </c>
      <c r="E42" s="248"/>
      <c r="F42" s="248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248" t="s">
        <v>28</v>
      </c>
      <c r="E43" s="248"/>
      <c r="F43" s="248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248" t="s">
        <v>33</v>
      </c>
      <c r="F44" s="248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250" t="s">
        <v>48</v>
      </c>
      <c r="C46" s="250"/>
      <c r="D46" s="250"/>
      <c r="E46" s="250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248" t="s">
        <v>45</v>
      </c>
      <c r="C47" s="248"/>
      <c r="D47" s="248"/>
      <c r="E47" s="248"/>
      <c r="F47" s="248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48" t="s">
        <v>77</v>
      </c>
      <c r="F49" s="248"/>
      <c r="G49" s="248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6" zoomScaleNormal="100" workbookViewId="0">
      <selection activeCell="F50" sqref="F50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244" t="s">
        <v>44</v>
      </c>
      <c r="B1" s="244"/>
      <c r="C1" s="244"/>
      <c r="D1" s="244"/>
      <c r="E1" s="244"/>
      <c r="F1" s="245"/>
      <c r="G1" s="245"/>
      <c r="H1" s="245"/>
      <c r="I1" s="245"/>
      <c r="J1" s="14"/>
      <c r="K1" s="15"/>
    </row>
    <row r="2" spans="1:11" x14ac:dyDescent="0.25">
      <c r="A2" s="246" t="s">
        <v>46</v>
      </c>
      <c r="B2" s="246"/>
      <c r="C2" s="246"/>
      <c r="D2" s="246"/>
      <c r="E2" s="16"/>
      <c r="F2" s="17"/>
      <c r="G2" s="17"/>
      <c r="H2" s="16"/>
      <c r="I2" s="16"/>
      <c r="J2" s="18"/>
      <c r="K2" s="15"/>
    </row>
    <row r="3" spans="1:11" x14ac:dyDescent="0.25">
      <c r="A3" s="246" t="s">
        <v>74</v>
      </c>
      <c r="B3" s="246"/>
      <c r="C3" s="246"/>
      <c r="D3" s="246"/>
      <c r="E3" s="16"/>
      <c r="J3" s="18"/>
      <c r="K3" s="15"/>
    </row>
    <row r="4" spans="1:11" ht="12.75" customHeight="1" x14ac:dyDescent="0.25">
      <c r="A4" s="252" t="s">
        <v>76</v>
      </c>
      <c r="B4" s="252"/>
      <c r="C4" s="252"/>
      <c r="D4" s="252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51" t="s">
        <v>24</v>
      </c>
      <c r="B25" s="251"/>
      <c r="C25" s="251"/>
      <c r="D25" s="251"/>
      <c r="E25" s="251"/>
      <c r="F25" s="251"/>
      <c r="G25" s="251"/>
      <c r="H25" s="251"/>
      <c r="I25" s="251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48" t="s">
        <v>25</v>
      </c>
      <c r="E27" s="248"/>
      <c r="F27" s="248"/>
      <c r="G27" s="248"/>
      <c r="H27" s="248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49" t="s">
        <v>38</v>
      </c>
      <c r="C30" s="249"/>
      <c r="D30" s="249"/>
      <c r="E30" s="249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248" t="s">
        <v>50</v>
      </c>
      <c r="C31" s="248"/>
      <c r="D31" s="248"/>
      <c r="E31" s="248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48" t="s">
        <v>26</v>
      </c>
      <c r="D32" s="248"/>
      <c r="E32" s="248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248" t="s">
        <v>27</v>
      </c>
      <c r="D34" s="248"/>
      <c r="E34" s="248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248" t="s">
        <v>28</v>
      </c>
      <c r="G37" s="248"/>
      <c r="H37" s="248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251" t="s">
        <v>49</v>
      </c>
      <c r="B39" s="251"/>
      <c r="C39" s="251"/>
      <c r="D39" s="251"/>
      <c r="E39" s="251"/>
      <c r="F39" s="251"/>
      <c r="G39" s="251"/>
      <c r="H39" s="251"/>
      <c r="I39" s="251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249" t="s">
        <v>32</v>
      </c>
      <c r="C41" s="249"/>
      <c r="D41" s="249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248" t="s">
        <v>39</v>
      </c>
      <c r="E42" s="248"/>
      <c r="F42" s="248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248" t="s">
        <v>28</v>
      </c>
      <c r="E43" s="248"/>
      <c r="F43" s="248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248" t="s">
        <v>33</v>
      </c>
      <c r="F44" s="248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250" t="s">
        <v>48</v>
      </c>
      <c r="C46" s="250"/>
      <c r="D46" s="250"/>
      <c r="E46" s="250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248" t="s">
        <v>45</v>
      </c>
      <c r="C47" s="248"/>
      <c r="D47" s="248"/>
      <c r="E47" s="248"/>
      <c r="F47" s="248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48" t="s">
        <v>78</v>
      </c>
      <c r="F49" s="248"/>
      <c r="G49" s="248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zoomScaleNormal="100" workbookViewId="0">
      <selection activeCell="I47" sqref="I47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44" t="s">
        <v>44</v>
      </c>
      <c r="B1" s="244"/>
      <c r="C1" s="244"/>
      <c r="D1" s="244"/>
      <c r="E1" s="244"/>
      <c r="F1" s="245"/>
      <c r="G1" s="245"/>
      <c r="H1" s="245"/>
      <c r="I1" s="245"/>
      <c r="J1" s="14"/>
      <c r="K1" s="15"/>
      <c r="L1" s="16"/>
    </row>
    <row r="2" spans="1:12" x14ac:dyDescent="0.25">
      <c r="A2" s="246" t="s">
        <v>46</v>
      </c>
      <c r="B2" s="246"/>
      <c r="C2" s="246"/>
      <c r="D2" s="246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46" t="s">
        <v>47</v>
      </c>
      <c r="B3" s="246"/>
      <c r="C3" s="246"/>
      <c r="D3" s="246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247" t="s">
        <v>55</v>
      </c>
      <c r="B4" s="247"/>
      <c r="C4" s="247"/>
      <c r="D4" s="247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+'[2]BI Curbside 2012'!C11</f>
        <v>5940</v>
      </c>
      <c r="C8" s="27"/>
      <c r="D8" s="28">
        <f>+'[2]BI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+'[2]BI Curbside 2012'!C12</f>
        <v>5955</v>
      </c>
      <c r="C9" s="27"/>
      <c r="D9" s="28">
        <f>+'[2]BI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+'[2]BI Curbside 2012'!C13</f>
        <v>5949</v>
      </c>
      <c r="C10" s="27"/>
      <c r="D10" s="28">
        <f>+'[2]BI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+'[2]BI Curbside 2012'!C14</f>
        <v>5964</v>
      </c>
      <c r="C11" s="27"/>
      <c r="D11" s="28">
        <f>+'[2]BI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+'[2]BI Curbside 2012'!C15</f>
        <v>5970</v>
      </c>
      <c r="C12" s="27"/>
      <c r="D12" s="28">
        <f>+'[2]BI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+'[2]BI Curbside 2012'!C16</f>
        <v>5962</v>
      </c>
      <c r="C13" s="27"/>
      <c r="D13" s="28">
        <f>+'[2]BI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+'[2]BI Curbside 2012'!C17</f>
        <v>5958</v>
      </c>
      <c r="C14" s="27"/>
      <c r="D14" s="28">
        <f>+'[2]BI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+'[2]BI Curbside 2012'!C18</f>
        <v>5980</v>
      </c>
      <c r="C15" s="27"/>
      <c r="D15" s="28">
        <f>+'[2]BI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+'[2]BI Curbside 2012'!C19</f>
        <v>5982</v>
      </c>
      <c r="C16" s="27"/>
      <c r="D16" s="28">
        <f>+'[2]BI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+'[2]BI Curbside 2012'!C20</f>
        <v>5977</v>
      </c>
      <c r="C17" s="27"/>
      <c r="D17" s="28">
        <f>+'[2]BI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+'[2]BI Curbside 2012'!C21</f>
        <v>5977</v>
      </c>
      <c r="C18" s="27"/>
      <c r="D18" s="28">
        <f>+'[2]BI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+'[2]BI Curbside 2012'!C22</f>
        <v>5985</v>
      </c>
      <c r="C19" s="27"/>
      <c r="D19" s="28">
        <f>+'[2]BI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51" t="s">
        <v>24</v>
      </c>
      <c r="B25" s="251"/>
      <c r="C25" s="251"/>
      <c r="D25" s="251"/>
      <c r="E25" s="251"/>
      <c r="F25" s="251"/>
      <c r="G25" s="251"/>
      <c r="H25" s="251"/>
      <c r="I25" s="251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48" t="s">
        <v>25</v>
      </c>
      <c r="E27" s="248"/>
      <c r="F27" s="248"/>
      <c r="G27" s="248"/>
      <c r="H27" s="248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49" t="s">
        <v>38</v>
      </c>
      <c r="C30" s="249"/>
      <c r="D30" s="249"/>
      <c r="E30" s="249"/>
      <c r="F30" s="55">
        <f>+'[2]Credit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48" t="s">
        <v>50</v>
      </c>
      <c r="C31" s="248"/>
      <c r="D31" s="248"/>
      <c r="E31" s="248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48"/>
      <c r="E32" s="248"/>
      <c r="F32" s="34">
        <f>-'[2]Tarriff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248"/>
      <c r="E34" s="248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248" t="s">
        <v>28</v>
      </c>
      <c r="G37" s="248"/>
      <c r="H37" s="248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251" t="s">
        <v>49</v>
      </c>
      <c r="B39" s="251"/>
      <c r="C39" s="251"/>
      <c r="D39" s="251"/>
      <c r="E39" s="251"/>
      <c r="F39" s="251"/>
      <c r="G39" s="251"/>
      <c r="H39" s="251"/>
      <c r="I39" s="251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249" t="s">
        <v>32</v>
      </c>
      <c r="C41" s="249"/>
      <c r="D41" s="249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248" t="s">
        <v>39</v>
      </c>
      <c r="E42" s="248"/>
      <c r="F42" s="248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248" t="s">
        <v>28</v>
      </c>
      <c r="E43" s="248"/>
      <c r="F43" s="248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248" t="s">
        <v>33</v>
      </c>
      <c r="F44" s="248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250" t="s">
        <v>48</v>
      </c>
      <c r="C46" s="250"/>
      <c r="D46" s="250"/>
      <c r="E46" s="250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248" t="s">
        <v>45</v>
      </c>
      <c r="C47" s="248"/>
      <c r="D47" s="248"/>
      <c r="E47" s="248"/>
      <c r="F47" s="248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48" t="s">
        <v>79</v>
      </c>
      <c r="F49" s="248"/>
      <c r="G49" s="248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zoomScaleNormal="100" workbookViewId="0">
      <selection activeCell="A2" sqref="A2:D2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244" t="s">
        <v>44</v>
      </c>
      <c r="B1" s="244"/>
      <c r="C1" s="244"/>
      <c r="D1" s="244"/>
      <c r="E1" s="244"/>
      <c r="F1" s="245"/>
      <c r="G1" s="245"/>
      <c r="H1" s="245"/>
      <c r="I1" s="245"/>
      <c r="J1" s="14"/>
      <c r="K1" s="15"/>
    </row>
    <row r="2" spans="1:11" x14ac:dyDescent="0.25">
      <c r="A2" s="246" t="s">
        <v>46</v>
      </c>
      <c r="B2" s="246"/>
      <c r="C2" s="246"/>
      <c r="D2" s="246"/>
      <c r="E2" s="16"/>
      <c r="F2" s="17"/>
      <c r="G2" s="17"/>
      <c r="H2" s="16"/>
      <c r="I2" s="16"/>
      <c r="J2" s="18"/>
      <c r="K2" s="15"/>
    </row>
    <row r="3" spans="1:11" x14ac:dyDescent="0.25">
      <c r="A3" s="246" t="s">
        <v>47</v>
      </c>
      <c r="B3" s="246"/>
      <c r="C3" s="246"/>
      <c r="D3" s="246"/>
      <c r="E3" s="16"/>
      <c r="F3" s="15"/>
      <c r="G3" s="15"/>
      <c r="H3" s="16"/>
      <c r="I3" s="16"/>
      <c r="J3" s="18"/>
      <c r="K3" s="15"/>
    </row>
    <row r="4" spans="1:11" x14ac:dyDescent="0.25">
      <c r="A4" s="246" t="s">
        <v>42</v>
      </c>
      <c r="B4" s="246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+'[2]BI Multi-Family 2012'!C11</f>
        <v>1337</v>
      </c>
      <c r="C8" s="28"/>
      <c r="D8" s="28">
        <f>+'[2]BI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+'[2]BI Multi-Family 2012'!C12</f>
        <v>1337</v>
      </c>
      <c r="C9" s="28"/>
      <c r="D9" s="28">
        <f>+'[2]BI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+'[2]BI Multi-Family 2012'!C13</f>
        <v>1337</v>
      </c>
      <c r="C10" s="28"/>
      <c r="D10" s="28">
        <f>+'[2]BI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+'[2]BI Multi-Family 2012'!C14</f>
        <v>1337</v>
      </c>
      <c r="C11" s="28"/>
      <c r="D11" s="28">
        <f>+'[2]BI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+'[2]BI Multi-Family 2012'!C15</f>
        <v>1337</v>
      </c>
      <c r="C12" s="28"/>
      <c r="D12" s="28">
        <f>+'[2]BI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+'[2]BI Multi-Family 2012'!C16</f>
        <v>1337</v>
      </c>
      <c r="C13" s="28"/>
      <c r="D13" s="28">
        <f>+'[2]BI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+'[2]BI Multi-Family 2012'!C17</f>
        <v>1337</v>
      </c>
      <c r="C14" s="28"/>
      <c r="D14" s="28">
        <f>+'[2]BI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+'[2]BI Multi-Family 2012'!C18</f>
        <v>1337</v>
      </c>
      <c r="C15" s="28"/>
      <c r="D15" s="28">
        <f>+'[2]BI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+'[2]BI Multi-Family 2012'!C19</f>
        <v>1337</v>
      </c>
      <c r="C16" s="28"/>
      <c r="D16" s="28">
        <f>+'[2]BI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+'[2]BI Multi-Family 2012'!C20</f>
        <v>1337</v>
      </c>
      <c r="C17" s="28"/>
      <c r="D17" s="28">
        <f>+'[2]BI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+'[2]BI Multi-Family 2012'!C21</f>
        <v>1337</v>
      </c>
      <c r="C18" s="28"/>
      <c r="D18" s="28">
        <f>+'[2]BI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+'[2]BI Multi-Family 2012'!C22</f>
        <v>1349</v>
      </c>
      <c r="C19" s="28"/>
      <c r="D19" s="28">
        <f>+'[2]BI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51" t="s">
        <v>24</v>
      </c>
      <c r="B25" s="251"/>
      <c r="C25" s="251"/>
      <c r="D25" s="251"/>
      <c r="E25" s="251"/>
      <c r="F25" s="251"/>
      <c r="G25" s="251"/>
      <c r="H25" s="251"/>
      <c r="I25" s="251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48" t="s">
        <v>25</v>
      </c>
      <c r="E27" s="248"/>
      <c r="F27" s="248"/>
      <c r="G27" s="248"/>
      <c r="H27" s="248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49" t="s">
        <v>38</v>
      </c>
      <c r="C30" s="249"/>
      <c r="D30" s="249"/>
      <c r="E30" s="249"/>
      <c r="F30" s="55">
        <f>+'[2]Credit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248" t="s">
        <v>50</v>
      </c>
      <c r="C31" s="248"/>
      <c r="D31" s="248"/>
      <c r="E31" s="248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48" t="s">
        <v>26</v>
      </c>
      <c r="D32" s="248"/>
      <c r="E32" s="248"/>
      <c r="F32" s="34">
        <f>-'[2]Tarriff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248" t="s">
        <v>27</v>
      </c>
      <c r="D34" s="248"/>
      <c r="E34" s="248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248" t="s">
        <v>28</v>
      </c>
      <c r="G37" s="248"/>
      <c r="H37" s="248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251" t="s">
        <v>49</v>
      </c>
      <c r="B39" s="251"/>
      <c r="C39" s="251"/>
      <c r="D39" s="251"/>
      <c r="E39" s="251"/>
      <c r="F39" s="251"/>
      <c r="G39" s="251"/>
      <c r="H39" s="251"/>
      <c r="I39" s="251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249" t="s">
        <v>32</v>
      </c>
      <c r="C41" s="249"/>
      <c r="D41" s="249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248" t="s">
        <v>39</v>
      </c>
      <c r="E42" s="248"/>
      <c r="F42" s="248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248" t="s">
        <v>28</v>
      </c>
      <c r="E43" s="248"/>
      <c r="F43" s="248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248" t="s">
        <v>33</v>
      </c>
      <c r="F44" s="248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250" t="s">
        <v>48</v>
      </c>
      <c r="C46" s="250"/>
      <c r="D46" s="250"/>
      <c r="E46" s="250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248" t="s">
        <v>45</v>
      </c>
      <c r="C47" s="248"/>
      <c r="D47" s="248"/>
      <c r="E47" s="248"/>
      <c r="F47" s="248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48" t="s">
        <v>80</v>
      </c>
      <c r="F49" s="248"/>
      <c r="G49" s="248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25" sqref="L25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10" ht="18" x14ac:dyDescent="0.25">
      <c r="A2" s="236" t="s">
        <v>3</v>
      </c>
      <c r="B2" s="236"/>
      <c r="C2" s="236"/>
      <c r="D2" s="236"/>
      <c r="E2" s="236"/>
      <c r="F2" s="236"/>
      <c r="G2" s="236"/>
    </row>
    <row r="3" spans="1:10" ht="15.75" x14ac:dyDescent="0.25">
      <c r="A3" s="237" t="s">
        <v>163</v>
      </c>
      <c r="B3" s="237"/>
      <c r="C3" s="237"/>
      <c r="D3" s="237"/>
      <c r="E3" s="237"/>
      <c r="F3" s="237"/>
      <c r="G3" s="237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/>
      <c r="C13" s="186"/>
      <c r="D13" s="67"/>
      <c r="E13" s="71"/>
      <c r="F13" s="191"/>
      <c r="G13" s="69"/>
      <c r="I13" s="211"/>
      <c r="J13" s="211"/>
    </row>
    <row r="14" spans="1:10" ht="15.75" x14ac:dyDescent="0.25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75" x14ac:dyDescent="0.25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75" x14ac:dyDescent="0.25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75" x14ac:dyDescent="0.25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75" x14ac:dyDescent="0.25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75" x14ac:dyDescent="0.25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75" x14ac:dyDescent="0.25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8">
        <f t="shared" si="1"/>
        <v>-814.36770000000001</v>
      </c>
      <c r="I20" s="211"/>
      <c r="J20" s="211"/>
    </row>
    <row r="21" spans="1:10" ht="15.75" x14ac:dyDescent="0.25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8">
        <f t="shared" si="1"/>
        <v>-1307.6883</v>
      </c>
      <c r="I21" s="211"/>
      <c r="J21" s="211"/>
    </row>
    <row r="22" spans="1:10" ht="15.75" x14ac:dyDescent="0.25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8">
        <f t="shared" si="1"/>
        <v>-1771.1025999999999</v>
      </c>
      <c r="I22" s="211"/>
      <c r="J22" s="211"/>
    </row>
    <row r="23" spans="1:10" ht="15.75" x14ac:dyDescent="0.25">
      <c r="B23" s="87" t="s">
        <v>175</v>
      </c>
      <c r="C23" s="227">
        <v>1561</v>
      </c>
      <c r="D23" s="220">
        <f t="shared" si="0"/>
        <v>45800</v>
      </c>
      <c r="E23" s="221">
        <v>22.9</v>
      </c>
      <c r="F23" s="224">
        <v>-64.47</v>
      </c>
      <c r="G23" s="222">
        <f t="shared" si="1"/>
        <v>-1476.3629999999998</v>
      </c>
      <c r="I23" s="211"/>
      <c r="J23" s="211"/>
    </row>
    <row r="24" spans="1:10" ht="15.75" x14ac:dyDescent="0.25">
      <c r="B24" s="86">
        <v>43118</v>
      </c>
      <c r="C24" s="227">
        <v>1561</v>
      </c>
      <c r="D24" s="220">
        <v>14080</v>
      </c>
      <c r="E24" s="221">
        <v>7.04</v>
      </c>
      <c r="F24" s="191">
        <v>-70.27</v>
      </c>
      <c r="G24" s="222">
        <f t="shared" si="1"/>
        <v>-494.70079999999996</v>
      </c>
      <c r="I24" s="211"/>
      <c r="J24" s="211"/>
    </row>
    <row r="25" spans="1:10" ht="15.75" x14ac:dyDescent="0.25">
      <c r="B25" s="86">
        <v>43149</v>
      </c>
      <c r="C25" s="187">
        <v>1561</v>
      </c>
      <c r="D25" s="74">
        <v>17260</v>
      </c>
      <c r="E25" s="109">
        <v>8.6300000000000008</v>
      </c>
      <c r="F25" s="226">
        <v>-98.77</v>
      </c>
      <c r="G25" s="219">
        <f t="shared" si="1"/>
        <v>-852.38510000000008</v>
      </c>
      <c r="I25" s="211"/>
      <c r="J25" s="211"/>
    </row>
    <row r="26" spans="1:10" ht="15.75" x14ac:dyDescent="0.25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75" x14ac:dyDescent="0.25">
      <c r="B27" s="63"/>
      <c r="C27" s="81"/>
      <c r="D27" s="82"/>
      <c r="E27" s="83"/>
      <c r="F27" s="84" t="s">
        <v>0</v>
      </c>
    </row>
    <row r="28" spans="1:10" ht="15.75" x14ac:dyDescent="0.25">
      <c r="C28" s="81"/>
      <c r="D28" s="82"/>
      <c r="E28" s="228">
        <v>2017</v>
      </c>
      <c r="F28" s="84" t="s">
        <v>0</v>
      </c>
      <c r="G28" s="211">
        <f>SUM(G11:G23)</f>
        <v>-6810.7329000000009</v>
      </c>
    </row>
    <row r="29" spans="1:10" x14ac:dyDescent="0.25">
      <c r="C29" s="195" t="s">
        <v>178</v>
      </c>
      <c r="D29" s="196"/>
      <c r="E29" s="197"/>
      <c r="F29" s="198">
        <v>33864</v>
      </c>
      <c r="G29" s="199"/>
    </row>
    <row r="30" spans="1:10" x14ac:dyDescent="0.25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25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25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75" x14ac:dyDescent="0.25">
      <c r="C33" s="81"/>
      <c r="D33" s="82"/>
      <c r="E33" s="83"/>
      <c r="F33" s="84" t="s">
        <v>0</v>
      </c>
    </row>
    <row r="34" spans="3:6" ht="15.75" x14ac:dyDescent="0.25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G29" sqref="G29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11" ht="18" x14ac:dyDescent="0.25">
      <c r="A2" s="236" t="s">
        <v>71</v>
      </c>
      <c r="B2" s="236"/>
      <c r="C2" s="236"/>
      <c r="D2" s="236"/>
      <c r="E2" s="236"/>
      <c r="F2" s="236"/>
      <c r="G2" s="236"/>
    </row>
    <row r="3" spans="1:11" ht="15.75" x14ac:dyDescent="0.25">
      <c r="A3" s="237" t="s">
        <v>163</v>
      </c>
      <c r="B3" s="237"/>
      <c r="C3" s="237"/>
      <c r="D3" s="237"/>
      <c r="E3" s="237"/>
      <c r="F3" s="237"/>
      <c r="G3" s="237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75" x14ac:dyDescent="0.25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75" x14ac:dyDescent="0.25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75" x14ac:dyDescent="0.25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75" x14ac:dyDescent="0.25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75" x14ac:dyDescent="0.25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75" x14ac:dyDescent="0.25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75" x14ac:dyDescent="0.25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8">
        <f t="shared" si="1"/>
        <v>-9731.0347000000002</v>
      </c>
      <c r="I20" s="211"/>
      <c r="J20" s="213"/>
    </row>
    <row r="21" spans="1:10" ht="15.75" x14ac:dyDescent="0.25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8">
        <f t="shared" si="1"/>
        <v>-18027.235199999999</v>
      </c>
      <c r="H21" s="189"/>
      <c r="I21" s="211"/>
      <c r="J21" s="213"/>
    </row>
    <row r="22" spans="1:10" ht="15.75" x14ac:dyDescent="0.25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8">
        <f t="shared" si="1"/>
        <v>-13191.553900000001</v>
      </c>
      <c r="I22" s="211"/>
      <c r="J22" s="213"/>
    </row>
    <row r="23" spans="1:10" ht="15.75" x14ac:dyDescent="0.25">
      <c r="B23" s="223" t="s">
        <v>175</v>
      </c>
      <c r="C23" s="220">
        <v>6480</v>
      </c>
      <c r="D23" s="220">
        <f t="shared" si="0"/>
        <v>472600</v>
      </c>
      <c r="E23" s="221">
        <v>236.3</v>
      </c>
      <c r="F23" s="224">
        <v>-64.47</v>
      </c>
      <c r="G23" s="222">
        <f t="shared" si="1"/>
        <v>-15234.261</v>
      </c>
      <c r="I23" s="211"/>
      <c r="J23" s="213"/>
    </row>
    <row r="24" spans="1:10" ht="15.75" x14ac:dyDescent="0.25">
      <c r="B24" s="225">
        <v>43118</v>
      </c>
      <c r="C24" s="220">
        <v>6496</v>
      </c>
      <c r="D24" s="220">
        <v>509660</v>
      </c>
      <c r="E24" s="221">
        <v>254.83</v>
      </c>
      <c r="F24" s="224">
        <v>-70.27</v>
      </c>
      <c r="G24" s="222">
        <f t="shared" si="1"/>
        <v>-17906.9041</v>
      </c>
      <c r="I24" s="211"/>
      <c r="J24" s="213"/>
    </row>
    <row r="25" spans="1:10" ht="15.75" x14ac:dyDescent="0.25">
      <c r="B25" s="86">
        <v>43149</v>
      </c>
      <c r="C25" s="74">
        <v>6508</v>
      </c>
      <c r="D25" s="74">
        <v>356820</v>
      </c>
      <c r="E25" s="109">
        <v>178.41</v>
      </c>
      <c r="F25" s="226">
        <v>-98.77</v>
      </c>
      <c r="G25" s="219">
        <f t="shared" si="1"/>
        <v>-17621.555699999997</v>
      </c>
      <c r="I25" s="211"/>
      <c r="J25" s="213"/>
    </row>
    <row r="26" spans="1:10" ht="15.75" x14ac:dyDescent="0.25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75" x14ac:dyDescent="0.25">
      <c r="B27" s="81"/>
      <c r="C27" s="82"/>
      <c r="D27" s="83"/>
      <c r="E27" s="84" t="s">
        <v>0</v>
      </c>
      <c r="F27" s="193"/>
      <c r="G27" s="79"/>
    </row>
    <row r="28" spans="1:10" ht="15.75" x14ac:dyDescent="0.25">
      <c r="B28" s="184" t="s">
        <v>180</v>
      </c>
      <c r="C28" s="183"/>
      <c r="E28" s="185"/>
      <c r="F28" s="194"/>
      <c r="G28" s="211">
        <f>SUM(G11:G23)</f>
        <v>-74298.581399999995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E31" s="185"/>
      <c r="F31" s="194"/>
    </row>
    <row r="32" spans="1:10" x14ac:dyDescent="0.25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J32" sqref="J32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10" ht="18" x14ac:dyDescent="0.25">
      <c r="A2" s="236" t="s">
        <v>3</v>
      </c>
      <c r="B2" s="236"/>
      <c r="C2" s="236"/>
      <c r="D2" s="236"/>
      <c r="E2" s="236"/>
      <c r="F2" s="236"/>
      <c r="G2" s="236"/>
    </row>
    <row r="3" spans="1:10" ht="15.75" x14ac:dyDescent="0.25">
      <c r="A3" s="237" t="s">
        <v>156</v>
      </c>
      <c r="B3" s="237"/>
      <c r="C3" s="237"/>
      <c r="D3" s="237"/>
      <c r="E3" s="237"/>
      <c r="F3" s="237"/>
      <c r="G3" s="237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3" sqref="G23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10" ht="18" x14ac:dyDescent="0.25">
      <c r="A2" s="236" t="s">
        <v>71</v>
      </c>
      <c r="B2" s="236"/>
      <c r="C2" s="236"/>
      <c r="D2" s="236"/>
      <c r="E2" s="236"/>
      <c r="F2" s="236"/>
      <c r="G2" s="236"/>
    </row>
    <row r="3" spans="1:10" ht="15.75" x14ac:dyDescent="0.25">
      <c r="A3" s="237" t="s">
        <v>156</v>
      </c>
      <c r="B3" s="237"/>
      <c r="C3" s="237"/>
      <c r="D3" s="237"/>
      <c r="E3" s="237"/>
      <c r="F3" s="237"/>
      <c r="G3" s="237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7" ht="18" x14ac:dyDescent="0.25">
      <c r="A2" s="236" t="s">
        <v>3</v>
      </c>
      <c r="B2" s="236"/>
      <c r="C2" s="236"/>
      <c r="D2" s="236"/>
      <c r="E2" s="236"/>
      <c r="F2" s="236"/>
      <c r="G2" s="236"/>
    </row>
    <row r="3" spans="1:7" ht="15.75" x14ac:dyDescent="0.25">
      <c r="A3" s="237" t="s">
        <v>129</v>
      </c>
      <c r="B3" s="237"/>
      <c r="C3" s="237"/>
      <c r="D3" s="237"/>
      <c r="E3" s="237"/>
      <c r="F3" s="237"/>
      <c r="G3" s="23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6" sqref="F26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7" ht="18" x14ac:dyDescent="0.25">
      <c r="A2" s="236" t="s">
        <v>71</v>
      </c>
      <c r="B2" s="236"/>
      <c r="C2" s="236"/>
      <c r="D2" s="236"/>
      <c r="E2" s="236"/>
      <c r="F2" s="236"/>
      <c r="G2" s="236"/>
    </row>
    <row r="3" spans="1:7" ht="15.75" x14ac:dyDescent="0.25">
      <c r="A3" s="237" t="s">
        <v>129</v>
      </c>
      <c r="B3" s="237"/>
      <c r="C3" s="237"/>
      <c r="D3" s="237"/>
      <c r="E3" s="237"/>
      <c r="F3" s="237"/>
      <c r="G3" s="237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29" sqref="G29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7" ht="18" x14ac:dyDescent="0.25">
      <c r="A2" s="236" t="s">
        <v>3</v>
      </c>
      <c r="B2" s="236"/>
      <c r="C2" s="236"/>
      <c r="D2" s="236"/>
      <c r="E2" s="236"/>
      <c r="F2" s="236"/>
      <c r="G2" s="236"/>
    </row>
    <row r="3" spans="1:7" ht="15.75" x14ac:dyDescent="0.25">
      <c r="A3" s="237" t="s">
        <v>109</v>
      </c>
      <c r="B3" s="237"/>
      <c r="C3" s="237"/>
      <c r="D3" s="237"/>
      <c r="E3" s="237"/>
      <c r="F3" s="237"/>
      <c r="G3" s="23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9" sqref="F39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235" t="s">
        <v>1</v>
      </c>
      <c r="B1" s="235"/>
      <c r="C1" s="235"/>
      <c r="D1" s="235"/>
      <c r="E1" s="235"/>
      <c r="F1" s="235"/>
      <c r="G1" s="235"/>
    </row>
    <row r="2" spans="1:7" ht="18" x14ac:dyDescent="0.25">
      <c r="A2" s="236" t="s">
        <v>71</v>
      </c>
      <c r="B2" s="236"/>
      <c r="C2" s="236"/>
      <c r="D2" s="236"/>
      <c r="E2" s="236"/>
      <c r="F2" s="236"/>
      <c r="G2" s="236"/>
    </row>
    <row r="3" spans="1:7" ht="15.75" x14ac:dyDescent="0.25">
      <c r="A3" s="237" t="s">
        <v>109</v>
      </c>
      <c r="B3" s="237"/>
      <c r="C3" s="237"/>
      <c r="D3" s="237"/>
      <c r="E3" s="237"/>
      <c r="F3" s="237"/>
      <c r="G3" s="237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2018-01-17T08:00:00+00:00</OpenedDate>
    <SignificantOrder xmlns="dc463f71-b30c-4ab2-9473-d307f9d35888">false</SignificantOrder>
    <Date1 xmlns="dc463f71-b30c-4ab2-9473-d307f9d35888">2018-03-15T07:00:00+00:00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INC.</CaseCompanyNames>
    <Nickname xmlns="http://schemas.microsoft.com/sharepoint/v3" xsi:nil="true"/>
    <DocketNumber xmlns="dc463f71-b30c-4ab2-9473-d307f9d35888">180049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FA38891174D43B500C8260B81474A" ma:contentTypeVersion="76" ma:contentTypeDescription="" ma:contentTypeScope="" ma:versionID="b789503c1478fe09e367ff46536e93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B5F2745-C311-4CBF-A376-4BFC69D0A00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6520C1-F1BE-4D6A-A921-5F2C705A2B9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8FC912F-48F6-4713-9AC9-29CFF7C32D8C}"/>
</file>

<file path=customXml/itemProps4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F57B303-C5EE-4728-BA57-108010588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Analysis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'Credit Calc Multi-Family 2013'!Print_Area</vt:lpstr>
      <vt:lpstr>'Credit Calc-Multi Family 2014'!Print_Area</vt:lpstr>
      <vt:lpstr>'Credit Calc-Single Family 2014'!Print_Area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Jackie Davis</cp:lastModifiedBy>
  <cp:lastPrinted>2017-02-28T20:08:08Z</cp:lastPrinted>
  <dcterms:created xsi:type="dcterms:W3CDTF">2011-01-20T20:41:17Z</dcterms:created>
  <dcterms:modified xsi:type="dcterms:W3CDTF">2018-03-15T17:53:23Z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0x0101006E56B4D1795A2E4DB2F0B01679ED314A00EC7FA38891174D43B500C8260B81474A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