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54" i="26" l="1"/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C313" i="4"/>
  <c r="I313" i="4" s="1"/>
  <c r="I314" i="4"/>
  <c r="J314" i="4"/>
  <c r="C315" i="4"/>
  <c r="I315" i="4" s="1"/>
  <c r="D315" i="4"/>
  <c r="J315" i="4" s="1"/>
  <c r="C316" i="4"/>
  <c r="I316" i="4" s="1"/>
  <c r="D316" i="4"/>
  <c r="J316" i="4" s="1"/>
  <c r="C317" i="4"/>
  <c r="I317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G31" i="26"/>
  <c r="D31" i="26" s="1"/>
  <c r="G32" i="26"/>
  <c r="G33" i="26"/>
  <c r="G34" i="26"/>
  <c r="D34" i="26" s="1"/>
  <c r="G37" i="26"/>
  <c r="D37" i="26" s="1"/>
  <c r="G38" i="26"/>
  <c r="D38" i="26" s="1"/>
  <c r="G41" i="26"/>
  <c r="D41" i="26" s="1"/>
  <c r="G42" i="26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C13" i="26" s="1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4" i="30" s="1"/>
  <c r="E16" i="30"/>
  <c r="C25" i="30" s="1"/>
  <c r="F25" i="30" s="1"/>
  <c r="I25" i="30" s="1"/>
  <c r="E25" i="30"/>
  <c r="E30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9" i="26"/>
  <c r="C37" i="26"/>
  <c r="C10" i="26"/>
  <c r="C14" i="26"/>
  <c r="D14" i="26"/>
  <c r="D10" i="26"/>
  <c r="H56" i="26"/>
  <c r="D42" i="26"/>
  <c r="D32" i="26"/>
  <c r="D30" i="26"/>
  <c r="C34" i="26"/>
  <c r="C32" i="26"/>
  <c r="C30" i="26"/>
  <c r="C28" i="26"/>
  <c r="C26" i="26"/>
  <c r="C24" i="26"/>
  <c r="C42" i="26"/>
  <c r="D54" i="26"/>
  <c r="H11" i="26"/>
  <c r="D26" i="2"/>
  <c r="E17" i="30"/>
  <c r="E18" i="30" s="1"/>
  <c r="E31" i="30"/>
  <c r="F31" i="30" s="1"/>
  <c r="G31" i="30" s="1"/>
  <c r="H32" i="30" l="1"/>
  <c r="G32" i="30"/>
  <c r="F24" i="30"/>
  <c r="C26" i="30"/>
  <c r="C27" i="30" s="1"/>
  <c r="E26" i="30"/>
  <c r="E27" i="30" s="1"/>
  <c r="E29" i="30"/>
  <c r="C213" i="4"/>
  <c r="I213" i="4" s="1"/>
  <c r="C302" i="4"/>
  <c r="C272" i="4"/>
  <c r="I272" i="4" s="1"/>
  <c r="C204" i="4"/>
  <c r="I204" i="4" s="1"/>
  <c r="C161" i="4"/>
  <c r="D317" i="4"/>
  <c r="J317" i="4" s="1"/>
  <c r="D313" i="4"/>
  <c r="J313" i="4" s="1"/>
  <c r="D267" i="4"/>
  <c r="J267" i="4" s="1"/>
  <c r="D263" i="4"/>
  <c r="J263" i="4" s="1"/>
  <c r="C258" i="4"/>
  <c r="I258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E238" i="4" s="1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D319" i="4" l="1"/>
  <c r="J319" i="4" s="1"/>
  <c r="I302" i="4"/>
  <c r="C319" i="4"/>
  <c r="I319" i="4" s="1"/>
  <c r="H24" i="30"/>
  <c r="I24" i="30"/>
  <c r="F29" i="30"/>
  <c r="G29" i="30"/>
  <c r="H29" i="30"/>
  <c r="F12" i="3"/>
  <c r="D22" i="2"/>
  <c r="D13" i="2"/>
  <c r="E267" i="4"/>
  <c r="B319" i="4"/>
  <c r="E319" i="4" s="1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D232" i="4"/>
  <c r="J232" i="4" s="1"/>
  <c r="B60" i="4"/>
  <c r="D35" i="26"/>
  <c r="D58" i="26" s="1"/>
  <c r="E132" i="4"/>
  <c r="C38" i="4"/>
  <c r="I38" i="4" s="1"/>
  <c r="B38" i="4"/>
  <c r="E243" i="4"/>
  <c r="E259" i="4" s="1"/>
  <c r="E197" i="4"/>
  <c r="E37" i="4"/>
  <c r="B62" i="4"/>
  <c r="E302" i="4"/>
  <c r="E18" i="4"/>
  <c r="D39" i="2"/>
  <c r="D41" i="2" s="1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C58" i="26" l="1"/>
  <c r="F40" i="3"/>
  <c r="F48" i="3" s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<sst xmlns="http://schemas.openxmlformats.org/spreadsheetml/2006/main" count="857" uniqueCount="671">
  <si>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</si>
  <si>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</si>
  <si>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</si>
  <si>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</si>
  <si>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</si>
  <si>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</si>
  <si>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</si>
  <si>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</si>
  <si>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</si>
  <si>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</si>
  <si>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</si>
  <si>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</si>
  <si>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</si>
  <si>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</si>
  <si>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</si>
  <si>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</si>
  <si>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</si>
  <si>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</si>
  <si>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</si>
  <si>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</si>
  <si>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</si>
  <si>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</si>
  <si>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</si>
  <si>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</si>
  <si>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</si>
  <si>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</si>
  <si>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</si>
  <si>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</si>
  <si>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</si>
  <si>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</si>
  <si>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</si>
  <si>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</si>
  <si>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</si>
  <si>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</si>
  <si>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</si>
  <si>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</si>
  <si>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</si>
  <si>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</si>
  <si>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</si>
  <si>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</si>
  <si>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</si>
  <si>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</si>
  <si>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</si>
  <si>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</si>
  <si>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</si>
  <si>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</si>
  <si>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</si>
  <si>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</si>
  <si>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</si>
  <si>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</si>
  <si>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</si>
  <si>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</si>
  <si>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</si>
  <si>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</si>
  <si>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</si>
  <si>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</si>
  <si>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</si>
  <si>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</si>
  <si>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</si>
  <si>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</si>
  <si>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</si>
  <si>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</si>
  <si>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</si>
  <si>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</si>
  <si>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</si>
  <si>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</si>
  <si>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</si>
  <si>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</si>
  <si>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</si>
  <si>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</si>
  <si>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</si>
  <si>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</si>
  <si>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</si>
  <si>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</si>
  <si>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</si>
  <si>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</si>
  <si>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</si>
  <si>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</si>
  <si>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</si>
  <si>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</si>
  <si>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</si>
  <si>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</si>
  <si>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</si>
  <si>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</si>
  <si>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</si>
  <si>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</si>
  <si>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</si>
  <si>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</si>
  <si>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</si>
  <si>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</si>
  <si>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</si>
  <si>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</si>
  <si>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</si>
  <si>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</si>
  <si>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</si>
  <si>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</si>
  <si>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</si>
  <si>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</si>
  <si>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</si>
  <si>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</si>
  <si>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</si>
  <si>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</si>
  <si>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</si>
  <si>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</si>
  <si>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</si>
  <si>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</si>
  <si>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</si>
  <si>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</si>
  <si>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</si>
  <si>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</si>
  <si>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</si>
  <si>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</si>
  <si>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</si>
  <si>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</si>
  <si>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</si>
  <si>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</si>
  <si>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</si>
  <si>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</si>
  <si>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</si>
  <si>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</si>
  <si>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</si>
  <si>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</si>
  <si>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</si>
  <si>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</si>
  <si>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</si>
  <si>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</si>
  <si>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</si>
  <si>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</si>
  <si>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</si>
  <si>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</si>
  <si>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</si>
  <si>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</si>
  <si>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</si>
  <si>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</si>
  <si>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</si>
  <si>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</si>
  <si>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</si>
  <si>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</si>
  <si>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</si>
  <si>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</si>
  <si>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</si>
  <si>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</si>
  <si>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</si>
  <si>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</si>
  <si>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</si>
  <si>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</si>
  <si>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</si>
  <si>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</si>
  <si>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</si>
  <si>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</si>
  <si>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</si>
  <si>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</si>
  <si>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</si>
  <si>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</si>
  <si>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</si>
  <si>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</si>
  <si>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</si>
  <si>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</si>
  <si>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</si>
  <si>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</si>
  <si>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</si>
  <si>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</si>
  <si>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</si>
  <si>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</si>
  <si>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</si>
  <si>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</si>
  <si>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</si>
  <si>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</si>
  <si>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</si>
  <si>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</si>
  <si>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</si>
  <si>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</si>
  <si>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</si>
  <si>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</si>
  <si>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</si>
  <si>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</si>
  <si>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</si>
  <si>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</si>
  <si>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</si>
  <si>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</si>
  <si>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</si>
  <si>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</si>
  <si>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</si>
  <si>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</si>
  <si>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</si>
  <si>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</si>
  <si>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</si>
  <si>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</si>
  <si>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</si>
  <si>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</si>
  <si>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</si>
  <si>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</si>
  <si>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</si>
  <si>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</si>
  <si>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</si>
  <si>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</si>
  <si>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</si>
  <si>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</si>
  <si>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</si>
  <si>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</si>
  <si>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</si>
  <si>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</si>
  <si>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</si>
  <si>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</si>
  <si>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</si>
  <si>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</si>
  <si>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</si>
  <si>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</si>
  <si>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</si>
  <si>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</si>
  <si>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</si>
  <si>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</si>
  <si>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</si>
  <si>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</si>
  <si>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</si>
  <si>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</si>
  <si>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</si>
  <si>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</si>
  <si>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</si>
  <si>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</si>
  <si>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</si>
  <si>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</si>
  <si>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</si>
  <si>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</si>
  <si>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</si>
  <si>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</si>
  <si>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</si>
  <si>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</si>
  <si>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</si>
  <si>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</si>
  <si>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</si>
  <si>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</si>
  <si>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</si>
  <si>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</si>
  <si>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</si>
  <si>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</si>
  <si>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</si>
  <si>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</si>
  <si>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</si>
  <si>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</si>
  <si>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</si>
  <si>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</si>
  <si>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</si>
  <si>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</si>
  <si>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</si>
  <si>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</si>
  <si>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</si>
  <si>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</si>
  <si>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</si>
  <si>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</si>
  <si>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</si>
  <si>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</si>
  <si>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</si>
  <si>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</si>
  <si>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</si>
  <si>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</si>
  <si>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</si>
  <si>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</si>
  <si>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</si>
  <si>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</si>
  <si>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</si>
  <si>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</si>
  <si>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</si>
  <si>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</si>
  <si>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</si>
  <si>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</si>
  <si>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</si>
  <si>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</si>
  <si>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</si>
  <si>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</si>
  <si>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</si>
  <si>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</si>
  <si>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</si>
  <si>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</si>
  <si>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</si>
  <si>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</si>
  <si>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</si>
  <si>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</si>
  <si>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</si>
  <si>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</si>
  <si>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</si>
  <si>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</si>
  <si>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</si>
  <si>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</si>
  <si>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</si>
  <si>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</si>
  <si>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</si>
  <si>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</si>
  <si>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</si>
  <si>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</si>
  <si>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</si>
  <si>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</si>
  <si>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</si>
  <si>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</si>
  <si>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</si>
  <si>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</si>
  <si>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</si>
  <si>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</si>
  <si>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</si>
  <si>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</si>
  <si>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</si>
  <si>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</si>
  <si>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</si>
  <si>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</si>
  <si>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</si>
  <si>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</si>
  <si>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</si>
  <si>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</si>
  <si>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</si>
  <si>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</si>
  <si>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</si>
  <si>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</si>
  <si>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</si>
  <si>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</si>
  <si>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</si>
  <si>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</si>
  <si>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</si>
  <si>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</si>
  <si>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</si>
  <si>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</si>
  <si>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</si>
  <si>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</si>
  <si>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</si>
  <si>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</si>
  <si>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</si>
  <si>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</si>
  <si>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</si>
  <si>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</si>
  <si>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</si>
  <si>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</si>
  <si>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</si>
  <si>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</si>
  <si>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</si>
  <si>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</si>
  <si>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</si>
  <si>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</si>
  <si>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</si>
  <si>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</si>
  <si>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</si>
  <si>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</si>
  <si>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</si>
  <si>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</si>
  <si>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</si>
  <si>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</si>
  <si>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</si>
  <si>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</si>
  <si>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</si>
  <si>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</si>
  <si>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</si>
  <si>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</si>
  <si>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</si>
  <si>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</si>
  <si>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</si>
  <si>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</si>
  <si>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</si>
  <si>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</si>
  <si>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</si>
  <si>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</si>
  <si>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</si>
  <si>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</si>
  <si>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</si>
  <si>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</si>
  <si>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</si>
  <si>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</si>
  <si>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</si>
  <si>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</si>
  <si>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</si>
  <si>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</si>
  <si>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</si>
  <si>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</si>
  <si>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</si>
  <si>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</si>
  <si>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</si>
  <si>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</si>
  <si>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</si>
  <si>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</si>
  <si>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</si>
  <si>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</si>
  <si>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</si>
  <si>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</si>
  <si>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</si>
  <si>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</si>
  <si>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</si>
  <si>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</si>
  <si>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</si>
  <si>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</si>
  <si>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</si>
  <si>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</si>
  <si>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</si>
  <si>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</si>
  <si>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</si>
  <si>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</si>
  <si>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</si>
  <si>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</si>
  <si>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</si>
  <si>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</si>
  <si>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</si>
  <si>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</si>
  <si>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</si>
  <si>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</si>
  <si>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</si>
  <si>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</si>
  <si>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</si>
  <si>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</si>
  <si>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</si>
  <si>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</si>
  <si>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</si>
  <si>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</si>
  <si>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</si>
  <si>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</si>
  <si>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</si>
  <si>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</si>
  <si>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</si>
  <si>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</si>
  <si>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</si>
  <si>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</si>
  <si>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</si>
  <si>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</si>
  <si>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</si>
  <si>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</si>
  <si>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</si>
  <si>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</si>
  <si>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</si>
  <si>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</si>
  <si>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</si>
  <si>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</si>
  <si>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</si>
  <si>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</si>
  <si>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</si>
  <si>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</si>
  <si>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</si>
  <si>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</si>
  <si>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</si>
  <si>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</si>
  <si>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</si>
  <si>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</si>
  <si>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</si>
  <si>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</si>
  <si>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</si>
  <si>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</si>
  <si>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</si>
  <si>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</si>
  <si>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</si>
  <si>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</si>
  <si>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</si>
  <si>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</si>
  <si>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</si>
  <si>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</si>
  <si>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</si>
  <si>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</si>
  <si>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</si>
  <si>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</si>
  <si>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</si>
  <si>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</si>
  <si>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</si>
  <si>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</si>
  <si>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</si>
  <si>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</si>
  <si>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</si>
  <si>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</si>
  <si>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</si>
  <si>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</si>
  <si>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</si>
  <si>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</si>
  <si>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</si>
  <si>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</si>
  <si>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</si>
  <si>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</si>
  <si>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</si>
  <si>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</si>
  <si>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</si>
  <si>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</si>
  <si>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</si>
  <si>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</si>
  <si>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</si>
  <si>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</si>
  <si>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</si>
  <si>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</si>
  <si>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</si>
  <si>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</si>
  <si>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</si>
  <si>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</si>
  <si>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</si>
  <si>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</si>
  <si>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</si>
  <si>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</si>
  <si>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</si>
  <si>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</si>
  <si>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</si>
  <si>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</si>
  <si>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</si>
  <si>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</si>
  <si>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</si>
  <si>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</si>
  <si>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</si>
  <si>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</si>
  <si>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</si>
  <si>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</si>
  <si>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</si>
  <si>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</si>
  <si>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</si>
  <si>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</si>
  <si>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</si>
  <si>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</si>
  <si>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</si>
  <si>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</si>
  <si>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</si>
  <si>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</si>
  <si>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</si>
  <si>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</si>
  <si>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</si>
  <si>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</si>
  <si>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</si>
  <si>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</si>
  <si>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</si>
  <si>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</si>
  <si>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</si>
  <si>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</si>
  <si>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</si>
  <si>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</si>
  <si>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</si>
  <si>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</si>
  <si>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</si>
  <si>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</si>
  <si>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</si>
  <si>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</si>
  <si>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</si>
  <si>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</si>
  <si>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</si>
  <si>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</si>
  <si>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</si>
  <si>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</si>
  <si>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</si>
  <si>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</si>
  <si>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</si>
  <si>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</si>
  <si>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</si>
  <si>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</si>
  <si>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</si>
  <si>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</si>
  <si>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</si>
  <si>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</si>
  <si>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</si>
  <si>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</si>
  <si>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</si>
  <si>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</si>
  <si>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</si>
  <si>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</si>
  <si>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</si>
  <si>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</si>
  <si>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</si>
  <si>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</si>
  <si>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</si>
  <si>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</si>
  <si>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</si>
  <si>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</si>
  <si>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</si>
  <si>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</si>
  <si>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</si>
  <si>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</si>
  <si>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</si>
  <si>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</si>
  <si>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</si>
  <si>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</si>
  <si>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</si>
  <si>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</si>
  <si>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</si>
  <si>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</si>
  <si>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</si>
  <si>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</si>
  <si>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</si>
  <si>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</si>
  <si>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</si>
  <si>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</si>
  <si>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</si>
  <si>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</si>
  <si>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</si>
  <si>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</si>
  <si>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</si>
  <si>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</si>
  <si>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</si>
  <si>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</si>
  <si>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</si>
  <si>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</si>
  <si>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</si>
  <si>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</si>
  <si>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</si>
  <si>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</si>
  <si>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</si>
  <si>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</si>
  <si>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</si>
  <si>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</si>
  <si>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</si>
  <si>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</si>
  <si>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</si>
  <si>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</si>
  <si>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</si>
  <si>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</si>
  <si>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</si>
  <si>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</si>
  <si>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</si>
  <si>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</si>
  <si>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</si>
  <si>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</si>
  <si>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</si>
  <si>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</si>
  <si>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</si>
  <si>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</si>
  <si>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</si>
  <si>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</si>
  <si>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</si>
  <si>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</si>
  <si>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</si>
  <si>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</si>
  <si>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</si>
  <si>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</si>
  <si>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</si>
  <si>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</si>
  <si>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</si>
  <si>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</si>
  <si>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</si>
  <si>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</si>
  <si>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</si>
  <si>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</si>
  <si>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</si>
  <si>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</si>
  <si>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</si>
  <si>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</si>
  <si>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</si>
  <si>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</si>
  <si>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</si>
  <si>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</si>
  <si>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</si>
  <si>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</si>
  <si>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</si>
  <si>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</si>
  <si>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</si>
  <si>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</si>
  <si>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</si>
  <si>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</si>
  <si>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</si>
  <si>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</si>
  <si>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</si>
  <si>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</si>
  <si>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</si>
  <si>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</si>
  <si>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</si>
  <si>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</si>
  <si>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</si>
  <si>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</si>
  <si>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</si>
  <si>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</si>
  <si>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</si>
  <si>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</si>
  <si>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</si>
  <si>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</si>
  <si>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</si>
  <si>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</si>
  <si>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</si>
  <si>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</si>
  <si>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</si>
  <si>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</si>
  <si>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</si>
  <si>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</si>
  <si>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</si>
  <si>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</si>
  <si>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</si>
  <si>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</si>
  <si>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</si>
  <si>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</si>
  <si>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DECEMBER 31,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</si>
</sst>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1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52">
    <xf numFmtId="0" fontId="0" fillId="0" borderId="0"/>
    <xf numFmtId="0" fontId="28" fillId="2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67" fillId="56" borderId="0" applyNumberFormat="0" applyBorder="0" applyAlignment="0" applyProtection="0"/>
    <xf numFmtId="0" fontId="28" fillId="4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67" fillId="57" borderId="0" applyNumberFormat="0" applyBorder="0" applyAlignment="0" applyProtection="0"/>
    <xf numFmtId="0" fontId="28" fillId="6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67" fillId="58" borderId="0" applyNumberFormat="0" applyBorder="0" applyAlignment="0" applyProtection="0"/>
    <xf numFmtId="0" fontId="28" fillId="3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67" fillId="59" borderId="0" applyNumberFormat="0" applyBorder="0" applyAlignment="0" applyProtection="0"/>
    <xf numFmtId="0" fontId="28" fillId="7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67" fillId="60" borderId="0" applyNumberFormat="0" applyBorder="0" applyAlignment="0" applyProtection="0"/>
    <xf numFmtId="0" fontId="28" fillId="8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67" fillId="61" borderId="0" applyNumberFormat="0" applyBorder="0" applyAlignment="0" applyProtection="0"/>
    <xf numFmtId="0" fontId="28" fillId="9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67" fillId="62" borderId="0" applyNumberFormat="0" applyBorder="0" applyAlignment="0" applyProtection="0"/>
    <xf numFmtId="0" fontId="28" fillId="4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67" fillId="63" borderId="0" applyNumberFormat="0" applyBorder="0" applyAlignment="0" applyProtection="0"/>
    <xf numFmtId="0" fontId="28" fillId="11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67" fillId="64" borderId="0" applyNumberFormat="0" applyBorder="0" applyAlignment="0" applyProtection="0"/>
    <xf numFmtId="0" fontId="28" fillId="10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67" fillId="65" borderId="0" applyNumberFormat="0" applyBorder="0" applyAlignment="0" applyProtection="0"/>
    <xf numFmtId="0" fontId="28" fillId="9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67" fillId="66" borderId="0" applyNumberFormat="0" applyBorder="0" applyAlignment="0" applyProtection="0"/>
    <xf numFmtId="0" fontId="28" fillId="5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67" fillId="67" borderId="0" applyNumberFormat="0" applyBorder="0" applyAlignment="0" applyProtection="0"/>
    <xf numFmtId="0" fontId="46" fillId="9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68" fillId="68" borderId="0" applyNumberFormat="0" applyBorder="0" applyAlignment="0" applyProtection="0"/>
    <xf numFmtId="0" fontId="46" fillId="4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46" fillId="11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68" fillId="70" borderId="0" applyNumberFormat="0" applyBorder="0" applyAlignment="0" applyProtection="0"/>
    <xf numFmtId="0" fontId="46" fillId="10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68" fillId="71" borderId="0" applyNumberFormat="0" applyBorder="0" applyAlignment="0" applyProtection="0"/>
    <xf numFmtId="0" fontId="46" fillId="9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72" borderId="0" applyNumberFormat="0" applyBorder="0" applyAlignment="0" applyProtection="0"/>
    <xf numFmtId="0" fontId="46" fillId="5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68" fillId="73" borderId="0" applyNumberFormat="0" applyBorder="0" applyAlignment="0" applyProtection="0"/>
    <xf numFmtId="0" fontId="47" fillId="12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5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68" fillId="74" borderId="0" applyNumberFormat="0" applyBorder="0" applyAlignment="0" applyProtection="0"/>
    <xf numFmtId="0" fontId="47" fillId="16" borderId="0" applyNumberFormat="0" applyBorder="0" applyAlignment="0" applyProtection="0"/>
    <xf numFmtId="0" fontId="48" fillId="17" borderId="0" applyNumberFormat="0" applyBorder="0" applyAlignment="0" applyProtection="0"/>
    <xf numFmtId="0" fontId="48" fillId="18" borderId="0" applyNumberFormat="0" applyBorder="0" applyAlignment="0" applyProtection="0"/>
    <xf numFmtId="0" fontId="47" fillId="19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47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7" fillId="22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7" fillId="23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7" fillId="22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47" fillId="24" borderId="0" applyNumberFormat="0" applyBorder="0" applyAlignment="0" applyProtection="0"/>
    <xf numFmtId="0" fontId="48" fillId="13" borderId="0" applyNumberFormat="0" applyBorder="0" applyAlignment="0" applyProtection="0"/>
    <xf numFmtId="0" fontId="48" fillId="14" borderId="0" applyNumberFormat="0" applyBorder="0" applyAlignment="0" applyProtection="0"/>
    <xf numFmtId="0" fontId="47" fillId="14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47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18" borderId="0" applyNumberFormat="0" applyBorder="0" applyAlignment="0" applyProtection="0"/>
    <xf numFmtId="0" fontId="47" fillId="27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68" fillId="79" borderId="0" applyNumberFormat="0" applyBorder="0" applyAlignment="0" applyProtection="0"/>
    <xf numFmtId="0" fontId="49" fillId="18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69" fillId="80" borderId="0" applyNumberFormat="0" applyBorder="0" applyAlignment="0" applyProtection="0"/>
    <xf numFmtId="0" fontId="50" fillId="28" borderId="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70" fillId="81" borderId="31" applyNumberFormat="0" applyAlignment="0" applyProtection="0"/>
    <xf numFmtId="0" fontId="51" fillId="19" borderId="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0" fontId="71" fillId="82" borderId="32" applyNumberFormat="0" applyAlignment="0" applyProtection="0"/>
    <xf numFmtId="43" fontId="19" fillId="0" borderId="0" applyFont="0" applyFill="0" applyBorder="0" applyAlignment="0" applyProtection="0"/>
    <xf numFmtId="43" fontId="67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170" fontId="19" fillId="0" borderId="0"/>
    <xf numFmtId="0" fontId="5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0" fontId="73" fillId="83" borderId="0" applyNumberFormat="0" applyBorder="0" applyAlignment="0" applyProtection="0"/>
    <xf numFmtId="38" fontId="20" fillId="33" borderId="0" applyNumberFormat="0" applyBorder="0" applyAlignment="0" applyProtection="0"/>
    <xf numFmtId="0" fontId="55" fillId="0" borderId="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74" fillId="0" borderId="33" applyNumberFormat="0" applyFill="0" applyAlignment="0" applyProtection="0"/>
    <xf numFmtId="0" fontId="56" fillId="0" borderId="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75" fillId="0" borderId="34" applyNumberFormat="0" applyFill="0" applyAlignment="0" applyProtection="0"/>
    <xf numFmtId="0" fontId="57" fillId="0" borderId="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76" fillId="0" borderId="35" applyNumberFormat="0" applyFill="0" applyAlignment="0" applyProtection="0"/>
    <xf numFmtId="0" fontId="5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38" fontId="21" fillId="0" borderId="0"/>
    <xf numFmtId="40" fontId="21" fillId="0" borderId="0"/>
    <xf numFmtId="0" fontId="58" fillId="27" borderId="1" applyNumberFormat="0" applyAlignment="0" applyProtection="0"/>
    <xf numFmtId="10" fontId="20" fillId="34" borderId="6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59" fillId="0" borderId="7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0" fontId="78" fillId="0" borderId="36" applyNumberFormat="0" applyFill="0" applyAlignment="0" applyProtection="0"/>
    <xf numFmtId="44" fontId="22" fillId="0" borderId="8" applyNumberFormat="0" applyFont="0" applyAlignment="0">
      <alignment horizontal="center"/>
    </xf>
    <xf numFmtId="44" fontId="22" fillId="0" borderId="9" applyNumberFormat="0" applyFont="0" applyAlignment="0">
      <alignment horizontal="center"/>
    </xf>
    <xf numFmtId="0" fontId="60" fillId="27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0" fontId="79" fillId="85" borderId="0" applyNumberFormat="0" applyBorder="0" applyAlignment="0" applyProtection="0"/>
    <xf numFmtId="169" fontId="19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36" fillId="0" borderId="0"/>
    <xf numFmtId="0" fontId="19" fillId="0" borderId="0"/>
    <xf numFmtId="170" fontId="19" fillId="0" borderId="0">
      <alignment horizontal="left" wrapText="1"/>
    </xf>
    <xf numFmtId="0" fontId="65" fillId="0" borderId="0"/>
    <xf numFmtId="0" fontId="19" fillId="0" borderId="0"/>
    <xf numFmtId="0" fontId="37" fillId="0" borderId="0" applyNumberFormat="0" applyFont="0" applyFill="0" applyBorder="0" applyAlignment="0" applyProtection="0"/>
    <xf numFmtId="0" fontId="65" fillId="0" borderId="0"/>
    <xf numFmtId="0" fontId="19" fillId="26" borderId="10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7" fillId="86" borderId="37" applyNumberFormat="0" applyFont="0" applyAlignment="0" applyProtection="0"/>
    <xf numFmtId="0" fontId="61" fillId="28" borderId="11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0" fontId="80" fillId="81" borderId="38" applyNumberFormat="0" applyAlignment="0" applyProtection="0"/>
    <xf numFmtId="9" fontId="19" fillId="0" borderId="0" applyFont="0" applyFill="0" applyBorder="0" applyAlignment="0" applyProtection="0"/>
    <xf numFmtId="10" fontId="19" fillId="0" borderId="0" applyFont="0" applyFill="0" applyBorder="0" applyAlignment="0" applyProtection="0"/>
    <xf numFmtId="4" fontId="28" fillId="35" borderId="11" applyNumberFormat="0" applyProtection="0">
      <alignment vertical="center"/>
    </xf>
    <xf numFmtId="4" fontId="39" fillId="35" borderId="11" applyNumberFormat="0" applyProtection="0">
      <alignment vertical="center"/>
    </xf>
    <xf numFmtId="4" fontId="28" fillId="35" borderId="11" applyNumberFormat="0" applyProtection="0">
      <alignment horizontal="left" vertical="center" indent="1"/>
    </xf>
    <xf numFmtId="4" fontId="28" fillId="35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28" fillId="37" borderId="11" applyNumberFormat="0" applyProtection="0">
      <alignment horizontal="right" vertical="center"/>
    </xf>
    <xf numFmtId="4" fontId="28" fillId="38" borderId="11" applyNumberFormat="0" applyProtection="0">
      <alignment horizontal="right" vertical="center"/>
    </xf>
    <xf numFmtId="4" fontId="28" fillId="39" borderId="11" applyNumberFormat="0" applyProtection="0">
      <alignment horizontal="right" vertical="center"/>
    </xf>
    <xf numFmtId="4" fontId="28" fillId="40" borderId="11" applyNumberFormat="0" applyProtection="0">
      <alignment horizontal="right" vertical="center"/>
    </xf>
    <xf numFmtId="4" fontId="28" fillId="41" borderId="11" applyNumberFormat="0" applyProtection="0">
      <alignment horizontal="right" vertical="center"/>
    </xf>
    <xf numFmtId="4" fontId="28" fillId="42" borderId="11" applyNumberFormat="0" applyProtection="0">
      <alignment horizontal="right" vertical="center"/>
    </xf>
    <xf numFmtId="4" fontId="28" fillId="43" borderId="11" applyNumberFormat="0" applyProtection="0">
      <alignment horizontal="right" vertical="center"/>
    </xf>
    <xf numFmtId="4" fontId="28" fillId="44" borderId="11" applyNumberFormat="0" applyProtection="0">
      <alignment horizontal="right" vertical="center"/>
    </xf>
    <xf numFmtId="4" fontId="28" fillId="45" borderId="11" applyNumberFormat="0" applyProtection="0">
      <alignment horizontal="right" vertical="center"/>
    </xf>
    <xf numFmtId="4" fontId="40" fillId="46" borderId="11" applyNumberFormat="0" applyProtection="0">
      <alignment horizontal="left" vertical="center" indent="1"/>
    </xf>
    <xf numFmtId="4" fontId="28" fillId="47" borderId="12" applyNumberFormat="0" applyProtection="0">
      <alignment horizontal="left" vertical="center" indent="1"/>
    </xf>
    <xf numFmtId="4" fontId="41" fillId="48" borderId="0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4" fontId="42" fillId="47" borderId="11" applyNumberFormat="0" applyProtection="0">
      <alignment horizontal="left" vertical="center" indent="1"/>
    </xf>
    <xf numFmtId="4" fontId="42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49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50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3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19" fillId="3" borderId="6" applyNumberFormat="0">
      <protection locked="0"/>
    </xf>
    <xf numFmtId="4" fontId="28" fillId="51" borderId="11" applyNumberFormat="0" applyProtection="0">
      <alignment vertical="center"/>
    </xf>
    <xf numFmtId="4" fontId="39" fillId="51" borderId="11" applyNumberFormat="0" applyProtection="0">
      <alignment vertical="center"/>
    </xf>
    <xf numFmtId="4" fontId="28" fillId="51" borderId="11" applyNumberFormat="0" applyProtection="0">
      <alignment horizontal="left" vertical="center" indent="1"/>
    </xf>
    <xf numFmtId="4" fontId="28" fillId="51" borderId="11" applyNumberFormat="0" applyProtection="0">
      <alignment horizontal="left" vertical="center" indent="1"/>
    </xf>
    <xf numFmtId="4" fontId="28" fillId="47" borderId="11" applyNumberFormat="0" applyProtection="0">
      <alignment horizontal="right" vertical="center"/>
    </xf>
    <xf numFmtId="4" fontId="39" fillId="47" borderId="11" applyNumberFormat="0" applyProtection="0">
      <alignment horizontal="right" vertical="center"/>
    </xf>
    <xf numFmtId="0" fontId="19" fillId="36" borderId="11" applyNumberFormat="0" applyProtection="0">
      <alignment horizontal="left" vertical="center" indent="1"/>
    </xf>
    <xf numFmtId="0" fontId="19" fillId="36" borderId="11" applyNumberFormat="0" applyProtection="0">
      <alignment horizontal="left" vertical="center" indent="1"/>
    </xf>
    <xf numFmtId="0" fontId="43" fillId="0" borderId="0"/>
    <xf numFmtId="4" fontId="44" fillId="47" borderId="11" applyNumberFormat="0" applyProtection="0">
      <alignment horizontal="right" vertical="center"/>
    </xf>
    <xf numFmtId="0" fontId="62" fillId="0" borderId="0" applyNumberFormat="0" applyFill="0" applyBorder="0" applyAlignment="0" applyProtection="0"/>
    <xf numFmtId="38" fontId="20" fillId="0" borderId="13"/>
    <xf numFmtId="38" fontId="21" fillId="0" borderId="14"/>
    <xf numFmtId="170" fontId="19" fillId="0" borderId="0">
      <alignment horizontal="left" wrapText="1"/>
    </xf>
    <xf numFmtId="0" fontId="62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81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82" fillId="0" borderId="39" applyNumberFormat="0" applyFill="0" applyAlignment="0" applyProtection="0"/>
    <xf numFmtId="0" fontId="6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67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8" fillId="0" borderId="0"/>
    <xf numFmtId="0" fontId="18" fillId="86" borderId="37" applyNumberFormat="0" applyFont="0" applyAlignment="0" applyProtection="0"/>
    <xf numFmtId="0" fontId="68" fillId="74" borderId="0" applyNumberFormat="0" applyBorder="0" applyAlignment="0" applyProtection="0"/>
    <xf numFmtId="0" fontId="18" fillId="56" borderId="0" applyNumberFormat="0" applyBorder="0" applyAlignment="0" applyProtection="0"/>
    <xf numFmtId="0" fontId="18" fillId="62" borderId="0" applyNumberFormat="0" applyBorder="0" applyAlignment="0" applyProtection="0"/>
    <xf numFmtId="0" fontId="68" fillId="75" borderId="0" applyNumberFormat="0" applyBorder="0" applyAlignment="0" applyProtection="0"/>
    <xf numFmtId="0" fontId="18" fillId="57" borderId="0" applyNumberFormat="0" applyBorder="0" applyAlignment="0" applyProtection="0"/>
    <xf numFmtId="0" fontId="1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8" fillId="58" borderId="0" applyNumberFormat="0" applyBorder="0" applyAlignment="0" applyProtection="0"/>
    <xf numFmtId="0" fontId="18" fillId="64" borderId="0" applyNumberFormat="0" applyBorder="0" applyAlignment="0" applyProtection="0"/>
    <xf numFmtId="0" fontId="68" fillId="77" borderId="0" applyNumberFormat="0" applyBorder="0" applyAlignment="0" applyProtection="0"/>
    <xf numFmtId="0" fontId="18" fillId="59" borderId="0" applyNumberFormat="0" applyBorder="0" applyAlignment="0" applyProtection="0"/>
    <xf numFmtId="0" fontId="18" fillId="65" borderId="0" applyNumberFormat="0" applyBorder="0" applyAlignment="0" applyProtection="0"/>
    <xf numFmtId="0" fontId="68" fillId="78" borderId="0" applyNumberFormat="0" applyBorder="0" applyAlignment="0" applyProtection="0"/>
    <xf numFmtId="0" fontId="18" fillId="60" borderId="0" applyNumberFormat="0" applyBorder="0" applyAlignment="0" applyProtection="0"/>
    <xf numFmtId="0" fontId="18" fillId="66" borderId="0" applyNumberFormat="0" applyBorder="0" applyAlignment="0" applyProtection="0"/>
    <xf numFmtId="0" fontId="68" fillId="79" borderId="0" applyNumberFormat="0" applyBorder="0" applyAlignment="0" applyProtection="0"/>
    <xf numFmtId="0" fontId="18" fillId="61" borderId="0" applyNumberFormat="0" applyBorder="0" applyAlignment="0" applyProtection="0"/>
    <xf numFmtId="0" fontId="18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1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8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8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8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8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8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17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6" fillId="0" borderId="0"/>
    <xf numFmtId="0" fontId="16" fillId="0" borderId="0"/>
    <xf numFmtId="0" fontId="16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8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6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16" fillId="0" borderId="0"/>
    <xf numFmtId="0" fontId="68" fillId="78" borderId="0" applyNumberFormat="0" applyBorder="0" applyAlignment="0" applyProtection="0"/>
    <xf numFmtId="0" fontId="68" fillId="78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15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15" fillId="0" borderId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68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15" fillId="0" borderId="0"/>
    <xf numFmtId="0" fontId="68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8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8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68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4" fillId="0" borderId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3" fillId="86" borderId="37" applyNumberFormat="0" applyFont="0" applyAlignment="0" applyProtection="0"/>
    <xf numFmtId="0" fontId="77" fillId="84" borderId="31" applyNumberFormat="0" applyAlignment="0" applyProtection="0"/>
    <xf numFmtId="0" fontId="13" fillId="0" borderId="0"/>
    <xf numFmtId="0" fontId="68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8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13" fillId="0" borderId="0"/>
    <xf numFmtId="0" fontId="68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8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13" fillId="0" borderId="0"/>
    <xf numFmtId="0" fontId="68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2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2" fillId="86" borderId="37" applyNumberFormat="0" applyFont="0" applyAlignment="0" applyProtection="0"/>
    <xf numFmtId="0" fontId="12" fillId="0" borderId="0"/>
    <xf numFmtId="0" fontId="68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8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68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8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68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12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1" fillId="0" borderId="0"/>
    <xf numFmtId="0" fontId="11" fillId="0" borderId="0"/>
    <xf numFmtId="0" fontId="11" fillId="86" borderId="37" applyNumberFormat="0" applyFont="0" applyAlignment="0" applyProtection="0"/>
    <xf numFmtId="0" fontId="77" fillId="84" borderId="31" applyNumberFormat="0" applyAlignment="0" applyProtection="0"/>
    <xf numFmtId="0" fontId="68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8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8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8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10" fillId="0" borderId="0"/>
    <xf numFmtId="0" fontId="10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0" fillId="86" borderId="37" applyNumberFormat="0" applyFont="0" applyAlignment="0" applyProtection="0"/>
    <xf numFmtId="0" fontId="68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8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8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8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8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8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5" fillId="0" borderId="0"/>
    <xf numFmtId="0" fontId="28" fillId="2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10" fillId="56" borderId="0" applyNumberFormat="0" applyBorder="0" applyAlignment="0" applyProtection="0"/>
    <xf numFmtId="0" fontId="28" fillId="4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10" fillId="57" borderId="0" applyNumberFormat="0" applyBorder="0" applyAlignment="0" applyProtection="0"/>
    <xf numFmtId="0" fontId="28" fillId="6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10" fillId="58" borderId="0" applyNumberFormat="0" applyBorder="0" applyAlignment="0" applyProtection="0"/>
    <xf numFmtId="0" fontId="28" fillId="3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10" fillId="59" borderId="0" applyNumberFormat="0" applyBorder="0" applyAlignment="0" applyProtection="0"/>
    <xf numFmtId="0" fontId="28" fillId="7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10" fillId="60" borderId="0" applyNumberFormat="0" applyBorder="0" applyAlignment="0" applyProtection="0"/>
    <xf numFmtId="0" fontId="28" fillId="8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10" fillId="61" borderId="0" applyNumberFormat="0" applyBorder="0" applyAlignment="0" applyProtection="0"/>
    <xf numFmtId="0" fontId="28" fillId="9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10" fillId="62" borderId="0" applyNumberFormat="0" applyBorder="0" applyAlignment="0" applyProtection="0"/>
    <xf numFmtId="0" fontId="28" fillId="4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10" fillId="63" borderId="0" applyNumberFormat="0" applyBorder="0" applyAlignment="0" applyProtection="0"/>
    <xf numFmtId="0" fontId="28" fillId="11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10" fillId="64" borderId="0" applyNumberFormat="0" applyBorder="0" applyAlignment="0" applyProtection="0"/>
    <xf numFmtId="0" fontId="28" fillId="10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10" fillId="65" borderId="0" applyNumberFormat="0" applyBorder="0" applyAlignment="0" applyProtection="0"/>
    <xf numFmtId="0" fontId="28" fillId="9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10" fillId="66" borderId="0" applyNumberFormat="0" applyBorder="0" applyAlignment="0" applyProtection="0"/>
    <xf numFmtId="0" fontId="28" fillId="5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10" fillId="67" borderId="0" applyNumberFormat="0" applyBorder="0" applyAlignment="0" applyProtection="0"/>
    <xf numFmtId="0" fontId="46" fillId="9" borderId="0" applyNumberFormat="0" applyBorder="0" applyAlignment="0" applyProtection="0"/>
    <xf numFmtId="0" fontId="46" fillId="4" borderId="0" applyNumberFormat="0" applyBorder="0" applyAlignment="0" applyProtection="0"/>
    <xf numFmtId="0" fontId="46" fillId="11" borderId="0" applyNumberFormat="0" applyBorder="0" applyAlignment="0" applyProtection="0"/>
    <xf numFmtId="0" fontId="46" fillId="10" borderId="0" applyNumberFormat="0" applyBorder="0" applyAlignment="0" applyProtection="0"/>
    <xf numFmtId="0" fontId="46" fillId="9" borderId="0" applyNumberFormat="0" applyBorder="0" applyAlignment="0" applyProtection="0"/>
    <xf numFmtId="0" fontId="46" fillId="5" borderId="0" applyNumberFormat="0" applyBorder="0" applyAlignment="0" applyProtection="0"/>
    <xf numFmtId="0" fontId="47" fillId="12" borderId="0" applyNumberFormat="0" applyBorder="0" applyAlignment="0" applyProtection="0"/>
    <xf numFmtId="0" fontId="47" fillId="16" borderId="0" applyNumberFormat="0" applyBorder="0" applyAlignment="0" applyProtection="0"/>
    <xf numFmtId="0" fontId="47" fillId="19" borderId="0" applyNumberFormat="0" applyBorder="0" applyAlignment="0" applyProtection="0"/>
    <xf numFmtId="0" fontId="47" fillId="23" borderId="0" applyNumberFormat="0" applyBorder="0" applyAlignment="0" applyProtection="0"/>
    <xf numFmtId="0" fontId="47" fillId="24" borderId="0" applyNumberFormat="0" applyBorder="0" applyAlignment="0" applyProtection="0"/>
    <xf numFmtId="0" fontId="47" fillId="25" borderId="0" applyNumberFormat="0" applyBorder="0" applyAlignment="0" applyProtection="0"/>
    <xf numFmtId="0" fontId="49" fillId="18" borderId="0" applyNumberFormat="0" applyBorder="0" applyAlignment="0" applyProtection="0"/>
    <xf numFmtId="0" fontId="50" fillId="28" borderId="1" applyNumberFormat="0" applyAlignment="0" applyProtection="0"/>
    <xf numFmtId="0" fontId="51" fillId="19" borderId="2" applyNumberFormat="0" applyAlignment="0" applyProtection="0"/>
    <xf numFmtId="43" fontId="19" fillId="0" borderId="0" applyFont="0" applyFill="0" applyBorder="0" applyAlignment="0" applyProtection="0"/>
    <xf numFmtId="43" fontId="10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53" fillId="0" borderId="0" applyNumberFormat="0" applyFill="0" applyBorder="0" applyAlignment="0" applyProtection="0"/>
    <xf numFmtId="0" fontId="54" fillId="32" borderId="0" applyNumberFormat="0" applyBorder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7" fillId="0" borderId="5" applyNumberFormat="0" applyFill="0" applyAlignment="0" applyProtection="0"/>
    <xf numFmtId="0" fontId="57" fillId="0" borderId="0" applyNumberFormat="0" applyFill="0" applyBorder="0" applyAlignment="0" applyProtection="0"/>
    <xf numFmtId="0" fontId="58" fillId="27" borderId="1" applyNumberFormat="0" applyAlignment="0" applyProtection="0"/>
    <xf numFmtId="0" fontId="59" fillId="0" borderId="7" applyNumberFormat="0" applyFill="0" applyAlignment="0" applyProtection="0"/>
    <xf numFmtId="0" fontId="60" fillId="2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26" borderId="10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10" fillId="86" borderId="37" applyNumberFormat="0" applyFont="0" applyAlignment="0" applyProtection="0"/>
    <xf numFmtId="0" fontId="61" fillId="28" borderId="11" applyNumberFormat="0" applyAlignment="0" applyProtection="0"/>
    <xf numFmtId="9" fontId="19" fillId="0" borderId="0" applyFont="0" applyFill="0" applyBorder="0" applyAlignment="0" applyProtection="0"/>
    <xf numFmtId="4" fontId="28" fillId="47" borderId="11" applyNumberFormat="0" applyProtection="0">
      <alignment horizontal="left" vertical="center" indent="1"/>
    </xf>
    <xf numFmtId="4" fontId="28" fillId="49" borderId="11" applyNumberFormat="0" applyProtection="0">
      <alignment horizontal="left" vertical="center" indent="1"/>
    </xf>
    <xf numFmtId="0" fontId="62" fillId="0" borderId="0" applyNumberFormat="0" applyFill="0" applyBorder="0" applyAlignment="0" applyProtection="0"/>
    <xf numFmtId="0" fontId="52" fillId="0" borderId="15" applyNumberFormat="0" applyFill="0" applyAlignment="0" applyProtection="0"/>
    <xf numFmtId="0" fontId="63" fillId="0" borderId="0" applyNumberFormat="0" applyFill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0" borderId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0" borderId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0" borderId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86" borderId="37" applyNumberFormat="0" applyFont="0" applyAlignment="0" applyProtection="0"/>
    <xf numFmtId="0" fontId="10" fillId="0" borderId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10" fillId="0" borderId="0"/>
    <xf numFmtId="43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9" fillId="0" borderId="0"/>
    <xf numFmtId="0" fontId="77" fillId="84" borderId="31" applyNumberFormat="0" applyAlignment="0" applyProtection="0"/>
    <xf numFmtId="0" fontId="9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9" fillId="86" borderId="37" applyNumberFormat="0" applyFont="0" applyAlignment="0" applyProtection="0"/>
    <xf numFmtId="0" fontId="68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8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8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68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8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8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8" fillId="0" borderId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8" fillId="0" borderId="0"/>
    <xf numFmtId="0" fontId="77" fillId="84" borderId="31" applyNumberFormat="0" applyAlignment="0" applyProtection="0"/>
    <xf numFmtId="0" fontId="8" fillId="0" borderId="0"/>
    <xf numFmtId="0" fontId="8" fillId="86" borderId="37" applyNumberFormat="0" applyFont="0" applyAlignment="0" applyProtection="0"/>
    <xf numFmtId="0" fontId="8" fillId="0" borderId="0"/>
    <xf numFmtId="0" fontId="68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8" fillId="75" borderId="0" applyNumberFormat="0" applyBorder="0" applyAlignment="0" applyProtection="0"/>
    <xf numFmtId="0" fontId="68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8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9" borderId="0" applyNumberFormat="0" applyBorder="0" applyAlignment="0" applyProtection="0"/>
    <xf numFmtId="0" fontId="8" fillId="0" borderId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68" fillId="79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77" fillId="84" borderId="31" applyNumberFormat="0" applyAlignment="0" applyProtection="0"/>
    <xf numFmtId="0" fontId="68" fillId="78" borderId="0" applyNumberFormat="0" applyBorder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8" fillId="0" borderId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7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68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8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8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68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8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" fillId="56" borderId="0" applyNumberFormat="0" applyBorder="0" applyAlignment="0" applyProtection="0"/>
    <xf numFmtId="0" fontId="6" fillId="57" borderId="0" applyNumberFormat="0" applyBorder="0" applyAlignment="0" applyProtection="0"/>
    <xf numFmtId="0" fontId="6" fillId="58" borderId="0" applyNumberFormat="0" applyBorder="0" applyAlignment="0" applyProtection="0"/>
    <xf numFmtId="0" fontId="6" fillId="59" borderId="0" applyNumberFormat="0" applyBorder="0" applyAlignment="0" applyProtection="0"/>
    <xf numFmtId="0" fontId="6" fillId="60" borderId="0" applyNumberFormat="0" applyBorder="0" applyAlignment="0" applyProtection="0"/>
    <xf numFmtId="0" fontId="6" fillId="61" borderId="0" applyNumberFormat="0" applyBorder="0" applyAlignment="0" applyProtection="0"/>
    <xf numFmtId="0" fontId="6" fillId="62" borderId="0" applyNumberFormat="0" applyBorder="0" applyAlignment="0" applyProtection="0"/>
    <xf numFmtId="0" fontId="6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6" fillId="66" borderId="0" applyNumberFormat="0" applyBorder="0" applyAlignment="0" applyProtection="0"/>
    <xf numFmtId="0" fontId="6" fillId="67" borderId="0" applyNumberFormat="0" applyBorder="0" applyAlignment="0" applyProtection="0"/>
    <xf numFmtId="174" fontId="86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6" fillId="0" borderId="0"/>
    <xf numFmtId="0" fontId="86" fillId="26" borderId="10" applyNumberFormat="0" applyFont="0" applyAlignment="0" applyProtection="0"/>
    <xf numFmtId="0" fontId="6" fillId="86" borderId="37" applyNumberFormat="0" applyFont="0" applyAlignment="0" applyProtection="0"/>
    <xf numFmtId="4" fontId="40" fillId="92" borderId="40" applyNumberFormat="0" applyProtection="0">
      <alignment vertical="center"/>
    </xf>
    <xf numFmtId="4" fontId="87" fillId="92" borderId="40" applyNumberFormat="0" applyProtection="0">
      <alignment vertical="center"/>
    </xf>
    <xf numFmtId="4" fontId="40" fillId="92" borderId="40" applyNumberFormat="0" applyProtection="0">
      <alignment horizontal="left" vertical="center" indent="1"/>
    </xf>
    <xf numFmtId="0" fontId="40" fillId="92" borderId="40" applyNumberFormat="0" applyProtection="0">
      <alignment horizontal="left" vertical="top" indent="1"/>
    </xf>
    <xf numFmtId="4" fontId="40" fillId="2" borderId="0" applyNumberFormat="0" applyProtection="0">
      <alignment horizontal="left" vertical="center" indent="1"/>
    </xf>
    <xf numFmtId="4" fontId="28" fillId="8" borderId="40" applyNumberFormat="0" applyProtection="0">
      <alignment horizontal="right" vertical="center"/>
    </xf>
    <xf numFmtId="4" fontId="28" fillId="4" borderId="40" applyNumberFormat="0" applyProtection="0">
      <alignment horizontal="right" vertical="center"/>
    </xf>
    <xf numFmtId="4" fontId="28" fillId="90" borderId="40" applyNumberFormat="0" applyProtection="0">
      <alignment horizontal="right" vertical="center"/>
    </xf>
    <xf numFmtId="4" fontId="28" fillId="88" borderId="40" applyNumberFormat="0" applyProtection="0">
      <alignment horizontal="right" vertical="center"/>
    </xf>
    <xf numFmtId="4" fontId="28" fillId="89" borderId="40" applyNumberFormat="0" applyProtection="0">
      <alignment horizontal="right" vertical="center"/>
    </xf>
    <xf numFmtId="4" fontId="28" fillId="91" borderId="40" applyNumberFormat="0" applyProtection="0">
      <alignment horizontal="right" vertical="center"/>
    </xf>
    <xf numFmtId="4" fontId="28" fillId="11" borderId="40" applyNumberFormat="0" applyProtection="0">
      <alignment horizontal="right" vertical="center"/>
    </xf>
    <xf numFmtId="4" fontId="28" fillId="93" borderId="40" applyNumberFormat="0" applyProtection="0">
      <alignment horizontal="right" vertical="center"/>
    </xf>
    <xf numFmtId="4" fontId="28" fillId="87" borderId="40" applyNumberFormat="0" applyProtection="0">
      <alignment horizontal="right" vertical="center"/>
    </xf>
    <xf numFmtId="4" fontId="40" fillId="94" borderId="41" applyNumberFormat="0" applyProtection="0">
      <alignment horizontal="left" vertical="center" indent="1"/>
    </xf>
    <xf numFmtId="4" fontId="28" fillId="95" borderId="0" applyNumberFormat="0" applyProtection="0">
      <alignment horizontal="left" vertical="center" indent="1"/>
    </xf>
    <xf numFmtId="4" fontId="41" fillId="9" borderId="0" applyNumberFormat="0" applyProtection="0">
      <alignment horizontal="left" vertical="center" indent="1"/>
    </xf>
    <xf numFmtId="4" fontId="28" fillId="2" borderId="40" applyNumberFormat="0" applyProtection="0">
      <alignment horizontal="right" vertical="center"/>
    </xf>
    <xf numFmtId="4" fontId="28" fillId="95" borderId="0" applyNumberFormat="0" applyProtection="0">
      <alignment horizontal="left" vertical="center" indent="1"/>
    </xf>
    <xf numFmtId="4" fontId="28" fillId="2" borderId="0" applyNumberFormat="0" applyProtection="0">
      <alignment horizontal="left" vertical="center" indent="1"/>
    </xf>
    <xf numFmtId="0" fontId="86" fillId="9" borderId="40" applyNumberFormat="0" applyProtection="0">
      <alignment horizontal="left" vertical="center" indent="1"/>
    </xf>
    <xf numFmtId="0" fontId="86" fillId="9" borderId="40" applyNumberFormat="0" applyProtection="0">
      <alignment horizontal="left" vertical="top" indent="1"/>
    </xf>
    <xf numFmtId="0" fontId="86" fillId="2" borderId="40" applyNumberFormat="0" applyProtection="0">
      <alignment horizontal="left" vertical="center" indent="1"/>
    </xf>
    <xf numFmtId="0" fontId="86" fillId="2" borderId="40" applyNumberFormat="0" applyProtection="0">
      <alignment horizontal="left" vertical="top" indent="1"/>
    </xf>
    <xf numFmtId="0" fontId="86" fillId="7" borderId="40" applyNumberFormat="0" applyProtection="0">
      <alignment horizontal="left" vertical="center" indent="1"/>
    </xf>
    <xf numFmtId="0" fontId="86" fillId="7" borderId="40" applyNumberFormat="0" applyProtection="0">
      <alignment horizontal="left" vertical="top" indent="1"/>
    </xf>
    <xf numFmtId="0" fontId="86" fillId="95" borderId="40" applyNumberFormat="0" applyProtection="0">
      <alignment horizontal="left" vertical="center" indent="1"/>
    </xf>
    <xf numFmtId="0" fontId="86" fillId="95" borderId="40" applyNumberFormat="0" applyProtection="0">
      <alignment horizontal="left" vertical="top" indent="1"/>
    </xf>
    <xf numFmtId="0" fontId="86" fillId="3" borderId="6" applyNumberFormat="0">
      <protection locked="0"/>
    </xf>
    <xf numFmtId="4" fontId="28" fillId="6" borderId="40" applyNumberFormat="0" applyProtection="0">
      <alignment vertical="center"/>
    </xf>
    <xf numFmtId="4" fontId="39" fillId="6" borderId="40" applyNumberFormat="0" applyProtection="0">
      <alignment vertical="center"/>
    </xf>
    <xf numFmtId="4" fontId="28" fillId="6" borderId="40" applyNumberFormat="0" applyProtection="0">
      <alignment horizontal="left" vertical="center" indent="1"/>
    </xf>
    <xf numFmtId="0" fontId="28" fillId="6" borderId="40" applyNumberFormat="0" applyProtection="0">
      <alignment horizontal="left" vertical="top" indent="1"/>
    </xf>
    <xf numFmtId="4" fontId="28" fillId="95" borderId="40" applyNumberFormat="0" applyProtection="0">
      <alignment horizontal="right" vertical="center"/>
    </xf>
    <xf numFmtId="4" fontId="39" fillId="95" borderId="40" applyNumberFormat="0" applyProtection="0">
      <alignment horizontal="right" vertical="center"/>
    </xf>
    <xf numFmtId="4" fontId="28" fillId="2" borderId="40" applyNumberFormat="0" applyProtection="0">
      <alignment horizontal="left" vertical="center" indent="1"/>
    </xf>
    <xf numFmtId="0" fontId="28" fillId="2" borderId="40" applyNumberFormat="0" applyProtection="0">
      <alignment horizontal="left" vertical="top" indent="1"/>
    </xf>
    <xf numFmtId="4" fontId="88" fillId="96" borderId="0" applyNumberFormat="0" applyProtection="0">
      <alignment horizontal="left" vertical="center" indent="1"/>
    </xf>
    <xf numFmtId="4" fontId="44" fillId="95" borderId="40" applyNumberFormat="0" applyProtection="0">
      <alignment horizontal="right" vertical="center"/>
    </xf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0" fontId="5" fillId="0" borderId="0"/>
    <xf numFmtId="0" fontId="5" fillId="86" borderId="37" applyNumberFormat="0" applyFon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4" fillId="0" borderId="0"/>
    <xf numFmtId="0" fontId="4" fillId="0" borderId="0"/>
    <xf numFmtId="0" fontId="4" fillId="86" borderId="37" applyNumberFormat="0" applyFont="0" applyAlignment="0" applyProtection="0"/>
    <xf numFmtId="0" fontId="68" fillId="74" borderId="0" applyNumberFormat="0" applyBorder="0" applyAlignment="0" applyProtection="0"/>
    <xf numFmtId="0" fontId="4" fillId="56" borderId="0" applyNumberFormat="0" applyBorder="0" applyAlignment="0" applyProtection="0"/>
    <xf numFmtId="0" fontId="4" fillId="62" borderId="0" applyNumberFormat="0" applyBorder="0" applyAlignment="0" applyProtection="0"/>
    <xf numFmtId="0" fontId="68" fillId="76" borderId="0" applyNumberFormat="0" applyBorder="0" applyAlignment="0" applyProtection="0"/>
    <xf numFmtId="0" fontId="68" fillId="75" borderId="0" applyNumberFormat="0" applyBorder="0" applyAlignment="0" applyProtection="0"/>
    <xf numFmtId="0" fontId="4" fillId="57" borderId="0" applyNumberFormat="0" applyBorder="0" applyAlignment="0" applyProtection="0"/>
    <xf numFmtId="0" fontId="4" fillId="63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4" fillId="58" borderId="0" applyNumberFormat="0" applyBorder="0" applyAlignment="0" applyProtection="0"/>
    <xf numFmtId="0" fontId="4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4" fillId="59" borderId="0" applyNumberFormat="0" applyBorder="0" applyAlignment="0" applyProtection="0"/>
    <xf numFmtId="0" fontId="4" fillId="65" borderId="0" applyNumberFormat="0" applyBorder="0" applyAlignment="0" applyProtection="0"/>
    <xf numFmtId="0" fontId="4" fillId="0" borderId="0"/>
    <xf numFmtId="0" fontId="68" fillId="78" borderId="0" applyNumberFormat="0" applyBorder="0" applyAlignment="0" applyProtection="0"/>
    <xf numFmtId="0" fontId="4" fillId="60" borderId="0" applyNumberFormat="0" applyBorder="0" applyAlignment="0" applyProtection="0"/>
    <xf numFmtId="0" fontId="4" fillId="66" borderId="0" applyNumberFormat="0" applyBorder="0" applyAlignment="0" applyProtection="0"/>
    <xf numFmtId="0" fontId="4" fillId="0" borderId="0"/>
    <xf numFmtId="0" fontId="68" fillId="79" borderId="0" applyNumberFormat="0" applyBorder="0" applyAlignment="0" applyProtection="0"/>
    <xf numFmtId="0" fontId="4" fillId="61" borderId="0" applyNumberFormat="0" applyBorder="0" applyAlignment="0" applyProtection="0"/>
    <xf numFmtId="0" fontId="4" fillId="67" borderId="0" applyNumberFormat="0" applyBorder="0" applyAlignment="0" applyProtection="0"/>
    <xf numFmtId="0" fontId="77" fillId="84" borderId="31" applyNumberFormat="0" applyAlignment="0" applyProtection="0"/>
    <xf numFmtId="0" fontId="68" fillId="77" borderId="0" applyNumberFormat="0" applyBorder="0" applyAlignment="0" applyProtection="0"/>
    <xf numFmtId="0" fontId="68" fillId="75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6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6" borderId="0" applyNumberFormat="0" applyBorder="0" applyAlignment="0" applyProtection="0"/>
    <xf numFmtId="0" fontId="68" fillId="78" borderId="0" applyNumberFormat="0" applyBorder="0" applyAlignment="0" applyProtection="0"/>
    <xf numFmtId="0" fontId="68" fillId="75" borderId="0" applyNumberFormat="0" applyBorder="0" applyAlignment="0" applyProtection="0"/>
    <xf numFmtId="0" fontId="68" fillId="79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3" fillId="0" borderId="0"/>
    <xf numFmtId="0" fontId="77" fillId="84" borderId="31" applyNumberFormat="0" applyAlignment="0" applyProtection="0"/>
    <xf numFmtId="0" fontId="3" fillId="0" borderId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3" fillId="0" borderId="0"/>
    <xf numFmtId="0" fontId="3" fillId="86" borderId="37" applyNumberFormat="0" applyFont="0" applyAlignment="0" applyProtection="0"/>
    <xf numFmtId="0" fontId="68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8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8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68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68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7" borderId="0" applyNumberFormat="0" applyBorder="0" applyAlignment="0" applyProtection="0"/>
    <xf numFmtId="0" fontId="68" fillId="74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68" fillId="75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59" borderId="0" applyNumberFormat="0" applyBorder="0" applyAlignment="0" applyProtection="0"/>
    <xf numFmtId="0" fontId="77" fillId="84" borderId="31" applyNumberFormat="0" applyAlignment="0" applyProtection="0"/>
    <xf numFmtId="0" fontId="2" fillId="58" borderId="0" applyNumberFormat="0" applyBorder="0" applyAlignment="0" applyProtection="0"/>
    <xf numFmtId="0" fontId="77" fillId="84" borderId="31" applyNumberFormat="0" applyAlignment="0" applyProtection="0"/>
    <xf numFmtId="0" fontId="2" fillId="57" borderId="0" applyNumberFormat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2" fillId="61" borderId="0" applyNumberFormat="0" applyBorder="0" applyAlignment="0" applyProtection="0"/>
    <xf numFmtId="0" fontId="19" fillId="0" borderId="0"/>
    <xf numFmtId="0" fontId="68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8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8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8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2" fillId="60" borderId="0" applyNumberFormat="0" applyBorder="0" applyAlignment="0" applyProtection="0"/>
    <xf numFmtId="0" fontId="68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2" fillId="56" borderId="0" applyNumberFormat="0" applyBorder="0" applyAlignment="0" applyProtection="0"/>
    <xf numFmtId="0" fontId="68" fillId="75" borderId="0" applyNumberFormat="0" applyBorder="0" applyAlignment="0" applyProtection="0"/>
    <xf numFmtId="0" fontId="2" fillId="67" borderId="0" applyNumberFormat="0" applyBorder="0" applyAlignment="0" applyProtection="0"/>
    <xf numFmtId="0" fontId="2" fillId="64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2" fillId="66" borderId="0" applyNumberFormat="0" applyBorder="0" applyAlignment="0" applyProtection="0"/>
    <xf numFmtId="0" fontId="2" fillId="63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0" fontId="2" fillId="65" borderId="0" applyNumberFormat="0" applyBorder="0" applyAlignment="0" applyProtection="0"/>
    <xf numFmtId="0" fontId="2" fillId="62" borderId="0" applyNumberFormat="0" applyBorder="0" applyAlignment="0" applyProtection="0"/>
    <xf numFmtId="174" fontId="19" fillId="0" borderId="0" applyFont="0" applyFill="0" applyBorder="0" applyAlignment="0" applyProtection="0"/>
    <xf numFmtId="0" fontId="2" fillId="0" borderId="0"/>
    <xf numFmtId="0" fontId="2" fillId="86" borderId="37" applyNumberFormat="0" applyFont="0" applyAlignment="0" applyProtection="0"/>
    <xf numFmtId="0" fontId="19" fillId="9" borderId="40" applyNumberFormat="0" applyProtection="0">
      <alignment horizontal="left" vertical="center" indent="1"/>
    </xf>
    <xf numFmtId="0" fontId="19" fillId="9" borderId="40" applyNumberFormat="0" applyProtection="0">
      <alignment horizontal="left" vertical="top" indent="1"/>
    </xf>
    <xf numFmtId="0" fontId="19" fillId="2" borderId="40" applyNumberFormat="0" applyProtection="0">
      <alignment horizontal="left" vertical="center" indent="1"/>
    </xf>
    <xf numFmtId="0" fontId="19" fillId="2" borderId="40" applyNumberFormat="0" applyProtection="0">
      <alignment horizontal="left" vertical="top" indent="1"/>
    </xf>
    <xf numFmtId="0" fontId="19" fillId="7" borderId="40" applyNumberFormat="0" applyProtection="0">
      <alignment horizontal="left" vertical="center" indent="1"/>
    </xf>
    <xf numFmtId="0" fontId="19" fillId="7" borderId="40" applyNumberFormat="0" applyProtection="0">
      <alignment horizontal="left" vertical="top" indent="1"/>
    </xf>
    <xf numFmtId="0" fontId="19" fillId="95" borderId="40" applyNumberFormat="0" applyProtection="0">
      <alignment horizontal="left" vertical="center" indent="1"/>
    </xf>
    <xf numFmtId="0" fontId="19" fillId="95" borderId="40" applyNumberFormat="0" applyProtection="0">
      <alignment horizontal="left" vertical="top" indent="1"/>
    </xf>
    <xf numFmtId="0" fontId="1" fillId="0" borderId="0"/>
    <xf numFmtId="43" fontId="1" fillId="0" borderId="0" applyFont="0" applyFill="0" applyBorder="0" applyAlignment="0" applyProtection="0"/>
    <xf numFmtId="0" fontId="77" fillId="84" borderId="31" applyNumberFormat="0" applyAlignment="0" applyProtection="0"/>
    <xf numFmtId="0" fontId="77" fillId="84" borderId="31" applyNumberFormat="0" applyAlignment="0" applyProtection="0"/>
    <xf numFmtId="0" fontId="1" fillId="0" borderId="0"/>
    <xf numFmtId="0" fontId="1" fillId="86" borderId="37" applyNumberFormat="0" applyFont="0" applyAlignment="0" applyProtection="0"/>
    <xf numFmtId="0" fontId="68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8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8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8" fillId="74" borderId="0" applyNumberFormat="0" applyBorder="0" applyAlignment="0" applyProtection="0"/>
    <xf numFmtId="0" fontId="68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8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68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68" fillId="75" borderId="0" applyNumberFormat="0" applyBorder="0" applyAlignment="0" applyProtection="0"/>
    <xf numFmtId="0" fontId="68" fillId="76" borderId="0" applyNumberFormat="0" applyBorder="0" applyAlignment="0" applyProtection="0"/>
    <xf numFmtId="0" fontId="68" fillId="77" borderId="0" applyNumberFormat="0" applyBorder="0" applyAlignment="0" applyProtection="0"/>
    <xf numFmtId="0" fontId="68" fillId="78" borderId="0" applyNumberFormat="0" applyBorder="0" applyAlignment="0" applyProtection="0"/>
    <xf numFmtId="0" fontId="68" fillId="79" borderId="0" applyNumberFormat="0" applyBorder="0" applyAlignment="0" applyProtection="0"/>
    <xf numFmtId="170" fontId="19" fillId="0" borderId="0">
      <alignment horizontal="left" wrapText="1"/>
    </xf>
    <xf numFmtId="175" fontId="19" fillId="0" borderId="0">
      <alignment horizontal="left" wrapText="1"/>
    </xf>
    <xf numFmtId="176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0" fillId="0" borderId="0"/>
    <xf numFmtId="0" fontId="90" fillId="0" borderId="0"/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0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175" fontId="19" fillId="0" borderId="0">
      <alignment horizontal="left" wrapText="1"/>
    </xf>
    <xf numFmtId="0" fontId="90" fillId="0" borderId="0"/>
    <xf numFmtId="177" fontId="37" fillId="0" borderId="0" applyFill="0" applyBorder="0" applyAlignment="0"/>
    <xf numFmtId="41" fontId="19" fillId="33" borderId="0"/>
    <xf numFmtId="3" fontId="91" fillId="0" borderId="0" applyFont="0" applyFill="0" applyBorder="0" applyAlignment="0" applyProtection="0"/>
    <xf numFmtId="0" fontId="92" fillId="0" borderId="0"/>
    <xf numFmtId="0" fontId="92" fillId="0" borderId="0"/>
    <xf numFmtId="0" fontId="93" fillId="0" borderId="0"/>
    <xf numFmtId="178" fontId="94" fillId="0" borderId="0">
      <protection locked="0"/>
    </xf>
    <xf numFmtId="0" fontId="93" fillId="0" borderId="0"/>
    <xf numFmtId="0" fontId="95" fillId="0" borderId="0" applyNumberFormat="0" applyAlignment="0">
      <alignment horizontal="left"/>
    </xf>
    <xf numFmtId="0" fontId="96" fillId="0" borderId="0" applyNumberFormat="0" applyAlignment="0"/>
    <xf numFmtId="0" fontId="92" fillId="0" borderId="0"/>
    <xf numFmtId="0" fontId="93" fillId="0" borderId="0"/>
    <xf numFmtId="0" fontId="92" fillId="0" borderId="0"/>
    <xf numFmtId="0" fontId="93" fillId="0" borderId="0"/>
    <xf numFmtId="44" fontId="19" fillId="0" borderId="0" applyFont="0" applyFill="0" applyBorder="0" applyAlignment="0" applyProtection="0"/>
    <xf numFmtId="179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76" fontId="19" fillId="0" borderId="0" applyFont="0" applyFill="0" applyBorder="0" applyAlignment="0" applyProtection="0"/>
    <xf numFmtId="44" fontId="19" fillId="0" borderId="0" applyFont="0" applyFill="0" applyBorder="0" applyAlignment="0" applyProtection="0"/>
    <xf numFmtId="18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9" fontId="91" fillId="0" borderId="0" applyFont="0" applyFill="0" applyBorder="0" applyAlignment="0" applyProtection="0"/>
    <xf numFmtId="0" fontId="91" fillId="0" borderId="0" applyFont="0" applyFill="0" applyBorder="0" applyAlignment="0" applyProtection="0"/>
    <xf numFmtId="2" fontId="97" fillId="0" borderId="0" applyFont="0" applyFill="0" applyBorder="0" applyAlignment="0" applyProtection="0"/>
    <xf numFmtId="0" fontId="92" fillId="0" borderId="0"/>
    <xf numFmtId="0" fontId="89" fillId="0" borderId="42" applyNumberFormat="0" applyAlignment="0" applyProtection="0">
      <alignment horizontal="left"/>
    </xf>
    <xf numFmtId="0" fontId="89" fillId="0" borderId="17">
      <alignment horizontal="left"/>
    </xf>
    <xf numFmtId="41" fontId="98" fillId="35" borderId="43">
      <alignment horizontal="left"/>
      <protection locked="0"/>
    </xf>
    <xf numFmtId="10" fontId="98" fillId="35" borderId="43">
      <alignment horizontal="right"/>
      <protection locked="0"/>
    </xf>
    <xf numFmtId="0" fontId="20" fillId="33" borderId="0"/>
    <xf numFmtId="3" fontId="99" fillId="0" borderId="0" applyFill="0" applyBorder="0" applyAlignment="0" applyProtection="0"/>
    <xf numFmtId="37" fontId="100" fillId="0" borderId="0"/>
    <xf numFmtId="0" fontId="48" fillId="0" borderId="0"/>
    <xf numFmtId="0" fontId="92" fillId="0" borderId="0"/>
    <xf numFmtId="0" fontId="92" fillId="0" borderId="0"/>
    <xf numFmtId="0" fontId="93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1" fontId="19" fillId="97" borderId="43"/>
    <xf numFmtId="0" fontId="101" fillId="0" borderId="0" applyNumberFormat="0" applyFont="0" applyFill="0" applyBorder="0" applyAlignment="0" applyProtection="0">
      <alignment horizontal="left"/>
    </xf>
    <xf numFmtId="15" fontId="101" fillId="0" borderId="0" applyFont="0" applyFill="0" applyBorder="0" applyAlignment="0" applyProtection="0"/>
    <xf numFmtId="4" fontId="101" fillId="0" borderId="0" applyFont="0" applyFill="0" applyBorder="0" applyAlignment="0" applyProtection="0"/>
    <xf numFmtId="0" fontId="102" fillId="0" borderId="44">
      <alignment horizontal="center"/>
    </xf>
    <xf numFmtId="3" fontId="101" fillId="0" borderId="0" applyFont="0" applyFill="0" applyBorder="0" applyAlignment="0" applyProtection="0"/>
    <xf numFmtId="0" fontId="101" fillId="98" borderId="0" applyNumberFormat="0" applyFont="0" applyBorder="0" applyAlignment="0" applyProtection="0"/>
    <xf numFmtId="0" fontId="93" fillId="0" borderId="0"/>
    <xf numFmtId="3" fontId="103" fillId="0" borderId="0" applyFill="0" applyBorder="0" applyAlignment="0" applyProtection="0"/>
    <xf numFmtId="0" fontId="104" fillId="0" borderId="0"/>
    <xf numFmtId="42" fontId="19" fillId="34" borderId="0"/>
    <xf numFmtId="42" fontId="19" fillId="34" borderId="28">
      <alignment vertical="center"/>
    </xf>
    <xf numFmtId="0" fontId="22" fillId="34" borderId="22" applyNumberFormat="0">
      <alignment horizontal="center" vertical="center" wrapText="1"/>
    </xf>
    <xf numFmtId="10" fontId="19" fillId="34" borderId="0"/>
    <xf numFmtId="181" fontId="19" fillId="34" borderId="0"/>
    <xf numFmtId="166" fontId="21" fillId="0" borderId="0" applyBorder="0" applyAlignment="0"/>
    <xf numFmtId="42" fontId="19" fillId="34" borderId="14">
      <alignment horizontal="left"/>
    </xf>
    <xf numFmtId="181" fontId="105" fillId="34" borderId="14">
      <alignment horizontal="left"/>
    </xf>
    <xf numFmtId="14" fontId="106" fillId="0" borderId="0" applyNumberFormat="0" applyFill="0" applyBorder="0" applyAlignment="0" applyProtection="0">
      <alignment horizontal="left"/>
    </xf>
    <xf numFmtId="182" fontId="19" fillId="0" borderId="0" applyFont="0" applyFill="0" applyAlignment="0">
      <alignment horizontal="right"/>
    </xf>
    <xf numFmtId="0" fontId="21" fillId="9" borderId="45" applyBorder="0"/>
    <xf numFmtId="0" fontId="20" fillId="99" borderId="6"/>
    <xf numFmtId="39" fontId="19" fillId="100" borderId="0"/>
    <xf numFmtId="39" fontId="106" fillId="101" borderId="0"/>
    <xf numFmtId="175" fontId="19" fillId="0" borderId="0">
      <alignment horizontal="left" wrapText="1"/>
    </xf>
    <xf numFmtId="178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1" fontId="19" fillId="0" borderId="0">
      <alignment horizontal="left" wrapText="1"/>
    </xf>
    <xf numFmtId="183" fontId="19" fillId="0" borderId="0">
      <alignment horizontal="left" wrapText="1"/>
    </xf>
    <xf numFmtId="40" fontId="107" fillId="0" borderId="0" applyBorder="0">
      <alignment horizontal="right"/>
    </xf>
    <xf numFmtId="41" fontId="26" fillId="34" borderId="0">
      <alignment horizontal="left"/>
    </xf>
    <xf numFmtId="184" fontId="108" fillId="34" borderId="0">
      <alignment horizontal="left" vertical="center"/>
    </xf>
    <xf numFmtId="0" fontId="22" fillId="34" borderId="0">
      <alignment horizontal="left" wrapText="1"/>
    </xf>
    <xf numFmtId="0" fontId="109" fillId="0" borderId="0">
      <alignment horizontal="left" vertical="center"/>
    </xf>
    <xf numFmtId="0" fontId="93" fillId="0" borderId="46"/>
  </cellStyleXfs>
  <cellXfs count="229">
    <xf numFmtId="0" fontId="0" fillId="0" borderId="0" xfId="0"/>
    <xf numFmtId="37" fontId="19" fillId="0" borderId="0" xfId="355" applyNumberFormat="1" applyFill="1" applyBorder="1"/>
    <xf numFmtId="37" fontId="19" fillId="0" borderId="20" xfId="355" applyNumberFormat="1" applyFill="1" applyBorder="1"/>
    <xf numFmtId="37" fontId="19" fillId="0" borderId="21" xfId="355" applyNumberFormat="1" applyFill="1" applyBorder="1"/>
    <xf numFmtId="0" fontId="0" fillId="0" borderId="0" xfId="0" applyFill="1"/>
    <xf numFmtId="43" fontId="19" fillId="0" borderId="0" xfId="355"/>
    <xf numFmtId="43" fontId="19" fillId="0" borderId="22" xfId="355" applyBorder="1"/>
    <xf numFmtId="0" fontId="2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5" fillId="0" borderId="0" xfId="0" applyNumberFormat="1" applyFont="1" applyFill="1"/>
    <xf numFmtId="37" fontId="0" fillId="0" borderId="22" xfId="0" applyNumberFormat="1" applyFill="1" applyBorder="1"/>
    <xf numFmtId="166" fontId="19" fillId="0" borderId="0" xfId="355" applyNumberFormat="1" applyBorder="1"/>
    <xf numFmtId="43" fontId="19" fillId="0" borderId="0" xfId="355" applyBorder="1"/>
    <xf numFmtId="166" fontId="0" fillId="0" borderId="0" xfId="0" applyNumberFormat="1" applyFill="1"/>
    <xf numFmtId="166" fontId="25" fillId="0" borderId="0" xfId="0" applyNumberFormat="1" applyFont="1" applyFill="1"/>
    <xf numFmtId="0" fontId="23" fillId="0" borderId="17" xfId="0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center" vertical="center"/>
    </xf>
    <xf numFmtId="37" fontId="19" fillId="0" borderId="14" xfId="355" applyNumberFormat="1" applyFill="1" applyBorder="1"/>
    <xf numFmtId="37" fontId="19" fillId="0" borderId="27" xfId="355" applyNumberFormat="1" applyFill="1" applyBorder="1"/>
    <xf numFmtId="37" fontId="0" fillId="0" borderId="21" xfId="0" applyNumberFormat="1" applyFill="1" applyBorder="1"/>
    <xf numFmtId="0" fontId="19" fillId="0" borderId="0" xfId="486"/>
    <xf numFmtId="0" fontId="19" fillId="0" borderId="22" xfId="486" applyBorder="1"/>
    <xf numFmtId="10" fontId="19" fillId="52" borderId="0" xfId="486" applyNumberFormat="1" applyFill="1"/>
    <xf numFmtId="0" fontId="23" fillId="0" borderId="22" xfId="486" applyFont="1" applyBorder="1"/>
    <xf numFmtId="17" fontId="23" fillId="0" borderId="22" xfId="486" applyNumberFormat="1" applyFont="1" applyBorder="1" applyAlignment="1">
      <alignment horizontal="center"/>
    </xf>
    <xf numFmtId="0" fontId="19" fillId="0" borderId="0" xfId="486" applyAlignment="1">
      <alignment horizontal="center"/>
    </xf>
    <xf numFmtId="0" fontId="19" fillId="53" borderId="0" xfId="486" applyFill="1"/>
    <xf numFmtId="43" fontId="19" fillId="0" borderId="0" xfId="486" applyNumberFormat="1"/>
    <xf numFmtId="0" fontId="23" fillId="0" borderId="22" xfId="486" applyFont="1" applyBorder="1" applyAlignment="1">
      <alignment horizontal="center"/>
    </xf>
    <xf numFmtId="0" fontId="19" fillId="0" borderId="0" xfId="486" applyBorder="1"/>
    <xf numFmtId="0" fontId="19" fillId="0" borderId="0" xfId="486" applyBorder="1" applyAlignment="1">
      <alignment horizontal="center"/>
    </xf>
    <xf numFmtId="166" fontId="19" fillId="0" borderId="0" xfId="486" applyNumberFormat="1" applyBorder="1"/>
    <xf numFmtId="166" fontId="19" fillId="0" borderId="0" xfId="486" applyNumberFormat="1"/>
    <xf numFmtId="43" fontId="19" fillId="0" borderId="22" xfId="486" applyNumberFormat="1" applyBorder="1"/>
    <xf numFmtId="166" fontId="19" fillId="0" borderId="22" xfId="486" applyNumberFormat="1" applyBorder="1"/>
    <xf numFmtId="0" fontId="23" fillId="0" borderId="0" xfId="486" applyFont="1"/>
    <xf numFmtId="166" fontId="23" fillId="0" borderId="0" xfId="486" applyNumberFormat="1" applyFont="1"/>
    <xf numFmtId="43" fontId="19" fillId="0" borderId="0" xfId="486" applyNumberFormat="1" applyBorder="1"/>
    <xf numFmtId="166" fontId="23" fillId="0" borderId="0" xfId="486" applyNumberFormat="1" applyFont="1" applyBorder="1"/>
    <xf numFmtId="0" fontId="23" fillId="0" borderId="0" xfId="486" applyFont="1" applyBorder="1" applyAlignment="1">
      <alignment horizontal="center"/>
    </xf>
    <xf numFmtId="0" fontId="19" fillId="0" borderId="0" xfId="486" applyBorder="1" applyAlignment="1">
      <alignment horizontal="left"/>
    </xf>
    <xf numFmtId="43" fontId="0" fillId="0" borderId="0" xfId="0" applyNumberFormat="1" applyFill="1"/>
    <xf numFmtId="0" fontId="20" fillId="0" borderId="0" xfId="0" applyFont="1" applyFill="1"/>
    <xf numFmtId="43" fontId="19" fillId="54" borderId="22" xfId="486" applyNumberFormat="1" applyFill="1" applyBorder="1"/>
    <xf numFmtId="164" fontId="31" fillId="0" borderId="0" xfId="0" applyNumberFormat="1" applyFont="1" applyFill="1"/>
    <xf numFmtId="37" fontId="32" fillId="0" borderId="0" xfId="0" applyNumberFormat="1" applyFont="1" applyFill="1"/>
    <xf numFmtId="167" fontId="24" fillId="0" borderId="0" xfId="0" applyNumberFormat="1" applyFont="1" applyFill="1" applyAlignment="1">
      <alignment horizontal="left"/>
    </xf>
    <xf numFmtId="167" fontId="24" fillId="0" borderId="0" xfId="0" applyNumberFormat="1" applyFont="1" applyFill="1"/>
    <xf numFmtId="5" fontId="32" fillId="0" borderId="0" xfId="0" applyNumberFormat="1" applyFont="1" applyFill="1" applyBorder="1"/>
    <xf numFmtId="167" fontId="32" fillId="0" borderId="0" xfId="0" applyNumberFormat="1" applyFont="1" applyFill="1"/>
    <xf numFmtId="37" fontId="20" fillId="0" borderId="0" xfId="355" applyNumberFormat="1" applyFont="1" applyFill="1" applyBorder="1"/>
    <xf numFmtId="167" fontId="32" fillId="0" borderId="0" xfId="0" quotePrefix="1" applyNumberFormat="1" applyFont="1" applyFill="1" applyAlignment="1">
      <alignment horizontal="left"/>
    </xf>
    <xf numFmtId="37" fontId="20" fillId="0" borderId="22" xfId="355" applyNumberFormat="1" applyFont="1" applyFill="1" applyBorder="1"/>
    <xf numFmtId="5" fontId="32" fillId="0" borderId="0" xfId="0" applyNumberFormat="1" applyFont="1" applyFill="1"/>
    <xf numFmtId="0" fontId="32" fillId="0" borderId="0" xfId="0" applyFont="1" applyFill="1"/>
    <xf numFmtId="5" fontId="32" fillId="0" borderId="22" xfId="0" applyNumberFormat="1" applyFont="1" applyFill="1" applyBorder="1"/>
    <xf numFmtId="37" fontId="24" fillId="0" borderId="0" xfId="0" applyNumberFormat="1" applyFont="1" applyFill="1"/>
    <xf numFmtId="166" fontId="32" fillId="0" borderId="0" xfId="355" applyNumberFormat="1" applyFont="1" applyFill="1"/>
    <xf numFmtId="5" fontId="32" fillId="0" borderId="17" xfId="0" applyNumberFormat="1" applyFont="1" applyFill="1" applyBorder="1"/>
    <xf numFmtId="5" fontId="32" fillId="0" borderId="28" xfId="0" applyNumberFormat="1" applyFont="1" applyFill="1" applyBorder="1"/>
    <xf numFmtId="167" fontId="33" fillId="0" borderId="0" xfId="0" applyNumberFormat="1" applyFont="1" applyFill="1"/>
    <xf numFmtId="167" fontId="33" fillId="0" borderId="0" xfId="0" quotePrefix="1" applyNumberFormat="1" applyFont="1" applyFill="1" applyAlignment="1">
      <alignment horizontal="left"/>
    </xf>
    <xf numFmtId="167" fontId="31" fillId="0" borderId="0" xfId="0" applyNumberFormat="1" applyFont="1" applyFill="1"/>
    <xf numFmtId="5" fontId="34" fillId="0" borderId="0" xfId="0" applyNumberFormat="1" applyFont="1" applyFill="1"/>
    <xf numFmtId="37" fontId="32" fillId="0" borderId="0" xfId="0" applyNumberFormat="1" applyFont="1" applyFill="1" applyBorder="1"/>
    <xf numFmtId="165" fontId="32" fillId="0" borderId="0" xfId="0" applyNumberFormat="1" applyFont="1" applyFill="1"/>
    <xf numFmtId="167" fontId="24" fillId="0" borderId="0" xfId="0" applyNumberFormat="1" applyFont="1" applyFill="1" applyAlignment="1">
      <alignment horizontal="center"/>
    </xf>
    <xf numFmtId="5" fontId="35" fillId="0" borderId="0" xfId="0" applyNumberFormat="1" applyFont="1" applyFill="1"/>
    <xf numFmtId="5" fontId="35" fillId="0" borderId="0" xfId="0" applyNumberFormat="1" applyFont="1" applyFill="1" applyAlignment="1"/>
    <xf numFmtId="0" fontId="19" fillId="0" borderId="0" xfId="486" applyFill="1"/>
    <xf numFmtId="0" fontId="19" fillId="0" borderId="0" xfId="489" applyFill="1"/>
    <xf numFmtId="0" fontId="25" fillId="0" borderId="16" xfId="489" applyFont="1" applyFill="1" applyBorder="1" applyAlignment="1">
      <alignment vertical="center" wrapText="1"/>
    </xf>
    <xf numFmtId="0" fontId="25" fillId="0" borderId="17" xfId="489" applyFont="1" applyFill="1" applyBorder="1" applyAlignment="1">
      <alignment vertical="center" wrapText="1"/>
    </xf>
    <xf numFmtId="0" fontId="25" fillId="0" borderId="25" xfId="489" applyFont="1" applyFill="1" applyBorder="1"/>
    <xf numFmtId="0" fontId="25" fillId="0" borderId="20" xfId="489" applyFont="1" applyFill="1" applyBorder="1"/>
    <xf numFmtId="166" fontId="25" fillId="0" borderId="20" xfId="355" applyNumberFormat="1" applyFont="1" applyFill="1" applyBorder="1"/>
    <xf numFmtId="167" fontId="25" fillId="0" borderId="0" xfId="489" applyNumberFormat="1" applyFont="1" applyFill="1"/>
    <xf numFmtId="0" fontId="25" fillId="0" borderId="25" xfId="489" quotePrefix="1" applyFont="1" applyFill="1" applyBorder="1" applyAlignment="1">
      <alignment horizontal="left"/>
    </xf>
    <xf numFmtId="0" fontId="25" fillId="0" borderId="0" xfId="489" applyFont="1" applyFill="1" applyBorder="1"/>
    <xf numFmtId="0" fontId="19" fillId="0" borderId="25" xfId="489" applyFill="1" applyBorder="1"/>
    <xf numFmtId="0" fontId="19" fillId="0" borderId="20" xfId="489" applyFill="1" applyBorder="1"/>
    <xf numFmtId="0" fontId="25" fillId="0" borderId="26" xfId="489" applyFont="1" applyFill="1" applyBorder="1"/>
    <xf numFmtId="168" fontId="27" fillId="0" borderId="21" xfId="357" applyNumberFormat="1" applyFont="1" applyFill="1" applyBorder="1"/>
    <xf numFmtId="0" fontId="36" fillId="0" borderId="0" xfId="485"/>
    <xf numFmtId="43" fontId="36" fillId="0" borderId="0" xfId="355" applyFont="1"/>
    <xf numFmtId="43" fontId="19" fillId="0" borderId="0" xfId="355" applyFont="1" applyFill="1"/>
    <xf numFmtId="4" fontId="19" fillId="0" borderId="22" xfId="486" applyNumberFormat="1" applyFont="1" applyFill="1" applyBorder="1"/>
    <xf numFmtId="172" fontId="28" fillId="54" borderId="11" xfId="551" applyNumberFormat="1" applyFill="1">
      <alignment horizontal="right" vertical="center"/>
    </xf>
    <xf numFmtId="4" fontId="30" fillId="0" borderId="0" xfId="485" applyNumberFormat="1" applyFont="1" applyAlignment="1">
      <alignment horizontal="right"/>
    </xf>
    <xf numFmtId="4" fontId="36" fillId="0" borderId="0" xfId="485" applyNumberFormat="1"/>
    <xf numFmtId="8" fontId="36" fillId="0" borderId="0" xfId="485" applyNumberFormat="1"/>
    <xf numFmtId="171" fontId="38" fillId="55" borderId="0" xfId="490" applyNumberFormat="1" applyFont="1" applyFill="1" applyBorder="1" applyAlignment="1" applyProtection="1">
      <alignment horizontal="right" vertical="top" wrapText="1"/>
    </xf>
    <xf numFmtId="43" fontId="19" fillId="0" borderId="0" xfId="486" applyNumberFormat="1" applyFill="1"/>
    <xf numFmtId="43" fontId="19" fillId="0" borderId="22" xfId="486" applyNumberFormat="1" applyFill="1" applyBorder="1"/>
    <xf numFmtId="43" fontId="19" fillId="52" borderId="0" xfId="355" applyFont="1" applyFill="1"/>
    <xf numFmtId="4" fontId="0" fillId="52" borderId="0" xfId="0" applyNumberFormat="1" applyFill="1"/>
    <xf numFmtId="4" fontId="19" fillId="0" borderId="22" xfId="486" applyNumberFormat="1" applyFill="1" applyBorder="1"/>
    <xf numFmtId="43" fontId="19" fillId="0" borderId="0" xfId="489" applyNumberFormat="1" applyFill="1"/>
    <xf numFmtId="10" fontId="19" fillId="0" borderId="0" xfId="516" applyNumberFormat="1"/>
    <xf numFmtId="4" fontId="0" fillId="0" borderId="0" xfId="0" applyNumberFormat="1" applyFill="1"/>
    <xf numFmtId="17" fontId="23" fillId="0" borderId="0" xfId="486" applyNumberFormat="1" applyFont="1" applyBorder="1" applyAlignment="1">
      <alignment horizontal="center"/>
    </xf>
    <xf numFmtId="43" fontId="19" fillId="0" borderId="0" xfId="486" applyNumberFormat="1" applyFill="1" applyBorder="1"/>
    <xf numFmtId="43" fontId="32" fillId="0" borderId="0" xfId="0" applyNumberFormat="1" applyFont="1" applyFill="1"/>
    <xf numFmtId="166" fontId="25" fillId="0" borderId="23" xfId="355" applyNumberFormat="1" applyFont="1" applyFill="1" applyBorder="1"/>
    <xf numFmtId="42" fontId="25" fillId="0" borderId="22" xfId="355" applyNumberFormat="1" applyFont="1" applyFill="1" applyBorder="1"/>
    <xf numFmtId="10" fontId="25" fillId="0" borderId="0" xfId="516" applyNumberFormat="1" applyFont="1" applyFill="1" applyBorder="1"/>
    <xf numFmtId="0" fontId="25" fillId="0" borderId="29" xfId="489" applyFont="1" applyFill="1" applyBorder="1"/>
    <xf numFmtId="0" fontId="25" fillId="0" borderId="14" xfId="489" applyFont="1" applyFill="1" applyBorder="1" applyAlignment="1">
      <alignment horizontal="center"/>
    </xf>
    <xf numFmtId="166" fontId="25" fillId="0" borderId="14" xfId="355" applyNumberFormat="1" applyFont="1" applyFill="1" applyBorder="1"/>
    <xf numFmtId="10" fontId="25" fillId="0" borderId="14" xfId="489" applyNumberFormat="1" applyFont="1" applyFill="1" applyBorder="1" applyAlignment="1">
      <alignment horizontal="center"/>
    </xf>
    <xf numFmtId="0" fontId="25" fillId="0" borderId="0" xfId="489" applyFont="1" applyFill="1" applyBorder="1" applyAlignment="1">
      <alignment horizontal="center"/>
    </xf>
    <xf numFmtId="166" fontId="25" fillId="0" borderId="0" xfId="355" quotePrefix="1" applyNumberFormat="1" applyFont="1" applyFill="1" applyBorder="1" applyAlignment="1">
      <alignment horizontal="left"/>
    </xf>
    <xf numFmtId="166" fontId="25" fillId="0" borderId="0" xfId="355" applyNumberFormat="1" applyFont="1" applyFill="1" applyBorder="1"/>
    <xf numFmtId="10" fontId="25" fillId="0" borderId="20" xfId="355" applyNumberFormat="1" applyFont="1" applyFill="1" applyBorder="1"/>
    <xf numFmtId="0" fontId="25" fillId="0" borderId="22" xfId="489" applyFont="1" applyFill="1" applyBorder="1" applyAlignment="1">
      <alignment horizontal="center"/>
    </xf>
    <xf numFmtId="166" fontId="25" fillId="0" borderId="22" xfId="355" quotePrefix="1" applyNumberFormat="1" applyFont="1" applyFill="1" applyBorder="1" applyAlignment="1">
      <alignment horizontal="left"/>
    </xf>
    <xf numFmtId="166" fontId="25" fillId="0" borderId="22" xfId="355" applyNumberFormat="1" applyFont="1" applyFill="1" applyBorder="1"/>
    <xf numFmtId="10" fontId="25" fillId="0" borderId="22" xfId="516" applyNumberFormat="1" applyFont="1" applyFill="1" applyBorder="1"/>
    <xf numFmtId="10" fontId="25" fillId="0" borderId="21" xfId="355" applyNumberFormat="1" applyFont="1" applyFill="1" applyBorder="1"/>
    <xf numFmtId="166" fontId="25" fillId="0" borderId="27" xfId="355" applyNumberFormat="1" applyFont="1" applyFill="1" applyBorder="1"/>
    <xf numFmtId="166" fontId="20" fillId="0" borderId="0" xfId="0" applyNumberFormat="1" applyFont="1" applyFill="1" applyAlignment="1">
      <alignment horizontal="left"/>
    </xf>
    <xf numFmtId="166" fontId="20" fillId="0" borderId="0" xfId="0" applyNumberFormat="1" applyFont="1" applyFill="1"/>
    <xf numFmtId="5" fontId="32" fillId="0" borderId="14" xfId="0" applyNumberFormat="1" applyFont="1" applyFill="1" applyBorder="1"/>
    <xf numFmtId="5" fontId="0" fillId="0" borderId="0" xfId="0" applyNumberFormat="1" applyFill="1"/>
    <xf numFmtId="167" fontId="29" fillId="0" borderId="22" xfId="0" applyNumberFormat="1" applyFont="1" applyFill="1" applyBorder="1"/>
    <xf numFmtId="0" fontId="45" fillId="0" borderId="22" xfId="0" applyFont="1" applyFill="1" applyBorder="1" applyAlignment="1">
      <alignment horizontal="center"/>
    </xf>
    <xf numFmtId="0" fontId="19" fillId="0" borderId="19" xfId="489" applyFill="1" applyBorder="1"/>
    <xf numFmtId="166" fontId="25" fillId="0" borderId="23" xfId="355" applyNumberFormat="1" applyFont="1" applyFill="1" applyBorder="1" applyAlignment="1">
      <alignment horizontal="center"/>
    </xf>
    <xf numFmtId="10" fontId="25" fillId="0" borderId="23" xfId="489" applyNumberFormat="1" applyFont="1" applyFill="1" applyBorder="1"/>
    <xf numFmtId="10" fontId="25" fillId="0" borderId="19" xfId="487" applyNumberFormat="1" applyFont="1" applyFill="1" applyBorder="1" applyAlignment="1">
      <alignment horizontal="right" wrapText="1"/>
    </xf>
    <xf numFmtId="10" fontId="25" fillId="0" borderId="24" xfId="487" applyNumberFormat="1" applyFont="1" applyFill="1" applyBorder="1" applyAlignment="1">
      <alignment horizontal="right" wrapText="1"/>
    </xf>
    <xf numFmtId="168" fontId="25" fillId="0" borderId="19" xfId="489" applyNumberFormat="1" applyFont="1" applyFill="1" applyBorder="1"/>
    <xf numFmtId="10" fontId="25" fillId="0" borderId="19" xfId="489" applyNumberFormat="1" applyFont="1" applyFill="1" applyBorder="1"/>
    <xf numFmtId="10" fontId="25" fillId="0" borderId="24" xfId="516" applyNumberFormat="1" applyFont="1" applyFill="1" applyBorder="1"/>
    <xf numFmtId="168" fontId="27" fillId="0" borderId="24" xfId="489" applyNumberFormat="1" applyFont="1" applyFill="1" applyBorder="1"/>
    <xf numFmtId="166" fontId="25" fillId="0" borderId="6" xfId="355" applyNumberFormat="1" applyFont="1" applyFill="1" applyBorder="1" applyAlignment="1">
      <alignment horizontal="center" vertical="center" wrapText="1"/>
    </xf>
    <xf numFmtId="166" fontId="25" fillId="0" borderId="6" xfId="355" quotePrefix="1" applyNumberFormat="1" applyFont="1" applyFill="1" applyBorder="1" applyAlignment="1">
      <alignment horizontal="center" vertical="center" wrapText="1"/>
    </xf>
    <xf numFmtId="10" fontId="25" fillId="0" borderId="6" xfId="489" quotePrefix="1" applyNumberFormat="1" applyFont="1" applyFill="1" applyBorder="1" applyAlignment="1">
      <alignment horizontal="center" vertical="center" wrapText="1"/>
    </xf>
    <xf numFmtId="166" fontId="20" fillId="0" borderId="0" xfId="355" applyNumberFormat="1" applyFont="1" applyFill="1"/>
    <xf numFmtId="43" fontId="45" fillId="0" borderId="22" xfId="355" applyFont="1" applyFill="1" applyBorder="1" applyAlignment="1">
      <alignment horizontal="center"/>
    </xf>
    <xf numFmtId="166" fontId="45" fillId="0" borderId="22" xfId="355" applyNumberFormat="1" applyFont="1" applyFill="1" applyBorder="1" applyAlignment="1">
      <alignment horizontal="center"/>
    </xf>
    <xf numFmtId="166" fontId="45" fillId="0" borderId="28" xfId="355" applyNumberFormat="1" applyFont="1" applyFill="1" applyBorder="1" applyAlignment="1">
      <alignment horizontal="left"/>
    </xf>
    <xf numFmtId="43" fontId="25" fillId="0" borderId="19" xfId="355" applyFont="1" applyFill="1" applyBorder="1"/>
    <xf numFmtId="0" fontId="22" fillId="0" borderId="0" xfId="0" applyFont="1" applyFill="1" applyAlignment="1">
      <alignment horizontal="centerContinuous"/>
    </xf>
    <xf numFmtId="0" fontId="25" fillId="0" borderId="22" xfId="489" applyFont="1" applyFill="1" applyBorder="1"/>
    <xf numFmtId="0" fontId="25" fillId="0" borderId="20" xfId="357" applyNumberFormat="1" applyFont="1" applyFill="1" applyBorder="1" applyAlignment="1">
      <alignment horizontal="center"/>
    </xf>
    <xf numFmtId="0" fontId="25" fillId="0" borderId="20" xfId="355" applyNumberFormat="1" applyFont="1" applyFill="1" applyBorder="1" applyAlignment="1">
      <alignment horizontal="center"/>
    </xf>
    <xf numFmtId="0" fontId="25" fillId="0" borderId="21" xfId="355" applyNumberFormat="1" applyFont="1" applyFill="1" applyBorder="1" applyAlignment="1">
      <alignment horizontal="center"/>
    </xf>
    <xf numFmtId="0" fontId="25" fillId="0" borderId="21" xfId="357" applyNumberFormat="1" applyFont="1" applyFill="1" applyBorder="1" applyAlignment="1">
      <alignment horizontal="center"/>
    </xf>
    <xf numFmtId="0" fontId="25" fillId="0" borderId="21" xfId="489" applyFont="1" applyFill="1" applyBorder="1" applyAlignment="1">
      <alignment horizontal="center"/>
    </xf>
    <xf numFmtId="10" fontId="25" fillId="0" borderId="25" xfId="487" applyNumberFormat="1" applyFont="1" applyFill="1" applyBorder="1" applyAlignment="1">
      <alignment horizontal="right" wrapText="1"/>
    </xf>
    <xf numFmtId="10" fontId="25" fillId="0" borderId="26" xfId="487" applyNumberFormat="1" applyFont="1" applyFill="1" applyBorder="1" applyAlignment="1">
      <alignment horizontal="right" wrapText="1"/>
    </xf>
    <xf numFmtId="10" fontId="25" fillId="0" borderId="25" xfId="489" applyNumberFormat="1" applyFont="1" applyFill="1" applyBorder="1"/>
    <xf numFmtId="43" fontId="25" fillId="0" borderId="25" xfId="355" applyFont="1" applyFill="1" applyBorder="1"/>
    <xf numFmtId="10" fontId="25" fillId="0" borderId="26" xfId="516" applyNumberFormat="1" applyFont="1" applyFill="1" applyBorder="1"/>
    <xf numFmtId="10" fontId="27" fillId="0" borderId="26" xfId="489" applyNumberFormat="1" applyFont="1" applyFill="1" applyBorder="1"/>
    <xf numFmtId="164" fontId="25" fillId="0" borderId="25" xfId="0" applyNumberFormat="1" applyFont="1" applyFill="1" applyBorder="1"/>
    <xf numFmtId="164" fontId="25" fillId="0" borderId="25" xfId="0" quotePrefix="1" applyNumberFormat="1" applyFont="1" applyFill="1" applyBorder="1" applyAlignment="1">
      <alignment horizontal="left"/>
    </xf>
    <xf numFmtId="0" fontId="24" fillId="0" borderId="0" xfId="0" applyFont="1" applyFill="1" applyAlignment="1">
      <alignment vertical="center"/>
    </xf>
    <xf numFmtId="0" fontId="0" fillId="0" borderId="6" xfId="0" applyFill="1" applyBorder="1"/>
    <xf numFmtId="0" fontId="23" fillId="0" borderId="16" xfId="0" applyFont="1" applyFill="1" applyBorder="1" applyAlignment="1">
      <alignment horizontal="center" vertical="center"/>
    </xf>
    <xf numFmtId="166" fontId="19" fillId="0" borderId="0" xfId="355" applyNumberFormat="1" applyFill="1" applyBorder="1"/>
    <xf numFmtId="166" fontId="19" fillId="0" borderId="22" xfId="355" applyNumberFormat="1" applyFill="1" applyBorder="1"/>
    <xf numFmtId="168" fontId="19" fillId="0" borderId="0" xfId="357" applyNumberFormat="1" applyFill="1" applyBorder="1"/>
    <xf numFmtId="164" fontId="26" fillId="0" borderId="25" xfId="0" applyNumberFormat="1" applyFont="1" applyFill="1" applyBorder="1"/>
    <xf numFmtId="7" fontId="0" fillId="0" borderId="0" xfId="0" applyNumberFormat="1" applyFill="1"/>
    <xf numFmtId="164" fontId="23" fillId="0" borderId="26" xfId="0" quotePrefix="1" applyNumberFormat="1" applyFont="1" applyFill="1" applyBorder="1" applyAlignment="1">
      <alignment horizontal="left" vertical="center"/>
    </xf>
    <xf numFmtId="37" fontId="19" fillId="0" borderId="29" xfId="355" applyNumberFormat="1" applyFill="1" applyBorder="1"/>
    <xf numFmtId="166" fontId="19" fillId="0" borderId="25" xfId="355" applyNumberFormat="1" applyFill="1" applyBorder="1"/>
    <xf numFmtId="166" fontId="19" fillId="0" borderId="26" xfId="355" applyNumberFormat="1" applyFill="1" applyBorder="1"/>
    <xf numFmtId="168" fontId="19" fillId="0" borderId="25" xfId="357" applyNumberFormat="1" applyFill="1" applyBorder="1"/>
    <xf numFmtId="168" fontId="19" fillId="0" borderId="20" xfId="357" applyNumberFormat="1" applyFill="1" applyBorder="1"/>
    <xf numFmtId="37" fontId="19" fillId="0" borderId="25" xfId="355" applyNumberFormat="1" applyFill="1" applyBorder="1"/>
    <xf numFmtId="166" fontId="19" fillId="0" borderId="20" xfId="355" applyNumberFormat="1" applyFill="1" applyBorder="1"/>
    <xf numFmtId="166" fontId="19" fillId="0" borderId="21" xfId="355" applyNumberFormat="1" applyFill="1" applyBorder="1"/>
    <xf numFmtId="42" fontId="25" fillId="0" borderId="26" xfId="355" applyNumberFormat="1" applyFont="1" applyFill="1" applyBorder="1"/>
    <xf numFmtId="168" fontId="27" fillId="0" borderId="25" xfId="357" applyNumberFormat="1" applyFont="1" applyFill="1" applyBorder="1"/>
    <xf numFmtId="168" fontId="27" fillId="0" borderId="0" xfId="357" applyNumberFormat="1" applyFont="1" applyFill="1" applyBorder="1"/>
    <xf numFmtId="168" fontId="27" fillId="0" borderId="20" xfId="357" applyNumberFormat="1" applyFont="1" applyFill="1" applyBorder="1"/>
    <xf numFmtId="37" fontId="19" fillId="0" borderId="22" xfId="355" applyNumberFormat="1" applyFill="1" applyBorder="1"/>
    <xf numFmtId="168" fontId="25" fillId="0" borderId="0" xfId="357" applyNumberFormat="1" applyFont="1" applyFill="1" applyBorder="1"/>
    <xf numFmtId="164" fontId="23" fillId="0" borderId="25" xfId="0" applyNumberFormat="1" applyFont="1" applyFill="1" applyBorder="1" applyAlignment="1">
      <alignment vertical="top"/>
    </xf>
    <xf numFmtId="164" fontId="26" fillId="0" borderId="29" xfId="0" applyNumberFormat="1" applyFont="1" applyFill="1" applyBorder="1"/>
    <xf numFmtId="164" fontId="0" fillId="0" borderId="26" xfId="0" applyNumberFormat="1" applyFill="1" applyBorder="1"/>
    <xf numFmtId="168" fontId="25" fillId="0" borderId="25" xfId="357" applyNumberFormat="1" applyFont="1" applyFill="1" applyBorder="1"/>
    <xf numFmtId="168" fontId="25" fillId="0" borderId="20" xfId="357" applyNumberFormat="1" applyFont="1" applyFill="1" applyBorder="1"/>
    <xf numFmtId="37" fontId="0" fillId="0" borderId="26" xfId="0" applyNumberFormat="1" applyFill="1" applyBorder="1"/>
    <xf numFmtId="173" fontId="45" fillId="0" borderId="0" xfId="491" applyNumberFormat="1" applyFont="1" applyFill="1" applyAlignment="1">
      <alignment horizontal="left"/>
    </xf>
    <xf numFmtId="166" fontId="20" fillId="0" borderId="0" xfId="355" applyNumberFormat="1" applyFont="1" applyFill="1" applyAlignment="1">
      <alignment horizontal="right"/>
    </xf>
    <xf numFmtId="173" fontId="66" fillId="0" borderId="0" xfId="491" applyNumberFormat="1" applyFont="1" applyFill="1" applyAlignment="1">
      <alignment horizontal="left"/>
    </xf>
    <xf numFmtId="173" fontId="29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 applyAlignment="1">
      <alignment horizontal="right"/>
    </xf>
    <xf numFmtId="173" fontId="29" fillId="0" borderId="22" xfId="488" applyNumberFormat="1" applyFont="1" applyFill="1" applyBorder="1" applyAlignment="1">
      <alignment horizontal="left"/>
    </xf>
    <xf numFmtId="166" fontId="29" fillId="0" borderId="14" xfId="355" applyNumberFormat="1" applyFont="1" applyFill="1" applyBorder="1" applyAlignment="1">
      <alignment horizontal="right"/>
    </xf>
    <xf numFmtId="166" fontId="45" fillId="0" borderId="28" xfId="355" applyNumberFormat="1" applyFont="1" applyFill="1" applyBorder="1" applyAlignment="1">
      <alignment horizontal="right"/>
    </xf>
    <xf numFmtId="173" fontId="45" fillId="0" borderId="0" xfId="488" applyNumberFormat="1" applyFont="1" applyFill="1" applyAlignment="1">
      <alignment horizontal="left"/>
    </xf>
    <xf numFmtId="166" fontId="29" fillId="0" borderId="0" xfId="355" applyNumberFormat="1" applyFont="1" applyFill="1" applyBorder="1"/>
    <xf numFmtId="166" fontId="45" fillId="0" borderId="0" xfId="355" applyNumberFormat="1" applyFont="1" applyFill="1" applyAlignment="1">
      <alignment horizontal="left"/>
    </xf>
    <xf numFmtId="166" fontId="66" fillId="0" borderId="0" xfId="355" applyNumberFormat="1" applyFont="1" applyFill="1" applyAlignment="1">
      <alignment horizontal="left"/>
    </xf>
    <xf numFmtId="166" fontId="29" fillId="0" borderId="0" xfId="355" applyNumberFormat="1" applyFont="1" applyFill="1" applyAlignment="1">
      <alignment horizontal="left"/>
    </xf>
    <xf numFmtId="166" fontId="29" fillId="0" borderId="22" xfId="355" applyNumberFormat="1" applyFont="1" applyFill="1" applyBorder="1" applyAlignment="1">
      <alignment horizontal="left"/>
    </xf>
    <xf numFmtId="166" fontId="29" fillId="0" borderId="22" xfId="355" applyNumberFormat="1" applyFont="1" applyFill="1" applyBorder="1" applyAlignment="1">
      <alignment horizontal="right"/>
    </xf>
    <xf numFmtId="166" fontId="45" fillId="0" borderId="14" xfId="355" applyNumberFormat="1" applyFont="1" applyFill="1" applyBorder="1" applyAlignment="1">
      <alignment horizontal="right"/>
    </xf>
    <xf numFmtId="166" fontId="45" fillId="0" borderId="30" xfId="355" applyNumberFormat="1" applyFont="1" applyFill="1" applyBorder="1" applyAlignment="1">
      <alignment horizontal="right"/>
    </xf>
    <xf numFmtId="166" fontId="29" fillId="0" borderId="0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left"/>
    </xf>
    <xf numFmtId="166" fontId="29" fillId="0" borderId="17" xfId="355" applyNumberFormat="1" applyFont="1" applyFill="1" applyBorder="1" applyAlignment="1">
      <alignment horizontal="right"/>
    </xf>
    <xf numFmtId="166" fontId="29" fillId="0" borderId="28" xfId="355" applyNumberFormat="1" applyFont="1" applyFill="1" applyBorder="1" applyAlignment="1">
      <alignment horizontal="left"/>
    </xf>
    <xf numFmtId="166" fontId="29" fillId="0" borderId="28" xfId="355" applyNumberFormat="1" applyFont="1" applyFill="1" applyBorder="1" applyAlignment="1">
      <alignment horizontal="right"/>
    </xf>
    <xf numFmtId="166" fontId="45" fillId="0" borderId="0" xfId="355" applyNumberFormat="1" applyFont="1" applyFill="1" applyBorder="1" applyAlignment="1">
      <alignment horizontal="right"/>
    </xf>
    <xf numFmtId="173" fontId="84" fillId="0" borderId="0" xfId="856" applyNumberFormat="1" applyFont="1" applyFill="1" applyBorder="1" applyAlignment="1">
      <alignment horizontal="right"/>
    </xf>
    <xf numFmtId="173" fontId="84" fillId="0" borderId="14" xfId="856" applyNumberFormat="1" applyFont="1" applyFill="1" applyBorder="1" applyAlignment="1">
      <alignment horizontal="right"/>
    </xf>
    <xf numFmtId="173" fontId="84" fillId="0" borderId="22" xfId="856" applyNumberFormat="1" applyFont="1" applyFill="1" applyBorder="1" applyAlignment="1">
      <alignment horizontal="right"/>
    </xf>
    <xf numFmtId="173" fontId="29" fillId="0" borderId="0" xfId="0" applyNumberFormat="1" applyFont="1" applyFill="1" applyAlignment="1">
      <alignment horizontal="left"/>
    </xf>
    <xf numFmtId="168" fontId="25" fillId="0" borderId="23" xfId="357" applyNumberFormat="1" applyFont="1" applyFill="1" applyBorder="1"/>
    <xf numFmtId="37" fontId="25" fillId="0" borderId="19" xfId="357" applyNumberFormat="1" applyFont="1" applyFill="1" applyBorder="1"/>
    <xf numFmtId="168" fontId="25" fillId="0" borderId="19" xfId="357" applyNumberFormat="1" applyFont="1" applyFill="1" applyBorder="1"/>
    <xf numFmtId="37" fontId="25" fillId="0" borderId="24" xfId="357" applyNumberFormat="1" applyFont="1" applyFill="1" applyBorder="1"/>
    <xf numFmtId="168" fontId="25" fillId="0" borderId="24" xfId="357" applyNumberFormat="1" applyFont="1" applyFill="1" applyBorder="1"/>
    <xf numFmtId="166" fontId="25" fillId="0" borderId="19" xfId="355" applyNumberFormat="1" applyFont="1" applyFill="1" applyBorder="1"/>
    <xf numFmtId="166" fontId="25" fillId="0" borderId="24" xfId="355" applyNumberFormat="1" applyFont="1" applyFill="1" applyBorder="1"/>
    <xf numFmtId="5" fontId="19" fillId="0" borderId="19" xfId="489" applyNumberFormat="1" applyFill="1" applyBorder="1"/>
    <xf numFmtId="168" fontId="27" fillId="0" borderId="24" xfId="357" applyNumberFormat="1" applyFont="1" applyFill="1" applyBorder="1"/>
    <xf numFmtId="43" fontId="29" fillId="0" borderId="0" xfId="355" applyFont="1" applyFill="1"/>
    <xf numFmtId="0" fontId="23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 vertical="center"/>
    </xf>
    <xf numFmtId="0" fontId="23" fillId="0" borderId="0" xfId="489" applyFont="1" applyFill="1" applyAlignment="1">
      <alignment horizontal="center"/>
    </xf>
    <xf numFmtId="0" fontId="24" fillId="0" borderId="22" xfId="0" applyFont="1" applyFill="1" applyBorder="1" applyAlignment="1">
      <alignment horizontal="center" vertical="center"/>
    </xf>
  </cellXfs>
  <cellStyles count="1952">
    <cellStyle name="_4.06E Pass Throughs" xfId="1841"/>
    <cellStyle name="_4.13E Montana Energy Tax" xfId="1842"/>
    <cellStyle name="_Book1" xfId="1843"/>
    <cellStyle name="_Book1 (2)" xfId="1844"/>
    <cellStyle name="_Book2" xfId="1845"/>
    <cellStyle name="_Chelan Debt Forecast 12.19.05" xfId="1846"/>
    <cellStyle name="_Costs not in AURORA 06GRC" xfId="1847"/>
    <cellStyle name="_Costs not in AURORA 2006GRC 6.15.06" xfId="1848"/>
    <cellStyle name="_Costs not in AURORA 2007 Rate Case" xfId="1849"/>
    <cellStyle name="_Costs not in KWI3000 '06Budget" xfId="1850"/>
    <cellStyle name="_DEM-08C Power Cost Comparison" xfId="1851"/>
    <cellStyle name="_DEM-WP (C) Power Cost 2006GRC Order" xfId="1852"/>
    <cellStyle name="_DEM-WP Revised (HC) Wild Horse 2006GRC" xfId="1853"/>
    <cellStyle name="_DEM-WP(C) Costs not in AURORA 2006GRC" xfId="1854"/>
    <cellStyle name="_DEM-WP(C) Costs not in AURORA 2007GRC" xfId="1855"/>
    <cellStyle name="_DEM-WP(C) Costs not in AURORA 2007PCORC-5.07Update" xfId="1856"/>
    <cellStyle name="_DEM-WP(C) Sumas Proforma 11.14.07" xfId="1857"/>
    <cellStyle name="_DEM-WP(C) Sumas Proforma 11.5.07" xfId="1858"/>
    <cellStyle name="_DEM-WP(C) Westside Hydro Data_051007" xfId="1859"/>
    <cellStyle name="_Fuel Prices 4-14" xfId="1860"/>
    <cellStyle name="_PC DRAFT 10 15 07" xfId="1861"/>
    <cellStyle name="_Power Cost Value Copy 11.30.05 gas 1.09.06 AURORA at 1.10.06" xfId="1862"/>
    <cellStyle name="_Power Costs Rate Year 11-13-07" xfId="1863"/>
    <cellStyle name="_Recon to Darrin's 5.11.05 proforma" xfId="1864"/>
    <cellStyle name="_Tenaska Comparison" xfId="1865"/>
    <cellStyle name="_Value Copy 11 30 05 gas 12 09 05 AURORA at 12 14 05" xfId="1866"/>
    <cellStyle name="_VC 2007GRC PC 10312007" xfId="1867"/>
    <cellStyle name="_VC 6.15.06 update on 06GRC power costs.xls Chart 1" xfId="1868"/>
    <cellStyle name="_VC 6.15.06 update on 06GRC power costs.xls Chart 2" xfId="1869"/>
    <cellStyle name="_VC 6.15.06 update on 06GRC power costs.xls Chart 3" xfId="1870"/>
    <cellStyle name="0,0_x000d__x000a_NA_x000d__x000a_" xfId="187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29" xfId="1818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29" xfId="1821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29" xfId="1824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29" xfId="1828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29" xfId="1831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29" xfId="1834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29" xfId="1819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29" xfId="1822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29" xfId="1825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29" xfId="1829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29" xfId="1832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29" xfId="1835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87" xfId="1817"/>
    <cellStyle name="Accent1 88" xfId="1826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87" xfId="1820"/>
    <cellStyle name="Accent2 88" xfId="1836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87" xfId="1823"/>
    <cellStyle name="Accent3 88" xfId="1837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87" xfId="1827"/>
    <cellStyle name="Accent4 88" xfId="1838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87" xfId="1830"/>
    <cellStyle name="Accent5 88" xfId="1839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87" xfId="1833"/>
    <cellStyle name="Accent6 88" xfId="1840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7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73"/>
    <cellStyle name="Comma" xfId="355" builtinId="3"/>
    <cellStyle name="Comma 10" xfId="1600"/>
    <cellStyle name="Comma 11" xfId="1758"/>
    <cellStyle name="Comma 12" xfId="1800"/>
    <cellStyle name="Comma 13" xfId="1812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74"/>
    <cellStyle name="Comma0 - Style2" xfId="1875"/>
    <cellStyle name="Comma0 - Style4" xfId="1876"/>
    <cellStyle name="Comma0 - Style5" xfId="1877"/>
    <cellStyle name="Comma0_00COS Ind Allocators" xfId="1878"/>
    <cellStyle name="Comma1 - Style1" xfId="1879"/>
    <cellStyle name="Copied" xfId="1880"/>
    <cellStyle name="COST1" xfId="1881"/>
    <cellStyle name="Curren - Style1" xfId="1882"/>
    <cellStyle name="Curren - Style2" xfId="1883"/>
    <cellStyle name="Curren - Style5" xfId="1884"/>
    <cellStyle name="Curren - Style6" xfId="1885"/>
    <cellStyle name="Currency" xfId="357" builtinId="4"/>
    <cellStyle name="Currency 10" xfId="1886"/>
    <cellStyle name="Currency 2" xfId="1234"/>
    <cellStyle name="Currency 2 2" xfId="1887"/>
    <cellStyle name="Currency 3" xfId="1888"/>
    <cellStyle name="Currency 4" xfId="1889"/>
    <cellStyle name="Currency 5" xfId="1890"/>
    <cellStyle name="Currency 6" xfId="1891"/>
    <cellStyle name="Currency 7" xfId="1892"/>
    <cellStyle name="Currency 8" xfId="1893"/>
    <cellStyle name="Currency 9" xfId="1894"/>
    <cellStyle name="Currency0" xfId="1895"/>
    <cellStyle name="Date" xfId="189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97"/>
    <cellStyle name="Fixed3 - Style3" xfId="189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99"/>
    <cellStyle name="Header2" xfId="190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87" xfId="1814"/>
    <cellStyle name="Input 88" xfId="1813"/>
    <cellStyle name="Input 9" xfId="451"/>
    <cellStyle name="Input Cells" xfId="1901"/>
    <cellStyle name="Input Cells Percent" xfId="1902"/>
    <cellStyle name="Lines" xfId="1903"/>
    <cellStyle name="LINKED" xfId="190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90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90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81" xfId="1811"/>
    <cellStyle name="Normal 82" xfId="1815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30" xfId="1816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907"/>
    <cellStyle name="Percen - Style2" xfId="1908"/>
    <cellStyle name="Percen - Style3" xfId="1909"/>
    <cellStyle name="Percent" xfId="516" builtinId="5"/>
    <cellStyle name="Percent [2]" xfId="517"/>
    <cellStyle name="Percent 2" xfId="1263"/>
    <cellStyle name="Percent 3" xfId="1910"/>
    <cellStyle name="Percent 4" xfId="1911"/>
    <cellStyle name="Percent 5" xfId="1912"/>
    <cellStyle name="Percent 6" xfId="1913"/>
    <cellStyle name="Percent 7" xfId="1914"/>
    <cellStyle name="Processing" xfId="1915"/>
    <cellStyle name="PSChar" xfId="1916"/>
    <cellStyle name="PSDate" xfId="1917"/>
    <cellStyle name="PSDec" xfId="1918"/>
    <cellStyle name="PSHeading" xfId="1919"/>
    <cellStyle name="PSInt" xfId="1920"/>
    <cellStyle name="PSSpacer" xfId="1921"/>
    <cellStyle name="purple - Style8" xfId="1922"/>
    <cellStyle name="RED" xfId="1923"/>
    <cellStyle name="Red - Style7" xfId="1924"/>
    <cellStyle name="Report" xfId="1925"/>
    <cellStyle name="Report Bar" xfId="1926"/>
    <cellStyle name="Report Heading" xfId="1927"/>
    <cellStyle name="Report Percent" xfId="1928"/>
    <cellStyle name="Report Unit Cost" xfId="1929"/>
    <cellStyle name="Reports" xfId="1930"/>
    <cellStyle name="Reports Total" xfId="1931"/>
    <cellStyle name="Reports Unit Cost Total" xfId="1932"/>
    <cellStyle name="RevList" xfId="1933"/>
    <cellStyle name="round100" xfId="193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3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36"/>
    <cellStyle name="SAPBEXundefined" xfId="556"/>
    <cellStyle name="SAPBEXundefined 2" xfId="1644"/>
    <cellStyle name="shade" xfId="1937"/>
    <cellStyle name="Sheet Title" xfId="557"/>
    <cellStyle name="StmtTtl1" xfId="558"/>
    <cellStyle name="StmtTtl2" xfId="559"/>
    <cellStyle name="STYL1 - Style1" xfId="1938"/>
    <cellStyle name="Style 1" xfId="560"/>
    <cellStyle name="Style 1 2" xfId="1939"/>
    <cellStyle name="Style 1 3" xfId="1940"/>
    <cellStyle name="Style 1 3 2" xfId="1941"/>
    <cellStyle name="Style 1 3 2 2" xfId="1942"/>
    <cellStyle name="Style 1 3 3" xfId="1943"/>
    <cellStyle name="Style 1 3 4" xfId="1944"/>
    <cellStyle name="Style 1 4" xfId="1945"/>
    <cellStyle name="Subtotal" xfId="1946"/>
    <cellStyle name="Sub-total" xfId="194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48"/>
    <cellStyle name="Title: Minor" xfId="1949"/>
    <cellStyle name="Title: Worksheet" xfId="195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5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46"/>
  <sheetViews>
    <sheetView tabSelected="1" zoomScaleNormal="100" workbookViewId="0"/>
  </sheetViews>
  <sheetFormatPr defaultColWidth="9.109375" defaultRowHeight="18" customHeight="1" x14ac:dyDescent="0.25"/>
  <cols>
    <col min="1" max="1" width="52" style="4" customWidth="1"/>
    <col min="2" max="4" width="16.6640625" style="4" customWidth="1"/>
    <col min="5" max="5" width="2.5546875" style="4" customWidth="1"/>
    <col min="6" max="16384" width="9.109375" style="4"/>
  </cols>
  <sheetData>
    <row r="1" spans="1:6" ht="18" customHeight="1" x14ac:dyDescent="0.25">
      <c r="A1" s="7" t="s">
        <v>409</v>
      </c>
      <c r="B1" s="8"/>
      <c r="C1" s="8"/>
      <c r="D1" s="8"/>
    </row>
    <row r="2" spans="1:6" ht="18" customHeight="1" x14ac:dyDescent="0.25">
      <c r="A2" s="7" t="s">
        <v>410</v>
      </c>
      <c r="B2" s="8"/>
      <c r="C2" s="8"/>
      <c r="D2" s="8"/>
    </row>
    <row r="3" spans="1:6" ht="18" customHeight="1" x14ac:dyDescent="0.25">
      <c r="A3" s="225" t="s">
        <v>670</v>
      </c>
      <c r="B3" s="225"/>
      <c r="C3" s="225"/>
      <c r="D3" s="225"/>
    </row>
    <row r="4" spans="1:6" ht="12" customHeight="1" x14ac:dyDescent="0.25">
      <c r="B4" s="8"/>
      <c r="C4" s="8"/>
      <c r="D4" s="8"/>
    </row>
    <row r="5" spans="1:6" ht="18" customHeight="1" x14ac:dyDescent="0.25">
      <c r="A5" s="226" t="s">
        <v>669</v>
      </c>
      <c r="B5" s="226"/>
      <c r="C5" s="226"/>
      <c r="D5" s="226"/>
      <c r="E5" s="159"/>
      <c r="F5" s="159"/>
    </row>
    <row r="6" spans="1:6" ht="18" customHeight="1" x14ac:dyDescent="0.25">
      <c r="A6" s="159"/>
      <c r="B6" s="159"/>
      <c r="C6" s="159"/>
      <c r="D6" s="159"/>
      <c r="E6" s="159"/>
      <c r="F6" s="159"/>
    </row>
    <row r="7" spans="1:6" ht="18" customHeight="1" x14ac:dyDescent="0.25">
      <c r="A7" s="160"/>
      <c r="B7" s="161" t="s">
        <v>411</v>
      </c>
      <c r="C7" s="16" t="s">
        <v>412</v>
      </c>
      <c r="D7" s="17" t="s">
        <v>413</v>
      </c>
    </row>
    <row r="8" spans="1:6" ht="18" customHeight="1" x14ac:dyDescent="0.25">
      <c r="A8" s="158" t="s">
        <v>444</v>
      </c>
      <c r="B8" s="168"/>
      <c r="C8" s="18"/>
      <c r="D8" s="19"/>
    </row>
    <row r="9" spans="1:6" ht="18" customHeight="1" x14ac:dyDescent="0.25">
      <c r="A9" s="157" t="s">
        <v>414</v>
      </c>
      <c r="B9" s="171">
        <v>143052362.53</v>
      </c>
      <c r="C9" s="164">
        <v>129813902.23999999</v>
      </c>
      <c r="D9" s="172">
        <f>SUM(B9:C9)</f>
        <v>272866264.76999998</v>
      </c>
    </row>
    <row r="10" spans="1:6" ht="18" customHeight="1" x14ac:dyDescent="0.25">
      <c r="A10" s="157" t="s">
        <v>415</v>
      </c>
      <c r="B10" s="169">
        <v>32811.67</v>
      </c>
      <c r="C10" s="162">
        <v>0</v>
      </c>
      <c r="D10" s="2">
        <f>SUM(B10:C10)</f>
        <v>32811.67</v>
      </c>
    </row>
    <row r="11" spans="1:6" ht="18" customHeight="1" x14ac:dyDescent="0.25">
      <c r="A11" s="157" t="s">
        <v>416</v>
      </c>
      <c r="B11" s="169">
        <v>12769019.91</v>
      </c>
      <c r="C11" s="162">
        <v>0</v>
      </c>
      <c r="D11" s="2">
        <f>SUM(B11:C11)</f>
        <v>12769019.91</v>
      </c>
    </row>
    <row r="12" spans="1:6" ht="18" customHeight="1" x14ac:dyDescent="0.25">
      <c r="A12" s="157" t="s">
        <v>417</v>
      </c>
      <c r="B12" s="170">
        <v>6600913.7300000004</v>
      </c>
      <c r="C12" s="163">
        <v>8223225.0700000003</v>
      </c>
      <c r="D12" s="3">
        <f>SUM(B12:C12)</f>
        <v>14824138.800000001</v>
      </c>
    </row>
    <row r="13" spans="1:6" ht="18" customHeight="1" x14ac:dyDescent="0.25">
      <c r="A13" s="157" t="s">
        <v>418</v>
      </c>
      <c r="B13" s="171">
        <v>162455107.83999997</v>
      </c>
      <c r="C13" s="164">
        <v>138037127.31</v>
      </c>
      <c r="D13" s="172">
        <f>SUM(D9:D12)</f>
        <v>300492235.15000004</v>
      </c>
    </row>
    <row r="14" spans="1:6" ht="18" customHeight="1" x14ac:dyDescent="0.25">
      <c r="A14" s="158" t="s">
        <v>419</v>
      </c>
      <c r="B14" s="173"/>
      <c r="C14" s="1"/>
      <c r="D14" s="2"/>
    </row>
    <row r="15" spans="1:6" ht="18" customHeight="1" x14ac:dyDescent="0.25">
      <c r="A15" s="158" t="s">
        <v>445</v>
      </c>
      <c r="B15" s="173"/>
      <c r="C15" s="1"/>
      <c r="D15" s="2"/>
    </row>
    <row r="16" spans="1:6" ht="18" customHeight="1" x14ac:dyDescent="0.25">
      <c r="A16" s="158" t="s">
        <v>420</v>
      </c>
      <c r="B16" s="173"/>
      <c r="C16" s="1"/>
      <c r="D16" s="2"/>
    </row>
    <row r="17" spans="1:4" ht="18" customHeight="1" x14ac:dyDescent="0.25">
      <c r="A17" s="158" t="s">
        <v>446</v>
      </c>
      <c r="B17" s="173"/>
      <c r="C17" s="1"/>
      <c r="D17" s="2"/>
    </row>
    <row r="18" spans="1:4" ht="18" customHeight="1" x14ac:dyDescent="0.25">
      <c r="A18" s="157" t="s">
        <v>421</v>
      </c>
      <c r="B18" s="171">
        <v>17401636.390000001</v>
      </c>
      <c r="C18" s="164">
        <v>0</v>
      </c>
      <c r="D18" s="172">
        <f>B18+C18</f>
        <v>17401636.390000001</v>
      </c>
    </row>
    <row r="19" spans="1:4" ht="18" customHeight="1" x14ac:dyDescent="0.25">
      <c r="A19" s="157" t="s">
        <v>422</v>
      </c>
      <c r="B19" s="169">
        <v>64925676.719999999</v>
      </c>
      <c r="C19" s="162">
        <v>65572702.769999899</v>
      </c>
      <c r="D19" s="174">
        <f>B19+C19</f>
        <v>130498379.48999989</v>
      </c>
    </row>
    <row r="20" spans="1:4" ht="18" customHeight="1" x14ac:dyDescent="0.25">
      <c r="A20" s="157" t="s">
        <v>423</v>
      </c>
      <c r="B20" s="169">
        <v>9235813.7699999996</v>
      </c>
      <c r="C20" s="162">
        <v>0</v>
      </c>
      <c r="D20" s="174">
        <f>B20+C20</f>
        <v>9235813.7699999996</v>
      </c>
    </row>
    <row r="21" spans="1:4" ht="18" customHeight="1" x14ac:dyDescent="0.25">
      <c r="A21" s="157" t="s">
        <v>424</v>
      </c>
      <c r="B21" s="170">
        <v>-17481961.289999999</v>
      </c>
      <c r="C21" s="163">
        <v>0</v>
      </c>
      <c r="D21" s="175">
        <f>B21+C21</f>
        <v>-17481961.289999999</v>
      </c>
    </row>
    <row r="22" spans="1:4" ht="18" customHeight="1" x14ac:dyDescent="0.25">
      <c r="A22" s="157" t="s">
        <v>425</v>
      </c>
      <c r="B22" s="171">
        <v>74081165.590000004</v>
      </c>
      <c r="C22" s="164">
        <v>65572702.769999899</v>
      </c>
      <c r="D22" s="172">
        <f>SUM(D18:D21)</f>
        <v>139653868.3599999</v>
      </c>
    </row>
    <row r="23" spans="1:4" ht="18" customHeight="1" x14ac:dyDescent="0.25">
      <c r="A23" s="158" t="s">
        <v>426</v>
      </c>
      <c r="B23" s="173"/>
      <c r="C23" s="1"/>
      <c r="D23" s="2"/>
    </row>
    <row r="24" spans="1:4" ht="18" customHeight="1" x14ac:dyDescent="0.25">
      <c r="A24" s="157" t="s">
        <v>427</v>
      </c>
      <c r="B24" s="171">
        <v>10864766.66</v>
      </c>
      <c r="C24" s="164">
        <v>206053.93</v>
      </c>
      <c r="D24" s="172">
        <f t="shared" ref="D24:D38" si="0">B24+C24</f>
        <v>11070820.59</v>
      </c>
    </row>
    <row r="25" spans="1:4" ht="18" customHeight="1" x14ac:dyDescent="0.25">
      <c r="A25" s="157" t="s">
        <v>428</v>
      </c>
      <c r="B25" s="169">
        <v>1722757.9199999899</v>
      </c>
      <c r="C25" s="162">
        <v>0</v>
      </c>
      <c r="D25" s="174">
        <f t="shared" si="0"/>
        <v>1722757.9199999899</v>
      </c>
    </row>
    <row r="26" spans="1:4" ht="18" customHeight="1" x14ac:dyDescent="0.25">
      <c r="A26" s="157" t="s">
        <v>429</v>
      </c>
      <c r="B26" s="169">
        <v>7577495.3399999999</v>
      </c>
      <c r="C26" s="162">
        <v>4387322.08</v>
      </c>
      <c r="D26" s="174">
        <f t="shared" si="0"/>
        <v>11964817.42</v>
      </c>
    </row>
    <row r="27" spans="1:4" ht="18" customHeight="1" x14ac:dyDescent="0.25">
      <c r="A27" s="157" t="s">
        <v>430</v>
      </c>
      <c r="B27" s="169">
        <v>4375785.8663140005</v>
      </c>
      <c r="C27" s="162">
        <v>2659300.5536859999</v>
      </c>
      <c r="D27" s="174">
        <f t="shared" si="0"/>
        <v>7035086.4199999999</v>
      </c>
    </row>
    <row r="28" spans="1:4" ht="18" customHeight="1" x14ac:dyDescent="0.25">
      <c r="A28" s="157" t="s">
        <v>431</v>
      </c>
      <c r="B28" s="169">
        <v>2208727.2181089902</v>
      </c>
      <c r="C28" s="162">
        <v>868802.32189100003</v>
      </c>
      <c r="D28" s="174">
        <f t="shared" si="0"/>
        <v>3077529.5399999903</v>
      </c>
    </row>
    <row r="29" spans="1:4" ht="18" customHeight="1" x14ac:dyDescent="0.25">
      <c r="A29" s="157" t="s">
        <v>432</v>
      </c>
      <c r="B29" s="169">
        <v>9812319.4799999893</v>
      </c>
      <c r="C29" s="162">
        <v>1404281.1</v>
      </c>
      <c r="D29" s="174">
        <f t="shared" si="0"/>
        <v>11216600.579999989</v>
      </c>
    </row>
    <row r="30" spans="1:4" ht="18" customHeight="1" x14ac:dyDescent="0.25">
      <c r="A30" s="157" t="s">
        <v>433</v>
      </c>
      <c r="B30" s="169">
        <v>10290033.020785</v>
      </c>
      <c r="C30" s="162">
        <v>4513631.5992149999</v>
      </c>
      <c r="D30" s="174">
        <f t="shared" si="0"/>
        <v>14803664.620000001</v>
      </c>
    </row>
    <row r="31" spans="1:4" ht="18" customHeight="1" x14ac:dyDescent="0.25">
      <c r="A31" s="157" t="s">
        <v>434</v>
      </c>
      <c r="B31" s="169">
        <v>21506254.586339999</v>
      </c>
      <c r="C31" s="162">
        <v>9616331.3236599993</v>
      </c>
      <c r="D31" s="174">
        <f t="shared" si="0"/>
        <v>31122585.909999996</v>
      </c>
    </row>
    <row r="32" spans="1:4" ht="18" customHeight="1" x14ac:dyDescent="0.25">
      <c r="A32" s="157" t="s">
        <v>435</v>
      </c>
      <c r="B32" s="169">
        <v>3745710.9070140002</v>
      </c>
      <c r="C32" s="162">
        <v>965113.68298599997</v>
      </c>
      <c r="D32" s="174">
        <f t="shared" si="0"/>
        <v>4710824.59</v>
      </c>
    </row>
    <row r="33" spans="1:4" ht="18" customHeight="1" x14ac:dyDescent="0.25">
      <c r="A33" s="157" t="s">
        <v>436</v>
      </c>
      <c r="B33" s="169">
        <v>1717072.18</v>
      </c>
      <c r="C33" s="162">
        <v>0</v>
      </c>
      <c r="D33" s="174">
        <f t="shared" si="0"/>
        <v>1717072.18</v>
      </c>
    </row>
    <row r="34" spans="1:4" ht="18" customHeight="1" x14ac:dyDescent="0.25">
      <c r="A34" s="157" t="s">
        <v>437</v>
      </c>
      <c r="B34" s="169">
        <v>-52746405.799999997</v>
      </c>
      <c r="C34" s="162">
        <v>-3780.85</v>
      </c>
      <c r="D34" s="174">
        <f t="shared" si="0"/>
        <v>-52750186.649999999</v>
      </c>
    </row>
    <row r="35" spans="1:4" ht="18" customHeight="1" x14ac:dyDescent="0.25">
      <c r="A35" s="157" t="s">
        <v>104</v>
      </c>
      <c r="B35" s="169">
        <v>54954846.129999898</v>
      </c>
      <c r="C35" s="162">
        <v>0</v>
      </c>
      <c r="D35" s="174">
        <f t="shared" si="0"/>
        <v>54954846.129999898</v>
      </c>
    </row>
    <row r="36" spans="1:4" ht="18" customHeight="1" x14ac:dyDescent="0.25">
      <c r="A36" s="157" t="s">
        <v>439</v>
      </c>
      <c r="B36" s="169">
        <v>17658237.535021901</v>
      </c>
      <c r="C36" s="162">
        <v>13793989.594977999</v>
      </c>
      <c r="D36" s="174">
        <f t="shared" si="0"/>
        <v>31452227.129999898</v>
      </c>
    </row>
    <row r="37" spans="1:4" ht="18" customHeight="1" x14ac:dyDescent="0.25">
      <c r="A37" s="157" t="s">
        <v>440</v>
      </c>
      <c r="B37" s="169">
        <v>-598.24</v>
      </c>
      <c r="C37" s="162">
        <v>1086.4100000000001</v>
      </c>
      <c r="D37" s="174">
        <f t="shared" si="0"/>
        <v>488.17000000000007</v>
      </c>
    </row>
    <row r="38" spans="1:4" ht="18" customHeight="1" x14ac:dyDescent="0.25">
      <c r="A38" s="157" t="s">
        <v>441</v>
      </c>
      <c r="B38" s="170">
        <v>-7953868.23999999</v>
      </c>
      <c r="C38" s="163">
        <v>12104982.699999901</v>
      </c>
      <c r="D38" s="175">
        <f t="shared" si="0"/>
        <v>4151114.4599999106</v>
      </c>
    </row>
    <row r="39" spans="1:4" ht="18" customHeight="1" x14ac:dyDescent="0.25">
      <c r="A39" s="158" t="s">
        <v>442</v>
      </c>
      <c r="B39" s="171">
        <v>159814300.15358379</v>
      </c>
      <c r="C39" s="164">
        <v>116089817.21641579</v>
      </c>
      <c r="D39" s="172">
        <f>SUM(D22:D38)</f>
        <v>275904117.36999959</v>
      </c>
    </row>
    <row r="40" spans="1:4" ht="18" customHeight="1" x14ac:dyDescent="0.25">
      <c r="A40" s="157"/>
      <c r="B40" s="173"/>
      <c r="C40" s="1"/>
      <c r="D40" s="2"/>
    </row>
    <row r="41" spans="1:4" ht="18" customHeight="1" x14ac:dyDescent="0.55000000000000004">
      <c r="A41" s="165" t="s">
        <v>443</v>
      </c>
      <c r="B41" s="177">
        <v>2640807.6864161789</v>
      </c>
      <c r="C41" s="178">
        <v>21947310.09358421</v>
      </c>
      <c r="D41" s="179">
        <f>D13-D39</f>
        <v>24588117.780000448</v>
      </c>
    </row>
    <row r="42" spans="1:4" ht="18" customHeight="1" x14ac:dyDescent="0.25">
      <c r="A42" s="167"/>
      <c r="B42" s="176"/>
      <c r="C42" s="105"/>
      <c r="D42" s="3"/>
    </row>
    <row r="46" spans="1:4" ht="18" customHeight="1" x14ac:dyDescent="0.25">
      <c r="B46" s="166"/>
      <c r="C46" s="166"/>
      <c r="D46" s="166"/>
    </row>
  </sheetData>
  <mergeCells count="2">
    <mergeCell ref="A3:D3"/>
    <mergeCell ref="A5:D5"/>
  </mergeCells>
  <phoneticPr fontId="20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4" customWidth="1"/>
    <col min="2" max="2" width="16.88671875" style="4" bestFit="1" customWidth="1"/>
    <col min="3" max="3" width="14.5546875" style="4" customWidth="1"/>
    <col min="4" max="5" width="14.109375" style="4" customWidth="1"/>
    <col min="6" max="6" width="17.5546875" style="4" customWidth="1"/>
    <col min="7" max="7" width="9.109375" style="4"/>
    <col min="8" max="8" width="32.44140625" style="4" customWidth="1"/>
    <col min="9" max="16384" width="9.109375" style="4"/>
  </cols>
  <sheetData>
    <row r="1" spans="1:7" ht="18" customHeight="1" x14ac:dyDescent="0.25">
      <c r="A1" s="7" t="s">
        <v>409</v>
      </c>
      <c r="B1" s="8"/>
      <c r="C1" s="8"/>
      <c r="D1" s="8"/>
      <c r="E1" s="8"/>
      <c r="F1" s="8"/>
    </row>
    <row r="2" spans="1:7" ht="18" customHeight="1" x14ac:dyDescent="0.25">
      <c r="A2" s="7" t="s">
        <v>454</v>
      </c>
      <c r="B2" s="8"/>
      <c r="C2" s="8"/>
      <c r="D2" s="8"/>
      <c r="E2" s="8"/>
      <c r="F2" s="8"/>
    </row>
    <row r="3" spans="1:7" ht="18" customHeight="1" x14ac:dyDescent="0.25">
      <c r="A3" s="7" t="str">
        <f>Allocated!A3</f>
        <v>FOR THE MONTH ENDED DECEMBER 31, 2014</v>
      </c>
      <c r="B3" s="8"/>
      <c r="C3" s="8"/>
      <c r="D3" s="8"/>
      <c r="E3" s="8"/>
      <c r="F3" s="8"/>
    </row>
    <row r="4" spans="1:7" ht="12" customHeight="1" x14ac:dyDescent="0.25"/>
    <row r="5" spans="1:7" ht="18" customHeight="1" x14ac:dyDescent="0.25">
      <c r="A5" s="160"/>
      <c r="B5" s="16" t="s">
        <v>411</v>
      </c>
      <c r="C5" s="16" t="s">
        <v>412</v>
      </c>
      <c r="D5" s="16" t="s">
        <v>447</v>
      </c>
      <c r="E5" s="16" t="s">
        <v>455</v>
      </c>
      <c r="F5" s="17" t="s">
        <v>413</v>
      </c>
    </row>
    <row r="6" spans="1:7" ht="18" customHeight="1" x14ac:dyDescent="0.25">
      <c r="A6" s="183" t="s">
        <v>448</v>
      </c>
      <c r="B6" s="168"/>
      <c r="C6" s="18"/>
      <c r="D6" s="18"/>
      <c r="E6" s="18"/>
      <c r="F6" s="19"/>
    </row>
    <row r="7" spans="1:7" ht="18" customHeight="1" x14ac:dyDescent="0.25">
      <c r="A7" s="158" t="s">
        <v>444</v>
      </c>
      <c r="B7" s="173"/>
      <c r="C7" s="1"/>
      <c r="D7" s="1"/>
      <c r="E7" s="1"/>
      <c r="F7" s="2"/>
    </row>
    <row r="8" spans="1:7" ht="18" customHeight="1" x14ac:dyDescent="0.25">
      <c r="A8" s="157" t="s">
        <v>414</v>
      </c>
      <c r="B8" s="171">
        <v>143052362.53</v>
      </c>
      <c r="C8" s="164">
        <v>129813902.23999999</v>
      </c>
      <c r="D8" s="164">
        <v>0</v>
      </c>
      <c r="E8" s="164">
        <v>0</v>
      </c>
      <c r="F8" s="172">
        <f>SUM(B8:E8)</f>
        <v>272866264.76999998</v>
      </c>
      <c r="G8" s="14"/>
    </row>
    <row r="9" spans="1:7" ht="18" customHeight="1" x14ac:dyDescent="0.25">
      <c r="A9" s="157" t="s">
        <v>415</v>
      </c>
      <c r="B9" s="169">
        <v>32811.67</v>
      </c>
      <c r="C9" s="162">
        <v>0</v>
      </c>
      <c r="D9" s="162">
        <v>0</v>
      </c>
      <c r="E9" s="162">
        <v>0</v>
      </c>
      <c r="F9" s="174">
        <f>SUM(B9:E9)</f>
        <v>32811.67</v>
      </c>
      <c r="G9" s="14"/>
    </row>
    <row r="10" spans="1:7" ht="18" customHeight="1" x14ac:dyDescent="0.25">
      <c r="A10" s="157" t="s">
        <v>416</v>
      </c>
      <c r="B10" s="169">
        <v>12769019.91</v>
      </c>
      <c r="C10" s="162">
        <v>0</v>
      </c>
      <c r="D10" s="162">
        <v>0</v>
      </c>
      <c r="E10" s="162">
        <v>0</v>
      </c>
      <c r="F10" s="174">
        <f>SUM(B10:E10)</f>
        <v>12769019.91</v>
      </c>
      <c r="G10" s="14"/>
    </row>
    <row r="11" spans="1:7" ht="18" customHeight="1" x14ac:dyDescent="0.25">
      <c r="A11" s="157" t="s">
        <v>417</v>
      </c>
      <c r="B11" s="170">
        <v>6600913.7300000004</v>
      </c>
      <c r="C11" s="163">
        <v>8223225.0700000003</v>
      </c>
      <c r="D11" s="163">
        <v>0</v>
      </c>
      <c r="E11" s="163">
        <v>0</v>
      </c>
      <c r="F11" s="175">
        <f>SUM(B11:E11)</f>
        <v>14824138.800000001</v>
      </c>
      <c r="G11" s="14"/>
    </row>
    <row r="12" spans="1:7" ht="18" customHeight="1" x14ac:dyDescent="0.25">
      <c r="A12" s="157" t="s">
        <v>418</v>
      </c>
      <c r="B12" s="171">
        <v>162455107.83999997</v>
      </c>
      <c r="C12" s="164">
        <v>138037127.31</v>
      </c>
      <c r="D12" s="164">
        <v>0</v>
      </c>
      <c r="E12" s="164">
        <v>0</v>
      </c>
      <c r="F12" s="172">
        <f>SUM(F8:F11)</f>
        <v>300492235.15000004</v>
      </c>
      <c r="G12" s="14"/>
    </row>
    <row r="13" spans="1:7" ht="18" customHeight="1" x14ac:dyDescent="0.25">
      <c r="A13" s="158" t="s">
        <v>419</v>
      </c>
      <c r="B13" s="173"/>
      <c r="C13" s="1"/>
      <c r="D13" s="1"/>
      <c r="E13" s="1"/>
      <c r="F13" s="2"/>
      <c r="G13" s="14"/>
    </row>
    <row r="14" spans="1:7" ht="18" customHeight="1" x14ac:dyDescent="0.25">
      <c r="A14" s="158" t="s">
        <v>445</v>
      </c>
      <c r="B14" s="173"/>
      <c r="C14" s="1"/>
      <c r="D14" s="1"/>
      <c r="E14" s="1"/>
      <c r="F14" s="2"/>
      <c r="G14" s="14"/>
    </row>
    <row r="15" spans="1:7" ht="18" customHeight="1" x14ac:dyDescent="0.25">
      <c r="A15" s="158" t="s">
        <v>420</v>
      </c>
      <c r="B15" s="173"/>
      <c r="C15" s="1"/>
      <c r="D15" s="1"/>
      <c r="E15" s="1"/>
      <c r="F15" s="2"/>
      <c r="G15" s="14"/>
    </row>
    <row r="16" spans="1:7" ht="18" customHeight="1" x14ac:dyDescent="0.25">
      <c r="A16" s="158" t="s">
        <v>446</v>
      </c>
      <c r="B16" s="173"/>
      <c r="C16" s="1"/>
      <c r="D16" s="1"/>
      <c r="E16" s="1"/>
      <c r="F16" s="2"/>
      <c r="G16" s="14"/>
    </row>
    <row r="17" spans="1:7" ht="18" customHeight="1" x14ac:dyDescent="0.25">
      <c r="A17" s="157" t="s">
        <v>421</v>
      </c>
      <c r="B17" s="171">
        <v>17401636.390000001</v>
      </c>
      <c r="C17" s="164">
        <v>0</v>
      </c>
      <c r="D17" s="164">
        <v>0</v>
      </c>
      <c r="E17" s="164">
        <v>0</v>
      </c>
      <c r="F17" s="172">
        <f>SUM(B17:E17)</f>
        <v>17401636.390000001</v>
      </c>
      <c r="G17" s="14"/>
    </row>
    <row r="18" spans="1:7" ht="18" customHeight="1" x14ac:dyDescent="0.25">
      <c r="A18" s="157" t="s">
        <v>422</v>
      </c>
      <c r="B18" s="169">
        <v>64925676.719999999</v>
      </c>
      <c r="C18" s="162">
        <v>65572702.769999899</v>
      </c>
      <c r="D18" s="162">
        <v>0</v>
      </c>
      <c r="E18" s="162">
        <v>0</v>
      </c>
      <c r="F18" s="174">
        <f>SUM(B18:E18)</f>
        <v>130498379.48999989</v>
      </c>
      <c r="G18" s="14"/>
    </row>
    <row r="19" spans="1:7" ht="18" customHeight="1" x14ac:dyDescent="0.25">
      <c r="A19" s="157" t="s">
        <v>423</v>
      </c>
      <c r="B19" s="169">
        <v>9235813.7699999996</v>
      </c>
      <c r="C19" s="162">
        <v>0</v>
      </c>
      <c r="D19" s="162">
        <v>0</v>
      </c>
      <c r="E19" s="162">
        <v>0</v>
      </c>
      <c r="F19" s="174">
        <f>SUM(B19:E19)</f>
        <v>9235813.7699999996</v>
      </c>
      <c r="G19" s="14"/>
    </row>
    <row r="20" spans="1:7" ht="18" customHeight="1" x14ac:dyDescent="0.25">
      <c r="A20" s="157" t="s">
        <v>424</v>
      </c>
      <c r="B20" s="170">
        <v>-17481961.289999999</v>
      </c>
      <c r="C20" s="163">
        <v>0</v>
      </c>
      <c r="D20" s="163">
        <v>0</v>
      </c>
      <c r="E20" s="163">
        <v>0</v>
      </c>
      <c r="F20" s="175">
        <f>SUM(B20:E20)</f>
        <v>-17481961.289999999</v>
      </c>
      <c r="G20" s="14"/>
    </row>
    <row r="21" spans="1:7" ht="18" customHeight="1" x14ac:dyDescent="0.25">
      <c r="A21" s="157" t="s">
        <v>425</v>
      </c>
      <c r="B21" s="171">
        <v>74081165.590000004</v>
      </c>
      <c r="C21" s="164">
        <v>65572702.769999899</v>
      </c>
      <c r="D21" s="164">
        <v>0</v>
      </c>
      <c r="E21" s="164">
        <v>0</v>
      </c>
      <c r="F21" s="172">
        <f>SUM(F17:F20)</f>
        <v>139653868.3599999</v>
      </c>
      <c r="G21" s="14"/>
    </row>
    <row r="22" spans="1:7" ht="18" customHeight="1" x14ac:dyDescent="0.25">
      <c r="A22" s="158" t="s">
        <v>426</v>
      </c>
      <c r="B22" s="173"/>
      <c r="C22" s="1"/>
      <c r="D22" s="1"/>
      <c r="E22" s="1"/>
      <c r="F22" s="2"/>
      <c r="G22" s="14"/>
    </row>
    <row r="23" spans="1:7" ht="18" customHeight="1" x14ac:dyDescent="0.25">
      <c r="A23" s="157" t="s">
        <v>427</v>
      </c>
      <c r="B23" s="171">
        <v>10864766.66</v>
      </c>
      <c r="C23" s="164">
        <v>206053.93</v>
      </c>
      <c r="D23" s="164">
        <v>0</v>
      </c>
      <c r="E23" s="164">
        <v>0</v>
      </c>
      <c r="F23" s="172">
        <f t="shared" ref="F23:F37" si="0">SUM(B23:E23)</f>
        <v>11070820.59</v>
      </c>
      <c r="G23" s="14"/>
    </row>
    <row r="24" spans="1:7" ht="18" customHeight="1" x14ac:dyDescent="0.25">
      <c r="A24" s="157" t="s">
        <v>428</v>
      </c>
      <c r="B24" s="169">
        <v>1722757.9199999899</v>
      </c>
      <c r="C24" s="162">
        <v>0</v>
      </c>
      <c r="D24" s="162">
        <v>0</v>
      </c>
      <c r="E24" s="162">
        <v>0</v>
      </c>
      <c r="F24" s="174">
        <f t="shared" si="0"/>
        <v>1722757.9199999899</v>
      </c>
      <c r="G24" s="14"/>
    </row>
    <row r="25" spans="1:7" ht="18" customHeight="1" x14ac:dyDescent="0.25">
      <c r="A25" s="157" t="s">
        <v>429</v>
      </c>
      <c r="B25" s="169">
        <v>7577495.3399999999</v>
      </c>
      <c r="C25" s="1">
        <v>4387322.08</v>
      </c>
      <c r="D25" s="162">
        <v>0</v>
      </c>
      <c r="E25" s="162">
        <v>0</v>
      </c>
      <c r="F25" s="174">
        <f t="shared" si="0"/>
        <v>11964817.42</v>
      </c>
      <c r="G25" s="14"/>
    </row>
    <row r="26" spans="1:7" ht="18" customHeight="1" x14ac:dyDescent="0.25">
      <c r="A26" s="157" t="s">
        <v>430</v>
      </c>
      <c r="B26" s="169">
        <v>2907054.99</v>
      </c>
      <c r="C26" s="1">
        <v>1616557.24999999</v>
      </c>
      <c r="D26" s="1">
        <v>2511474.1800000002</v>
      </c>
      <c r="E26" s="162">
        <v>0</v>
      </c>
      <c r="F26" s="174">
        <f t="shared" si="0"/>
        <v>7035086.4199999906</v>
      </c>
      <c r="G26" s="14"/>
    </row>
    <row r="27" spans="1:7" ht="18" customHeight="1" x14ac:dyDescent="0.25">
      <c r="A27" s="157" t="s">
        <v>431</v>
      </c>
      <c r="B27" s="169">
        <v>2031870.15</v>
      </c>
      <c r="C27" s="1">
        <v>742770.08</v>
      </c>
      <c r="D27" s="1">
        <v>302889.30999999901</v>
      </c>
      <c r="E27" s="162">
        <v>0</v>
      </c>
      <c r="F27" s="174">
        <f t="shared" si="0"/>
        <v>3077529.5399999991</v>
      </c>
      <c r="G27" s="14"/>
    </row>
    <row r="28" spans="1:7" ht="18" customHeight="1" x14ac:dyDescent="0.25">
      <c r="A28" s="157" t="s">
        <v>432</v>
      </c>
      <c r="B28" s="169">
        <v>9812319.4799999893</v>
      </c>
      <c r="C28" s="1">
        <v>1404281.1</v>
      </c>
      <c r="D28" s="162">
        <v>0</v>
      </c>
      <c r="E28" s="162">
        <v>0</v>
      </c>
      <c r="F28" s="174">
        <f t="shared" si="0"/>
        <v>11216600.579999989</v>
      </c>
      <c r="G28" s="14"/>
    </row>
    <row r="29" spans="1:7" ht="18" customHeight="1" x14ac:dyDescent="0.25">
      <c r="A29" s="157" t="s">
        <v>433</v>
      </c>
      <c r="B29" s="169">
        <v>3980423.5699999901</v>
      </c>
      <c r="C29" s="1">
        <v>1496447.79999999</v>
      </c>
      <c r="D29" s="1">
        <v>9326793.25</v>
      </c>
      <c r="E29" s="162">
        <v>0</v>
      </c>
      <c r="F29" s="174">
        <f t="shared" si="0"/>
        <v>14803664.619999981</v>
      </c>
      <c r="G29" s="14"/>
    </row>
    <row r="30" spans="1:7" ht="18" customHeight="1" x14ac:dyDescent="0.25">
      <c r="A30" s="157" t="s">
        <v>434</v>
      </c>
      <c r="B30" s="169">
        <v>20220080.939999901</v>
      </c>
      <c r="C30" s="1">
        <v>9010516.6699999999</v>
      </c>
      <c r="D30" s="1">
        <v>1891988.3</v>
      </c>
      <c r="E30" s="162">
        <v>0</v>
      </c>
      <c r="F30" s="174">
        <f t="shared" si="0"/>
        <v>31122585.909999903</v>
      </c>
      <c r="G30" s="14"/>
    </row>
    <row r="31" spans="1:7" ht="18" customHeight="1" x14ac:dyDescent="0.25">
      <c r="A31" s="157" t="s">
        <v>435</v>
      </c>
      <c r="B31" s="169">
        <v>2113016.94</v>
      </c>
      <c r="C31" s="1">
        <v>196080.72</v>
      </c>
      <c r="D31" s="1">
        <v>2401726.9300000002</v>
      </c>
      <c r="E31" s="162">
        <v>0</v>
      </c>
      <c r="F31" s="174">
        <f t="shared" si="0"/>
        <v>4710824.59</v>
      </c>
      <c r="G31" s="14"/>
    </row>
    <row r="32" spans="1:7" ht="18" customHeight="1" x14ac:dyDescent="0.25">
      <c r="A32" s="157" t="s">
        <v>436</v>
      </c>
      <c r="B32" s="169">
        <v>1717072.18</v>
      </c>
      <c r="C32" s="162">
        <v>0</v>
      </c>
      <c r="D32" s="162">
        <v>0</v>
      </c>
      <c r="E32" s="162">
        <v>0</v>
      </c>
      <c r="F32" s="174">
        <f t="shared" si="0"/>
        <v>1717072.18</v>
      </c>
      <c r="G32" s="14"/>
    </row>
    <row r="33" spans="1:8" ht="18" customHeight="1" x14ac:dyDescent="0.25">
      <c r="A33" s="157" t="s">
        <v>437</v>
      </c>
      <c r="B33" s="169">
        <v>-52746405.799999997</v>
      </c>
      <c r="C33" s="1">
        <v>-3780.85</v>
      </c>
      <c r="D33" s="162">
        <v>0</v>
      </c>
      <c r="E33" s="162">
        <v>0</v>
      </c>
      <c r="F33" s="174">
        <f t="shared" si="0"/>
        <v>-52750186.649999999</v>
      </c>
      <c r="G33" s="14"/>
    </row>
    <row r="34" spans="1:8" ht="18" customHeight="1" x14ac:dyDescent="0.25">
      <c r="A34" s="157" t="s">
        <v>104</v>
      </c>
      <c r="B34" s="169">
        <v>54954846.129999898</v>
      </c>
      <c r="C34" s="162">
        <v>0</v>
      </c>
      <c r="D34" s="162">
        <v>0</v>
      </c>
      <c r="E34" s="162">
        <v>0</v>
      </c>
      <c r="F34" s="174">
        <f t="shared" si="0"/>
        <v>54954846.129999898</v>
      </c>
      <c r="G34" s="14"/>
    </row>
    <row r="35" spans="1:8" ht="18" customHeight="1" x14ac:dyDescent="0.25">
      <c r="A35" s="157" t="s">
        <v>439</v>
      </c>
      <c r="B35" s="169">
        <v>17553411.77</v>
      </c>
      <c r="C35" s="1">
        <v>13744614.4699999</v>
      </c>
      <c r="D35" s="1">
        <v>154200.89000000001</v>
      </c>
      <c r="E35" s="162">
        <v>0</v>
      </c>
      <c r="F35" s="174">
        <f t="shared" si="0"/>
        <v>31452227.129999898</v>
      </c>
      <c r="G35" s="14"/>
    </row>
    <row r="36" spans="1:8" ht="18" customHeight="1" x14ac:dyDescent="0.25">
      <c r="A36" s="157" t="s">
        <v>440</v>
      </c>
      <c r="B36" s="169">
        <v>-598.24</v>
      </c>
      <c r="C36" s="162">
        <v>1086.4100000000001</v>
      </c>
      <c r="D36" s="162">
        <v>0</v>
      </c>
      <c r="E36" s="162">
        <v>0</v>
      </c>
      <c r="F36" s="174">
        <f t="shared" si="0"/>
        <v>488.17000000000007</v>
      </c>
      <c r="G36" s="14"/>
    </row>
    <row r="37" spans="1:8" ht="18" customHeight="1" x14ac:dyDescent="0.25">
      <c r="A37" s="157" t="s">
        <v>441</v>
      </c>
      <c r="B37" s="170">
        <v>-7977661.23999999</v>
      </c>
      <c r="C37" s="180">
        <v>12093775.699999901</v>
      </c>
      <c r="D37" s="180">
        <v>35000</v>
      </c>
      <c r="E37" s="163">
        <v>0</v>
      </c>
      <c r="F37" s="175">
        <f t="shared" si="0"/>
        <v>4151114.4599999106</v>
      </c>
      <c r="G37" s="14"/>
    </row>
    <row r="38" spans="1:8" ht="18" customHeight="1" x14ac:dyDescent="0.25">
      <c r="A38" s="158" t="s">
        <v>442</v>
      </c>
      <c r="B38" s="171">
        <v>148811616.37999979</v>
      </c>
      <c r="C38" s="164">
        <v>110468428.12999967</v>
      </c>
      <c r="D38" s="164">
        <v>16624072.859999999</v>
      </c>
      <c r="E38" s="164">
        <v>0</v>
      </c>
      <c r="F38" s="172">
        <f>SUM(F21:F37)</f>
        <v>275904117.36999947</v>
      </c>
      <c r="G38" s="14"/>
    </row>
    <row r="39" spans="1:8" ht="12" customHeight="1" x14ac:dyDescent="0.25">
      <c r="A39" s="157"/>
      <c r="B39" s="173"/>
      <c r="C39" s="1"/>
      <c r="D39" s="1"/>
      <c r="E39" s="1"/>
      <c r="F39" s="2"/>
      <c r="G39" s="14"/>
    </row>
    <row r="40" spans="1:8" ht="18" customHeight="1" x14ac:dyDescent="0.25">
      <c r="A40" s="165" t="s">
        <v>443</v>
      </c>
      <c r="B40" s="185">
        <v>13643491.460000187</v>
      </c>
      <c r="C40" s="181">
        <v>27568699.180000335</v>
      </c>
      <c r="D40" s="181">
        <v>-16624072.859999999</v>
      </c>
      <c r="E40" s="181">
        <v>0</v>
      </c>
      <c r="F40" s="186">
        <f>F12-F38</f>
        <v>24588117.780000567</v>
      </c>
      <c r="G40" s="14"/>
      <c r="H40" s="42"/>
    </row>
    <row r="41" spans="1:8" ht="13.5" customHeight="1" x14ac:dyDescent="0.25">
      <c r="A41" s="157"/>
      <c r="B41" s="173"/>
      <c r="C41" s="1"/>
      <c r="D41" s="1"/>
      <c r="E41" s="1"/>
      <c r="F41" s="2"/>
      <c r="G41" s="14"/>
    </row>
    <row r="42" spans="1:8" ht="18" customHeight="1" x14ac:dyDescent="0.25">
      <c r="A42" s="165" t="s">
        <v>456</v>
      </c>
      <c r="B42" s="173"/>
      <c r="C42" s="1"/>
      <c r="D42" s="1"/>
      <c r="E42" s="1"/>
      <c r="F42" s="2"/>
      <c r="G42" s="14"/>
    </row>
    <row r="43" spans="1:8" ht="18" customHeight="1" x14ac:dyDescent="0.25">
      <c r="A43" s="157" t="s">
        <v>450</v>
      </c>
      <c r="B43" s="171">
        <v>0</v>
      </c>
      <c r="C43" s="164">
        <v>0</v>
      </c>
      <c r="D43" s="164">
        <v>0</v>
      </c>
      <c r="E43" s="164">
        <v>-8930879.0500000007</v>
      </c>
      <c r="F43" s="172">
        <f>SUM(B43:E43)</f>
        <v>-8930879.0500000007</v>
      </c>
      <c r="G43" s="14"/>
    </row>
    <row r="44" spans="1:8" ht="18" customHeight="1" x14ac:dyDescent="0.25">
      <c r="A44" s="157" t="s">
        <v>451</v>
      </c>
      <c r="B44" s="169">
        <v>0</v>
      </c>
      <c r="C44" s="162">
        <v>0</v>
      </c>
      <c r="D44" s="162">
        <v>0</v>
      </c>
      <c r="E44" s="162">
        <v>21037687.07</v>
      </c>
      <c r="F44" s="174">
        <f>SUM(B44:E44)</f>
        <v>21037687.07</v>
      </c>
      <c r="G44" s="14"/>
    </row>
    <row r="45" spans="1:8" ht="18" customHeight="1" x14ac:dyDescent="0.25">
      <c r="A45" s="157" t="s">
        <v>452</v>
      </c>
      <c r="B45" s="170">
        <v>0</v>
      </c>
      <c r="C45" s="163">
        <v>0</v>
      </c>
      <c r="D45" s="163">
        <v>0</v>
      </c>
      <c r="E45" s="163">
        <v>0</v>
      </c>
      <c r="F45" s="175">
        <v>0</v>
      </c>
      <c r="G45" s="14"/>
    </row>
    <row r="46" spans="1:8" ht="18" customHeight="1" x14ac:dyDescent="0.25">
      <c r="A46" s="165" t="s">
        <v>453</v>
      </c>
      <c r="B46" s="171">
        <v>0</v>
      </c>
      <c r="C46" s="164">
        <v>0</v>
      </c>
      <c r="D46" s="164">
        <v>0</v>
      </c>
      <c r="E46" s="164">
        <v>12106808.02</v>
      </c>
      <c r="F46" s="172">
        <f>SUM(F43:F45)</f>
        <v>12106808.02</v>
      </c>
      <c r="G46" s="14"/>
    </row>
    <row r="47" spans="1:8" ht="18" customHeight="1" x14ac:dyDescent="0.25">
      <c r="A47" s="157"/>
      <c r="B47" s="173"/>
      <c r="C47" s="1"/>
      <c r="D47" s="1"/>
      <c r="E47" s="1"/>
      <c r="F47" s="2"/>
      <c r="G47" s="14"/>
    </row>
    <row r="48" spans="1:8" ht="18" customHeight="1" x14ac:dyDescent="0.55000000000000004">
      <c r="A48" s="182" t="s">
        <v>457</v>
      </c>
      <c r="B48" s="177">
        <v>13643491.460000187</v>
      </c>
      <c r="C48" s="178">
        <v>27568699.180000335</v>
      </c>
      <c r="D48" s="178">
        <v>-16624072.859999999</v>
      </c>
      <c r="E48" s="178">
        <v>-12106808.02</v>
      </c>
      <c r="F48" s="179">
        <f>F40-F46</f>
        <v>12481309.760000568</v>
      </c>
      <c r="G48" s="14"/>
    </row>
    <row r="49" spans="1:7" ht="9.9" customHeight="1" x14ac:dyDescent="0.25">
      <c r="A49" s="184"/>
      <c r="B49" s="187"/>
      <c r="C49" s="11"/>
      <c r="D49" s="11"/>
      <c r="E49" s="11"/>
      <c r="F49" s="20"/>
      <c r="G49" s="14"/>
    </row>
    <row r="50" spans="1:7" ht="18" customHeight="1" x14ac:dyDescent="0.25">
      <c r="G50" s="14"/>
    </row>
    <row r="51" spans="1:7" ht="18" customHeight="1" x14ac:dyDescent="0.25">
      <c r="G51" s="14"/>
    </row>
    <row r="52" spans="1:7" ht="18" customHeight="1" x14ac:dyDescent="0.25">
      <c r="G52" s="14"/>
    </row>
    <row r="53" spans="1:7" ht="18" customHeight="1" x14ac:dyDescent="0.25">
      <c r="G53" s="14"/>
    </row>
    <row r="54" spans="1:7" ht="18" customHeight="1" x14ac:dyDescent="0.25">
      <c r="G54" s="14"/>
    </row>
    <row r="55" spans="1:7" ht="18" customHeight="1" x14ac:dyDescent="0.25">
      <c r="G55" s="14"/>
    </row>
    <row r="56" spans="1:7" ht="18" customHeight="1" x14ac:dyDescent="0.25">
      <c r="G56" s="14"/>
    </row>
    <row r="57" spans="1:7" ht="18" customHeight="1" x14ac:dyDescent="0.25">
      <c r="G57" s="14"/>
    </row>
    <row r="58" spans="1:7" ht="18" customHeight="1" x14ac:dyDescent="0.25">
      <c r="G58" s="14"/>
    </row>
    <row r="59" spans="1:7" ht="18" customHeight="1" x14ac:dyDescent="0.25">
      <c r="G59" s="14"/>
    </row>
    <row r="60" spans="1:7" ht="18" customHeight="1" x14ac:dyDescent="0.25">
      <c r="G60" s="14"/>
    </row>
    <row r="61" spans="1:7" ht="18" customHeight="1" x14ac:dyDescent="0.25">
      <c r="G61" s="14"/>
    </row>
    <row r="62" spans="1:7" ht="18" customHeight="1" x14ac:dyDescent="0.25">
      <c r="G62" s="14"/>
    </row>
    <row r="63" spans="1:7" ht="18" customHeight="1" x14ac:dyDescent="0.25">
      <c r="G63" s="14"/>
    </row>
    <row r="64" spans="1:7" ht="18" customHeight="1" x14ac:dyDescent="0.25">
      <c r="G64" s="14"/>
    </row>
    <row r="65" spans="7:7" ht="18" customHeight="1" x14ac:dyDescent="0.25">
      <c r="G65" s="14"/>
    </row>
    <row r="66" spans="7:7" ht="18" customHeight="1" x14ac:dyDescent="0.25">
      <c r="G66" s="14"/>
    </row>
    <row r="67" spans="7:7" ht="18" customHeight="1" x14ac:dyDescent="0.25">
      <c r="G67" s="14"/>
    </row>
    <row r="68" spans="7:7" ht="18" customHeight="1" x14ac:dyDescent="0.25">
      <c r="G68" s="14"/>
    </row>
    <row r="69" spans="7:7" ht="18" customHeight="1" x14ac:dyDescent="0.25">
      <c r="G69" s="14"/>
    </row>
  </sheetData>
  <phoneticPr fontId="2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5" customWidth="1"/>
    <col min="2" max="2" width="14.33203125" style="55" customWidth="1"/>
    <col min="3" max="3" width="13.6640625" style="55" customWidth="1"/>
    <col min="4" max="4" width="13.44140625" style="55" customWidth="1"/>
    <col min="5" max="5" width="16.44140625" style="55" customWidth="1"/>
    <col min="6" max="6" width="6.44140625" style="4" customWidth="1"/>
    <col min="7" max="7" width="9.109375" style="4"/>
    <col min="8" max="8" width="57.88671875" style="55" customWidth="1"/>
    <col min="9" max="9" width="13.6640625" style="4" customWidth="1"/>
    <col min="10" max="16384" width="9.109375" style="4"/>
  </cols>
  <sheetData>
    <row r="1" spans="1:10" ht="15" customHeight="1" x14ac:dyDescent="0.25">
      <c r="A1" s="7" t="s">
        <v>409</v>
      </c>
      <c r="B1" s="8"/>
      <c r="C1" s="8"/>
      <c r="D1" s="8"/>
      <c r="E1" s="8"/>
      <c r="H1" s="7"/>
    </row>
    <row r="2" spans="1:10" ht="15" customHeight="1" x14ac:dyDescent="0.25">
      <c r="A2" s="7" t="s">
        <v>458</v>
      </c>
      <c r="B2" s="8"/>
      <c r="C2" s="8"/>
      <c r="D2" s="8"/>
      <c r="E2" s="8"/>
      <c r="H2" s="7"/>
    </row>
    <row r="3" spans="1:10" ht="15" customHeight="1" x14ac:dyDescent="0.25">
      <c r="A3" s="7" t="str">
        <f>Allocated!A3</f>
        <v>FOR THE MONTH ENDED DECEMBER 31, 2014</v>
      </c>
      <c r="B3" s="8"/>
      <c r="C3" s="8"/>
      <c r="D3" s="8"/>
      <c r="E3" s="8"/>
      <c r="H3" s="7"/>
    </row>
    <row r="4" spans="1:10" ht="4.5" customHeight="1" x14ac:dyDescent="0.25">
      <c r="A4" s="4"/>
      <c r="B4" s="4"/>
      <c r="C4" s="4"/>
      <c r="D4" s="4"/>
      <c r="E4" s="4"/>
      <c r="H4" s="4"/>
    </row>
    <row r="5" spans="1:10" ht="11.25" customHeight="1" x14ac:dyDescent="0.25">
      <c r="A5" s="125" t="s">
        <v>459</v>
      </c>
      <c r="B5" s="126" t="s">
        <v>411</v>
      </c>
      <c r="C5" s="126" t="s">
        <v>412</v>
      </c>
      <c r="D5" s="126" t="s">
        <v>447</v>
      </c>
      <c r="E5" s="126" t="s">
        <v>413</v>
      </c>
      <c r="H5" s="9"/>
    </row>
    <row r="6" spans="1:10" ht="15" customHeight="1" x14ac:dyDescent="0.25">
      <c r="A6" s="45" t="s">
        <v>448</v>
      </c>
      <c r="B6" s="46"/>
      <c r="C6" s="46"/>
      <c r="D6" s="46"/>
      <c r="E6" s="46"/>
      <c r="H6" s="45"/>
      <c r="I6" s="122" t="e">
        <f>SUM(I9:I320)</f>
        <v>#REF!</v>
      </c>
      <c r="J6" s="122" t="e">
        <f>SUM(J9:J320)</f>
        <v>#REF!</v>
      </c>
    </row>
    <row r="7" spans="1:10" ht="15" customHeight="1" x14ac:dyDescent="0.25">
      <c r="A7" s="47" t="s">
        <v>460</v>
      </c>
      <c r="B7" s="46"/>
      <c r="C7" s="46"/>
      <c r="D7" s="46"/>
      <c r="E7" s="46"/>
      <c r="H7" s="47"/>
      <c r="I7" s="43"/>
      <c r="J7" s="43"/>
    </row>
    <row r="8" spans="1:10" ht="15" customHeight="1" x14ac:dyDescent="0.25">
      <c r="A8" s="48" t="s">
        <v>414</v>
      </c>
      <c r="B8" s="49"/>
      <c r="C8" s="49"/>
      <c r="D8" s="49"/>
      <c r="E8" s="49"/>
      <c r="H8" s="50" t="str">
        <f>'UIP Detail'!A6</f>
        <v xml:space="preserve">     2 - SALES TO CUSTOMERS</v>
      </c>
    </row>
    <row r="9" spans="1:10" ht="15" customHeight="1" x14ac:dyDescent="0.25">
      <c r="A9" s="50" t="s">
        <v>461</v>
      </c>
      <c r="B9" s="51">
        <f>'UIP Detail'!B7</f>
        <v>95280270.540000007</v>
      </c>
      <c r="C9" s="51">
        <f>'UIP Detail'!C7</f>
        <v>0</v>
      </c>
      <c r="D9" s="51">
        <f>'UIP Detail'!D7</f>
        <v>0</v>
      </c>
      <c r="E9" s="51">
        <f>SUM(B9:D9)</f>
        <v>95280270.540000007</v>
      </c>
      <c r="G9" s="14"/>
      <c r="H9" s="50" t="str">
        <f>'UIP Detail'!A7</f>
        <v xml:space="preserve">          (2) 440 - Electric Residential Sales</v>
      </c>
      <c r="I9" s="121">
        <f>C9-'UIP Detail'!C7</f>
        <v>0</v>
      </c>
      <c r="J9" s="121">
        <f>D9-'UIP Detail'!D7</f>
        <v>0</v>
      </c>
    </row>
    <row r="10" spans="1:10" ht="15" customHeight="1" x14ac:dyDescent="0.25">
      <c r="A10" s="50" t="s">
        <v>462</v>
      </c>
      <c r="B10" s="51">
        <f>'UIP Detail'!B8</f>
        <v>75912048.579999998</v>
      </c>
      <c r="C10" s="51">
        <f>'UIP Detail'!C8</f>
        <v>0</v>
      </c>
      <c r="D10" s="51">
        <f>'UIP Detail'!D8</f>
        <v>0</v>
      </c>
      <c r="E10" s="51">
        <f t="shared" ref="E10:E17" si="0">SUM(B10:D10)</f>
        <v>75912048.579999998</v>
      </c>
      <c r="G10" s="14"/>
      <c r="H10" s="50" t="str">
        <f>'UIP Detail'!A8</f>
        <v xml:space="preserve">          (2) 442 - Electric Commercial &amp; Industrial Sales</v>
      </c>
      <c r="I10" s="121">
        <f>C10-'UIP Detail'!C8</f>
        <v>0</v>
      </c>
      <c r="J10" s="121">
        <f>D10-'UIP Detail'!D8</f>
        <v>0</v>
      </c>
    </row>
    <row r="11" spans="1:10" ht="15" customHeight="1" x14ac:dyDescent="0.25">
      <c r="A11" s="50" t="s">
        <v>463</v>
      </c>
      <c r="B11" s="51">
        <f>'UIP Detail'!B9</f>
        <v>1637401.55999999</v>
      </c>
      <c r="C11" s="51">
        <f>'UIP Detail'!C9</f>
        <v>0</v>
      </c>
      <c r="D11" s="51">
        <f>'UIP Detail'!D9</f>
        <v>0</v>
      </c>
      <c r="E11" s="51">
        <f t="shared" si="0"/>
        <v>1637401.55999999</v>
      </c>
      <c r="G11" s="14"/>
      <c r="H11" s="52" t="str">
        <f>'UIP Detail'!A9</f>
        <v xml:space="preserve">          (2) 444 - Public Street &amp; Highway Lighting</v>
      </c>
      <c r="I11" s="121">
        <f>C11-'UIP Detail'!C9</f>
        <v>0</v>
      </c>
      <c r="J11" s="121">
        <f>D11-'UIP Detail'!D9</f>
        <v>0</v>
      </c>
    </row>
    <row r="12" spans="1:10" ht="15" customHeight="1" x14ac:dyDescent="0.25">
      <c r="A12" s="52" t="s">
        <v>464</v>
      </c>
      <c r="B12" s="51">
        <f>'UIP Detail'!B10</f>
        <v>0</v>
      </c>
      <c r="C12" s="51">
        <f>'UIP Detail'!C10</f>
        <v>0</v>
      </c>
      <c r="D12" s="51">
        <f>'UIP Detail'!D10</f>
        <v>0</v>
      </c>
      <c r="E12" s="51">
        <f t="shared" si="0"/>
        <v>0</v>
      </c>
      <c r="G12" s="14"/>
      <c r="H12" s="52" t="str">
        <f>'UIP Detail'!A10</f>
        <v xml:space="preserve">          (2) 456 - Other Electric Revenues - Conservation</v>
      </c>
      <c r="I12" s="121">
        <f>C12-'UIP Detail'!C10</f>
        <v>0</v>
      </c>
      <c r="J12" s="121">
        <f>D12-'UIP Detail'!D10</f>
        <v>0</v>
      </c>
    </row>
    <row r="13" spans="1:10" ht="15" customHeight="1" x14ac:dyDescent="0.25">
      <c r="A13" s="52" t="s">
        <v>465</v>
      </c>
      <c r="B13" s="51">
        <f>'UIP Detail'!B11</f>
        <v>-30266168.089999899</v>
      </c>
      <c r="C13" s="51">
        <f>'UIP Detail'!C11</f>
        <v>0</v>
      </c>
      <c r="D13" s="51">
        <f>'UIP Detail'!D11</f>
        <v>0</v>
      </c>
      <c r="E13" s="51">
        <f t="shared" si="0"/>
        <v>-30266168.089999899</v>
      </c>
      <c r="G13" s="14"/>
      <c r="H13" s="52" t="str">
        <f>'UIP Detail'!A11</f>
        <v xml:space="preserve">          (2) 456 - Other Electric Revenues - Unbilled</v>
      </c>
      <c r="I13" s="121">
        <f>C13-'UIP Detail'!C11</f>
        <v>0</v>
      </c>
      <c r="J13" s="121">
        <f>D13-'UIP Detail'!D11</f>
        <v>0</v>
      </c>
    </row>
    <row r="14" spans="1:10" ht="15" customHeight="1" x14ac:dyDescent="0.25">
      <c r="A14" s="52" t="s">
        <v>466</v>
      </c>
      <c r="B14" s="51">
        <f>'UIP Detail'!B12</f>
        <v>488809.94</v>
      </c>
      <c r="C14" s="51">
        <f>'UIP Detail'!C12</f>
        <v>0</v>
      </c>
      <c r="D14" s="51">
        <f>'UIP Detail'!D12</f>
        <v>0</v>
      </c>
      <c r="E14" s="51">
        <f t="shared" si="0"/>
        <v>488809.94</v>
      </c>
      <c r="G14" s="14"/>
      <c r="H14" s="50" t="str">
        <f>'UIP Detail'!A12</f>
        <v xml:space="preserve">          (2) 456 - Other Electric Revenues</v>
      </c>
      <c r="I14" s="121">
        <f>C14-'UIP Detail'!C12</f>
        <v>0</v>
      </c>
      <c r="J14" s="121">
        <f>D14-'UIP Detail'!D12</f>
        <v>0</v>
      </c>
    </row>
    <row r="15" spans="1:10" ht="15" customHeight="1" x14ac:dyDescent="0.25">
      <c r="A15" s="50" t="s">
        <v>467</v>
      </c>
      <c r="B15" s="51">
        <f>'UIP Detail'!B13</f>
        <v>0</v>
      </c>
      <c r="C15" s="51">
        <f>'UIP Detail'!C13</f>
        <v>90039573.849999994</v>
      </c>
      <c r="D15" s="51">
        <f>'UIP Detail'!D13</f>
        <v>0</v>
      </c>
      <c r="E15" s="51">
        <f t="shared" si="0"/>
        <v>90039573.849999994</v>
      </c>
      <c r="G15" s="14"/>
      <c r="H15" s="50" t="str">
        <f>'UIP Detail'!A13</f>
        <v xml:space="preserve">          (2) 480 - Gas Residential Sales</v>
      </c>
      <c r="I15" s="121">
        <f>C15-'UIP Detail'!C13</f>
        <v>0</v>
      </c>
      <c r="J15" s="121">
        <f>D15-'UIP Detail'!D13</f>
        <v>0</v>
      </c>
    </row>
    <row r="16" spans="1:10" ht="15" customHeight="1" x14ac:dyDescent="0.25">
      <c r="A16" s="50" t="s">
        <v>468</v>
      </c>
      <c r="B16" s="51">
        <f>'UIP Detail'!B14</f>
        <v>0</v>
      </c>
      <c r="C16" s="51">
        <f>'UIP Detail'!C14</f>
        <v>38273327.689999998</v>
      </c>
      <c r="D16" s="51">
        <f>'UIP Detail'!D14</f>
        <v>0</v>
      </c>
      <c r="E16" s="51">
        <f t="shared" si="0"/>
        <v>38273327.689999998</v>
      </c>
      <c r="G16" s="14"/>
      <c r="H16" s="50" t="str">
        <f>'UIP Detail'!A14</f>
        <v xml:space="preserve">          (2) 481 - Gas Commercial &amp; Industrial Sales</v>
      </c>
      <c r="I16" s="121">
        <f>C16-'UIP Detail'!C14</f>
        <v>0</v>
      </c>
      <c r="J16" s="121">
        <f>D16-'UIP Detail'!D14</f>
        <v>0</v>
      </c>
    </row>
    <row r="17" spans="1:10" ht="15" customHeight="1" x14ac:dyDescent="0.25">
      <c r="A17" s="50" t="s">
        <v>469</v>
      </c>
      <c r="B17" s="53">
        <f>'UIP Detail'!B15</f>
        <v>0</v>
      </c>
      <c r="C17" s="53">
        <f>'UIP Detail'!C15</f>
        <v>1501000.7</v>
      </c>
      <c r="D17" s="53">
        <f>'UIP Detail'!D15</f>
        <v>0</v>
      </c>
      <c r="E17" s="53">
        <f t="shared" si="0"/>
        <v>1501000.7</v>
      </c>
      <c r="G17" s="14"/>
      <c r="H17" s="50" t="str">
        <f>'UIP Detail'!A15</f>
        <v xml:space="preserve">          (2) 489 - Rev From Transportation Of Gas To Others</v>
      </c>
      <c r="I17" s="121">
        <f>C17-'UIP Detail'!C15</f>
        <v>0</v>
      </c>
      <c r="J17" s="121">
        <f>D17-'UIP Detail'!D15</f>
        <v>0</v>
      </c>
    </row>
    <row r="18" spans="1:10" ht="15" customHeight="1" x14ac:dyDescent="0.25">
      <c r="A18" s="50" t="s">
        <v>470</v>
      </c>
      <c r="B18" s="54">
        <f>SUM(B9:B17)</f>
        <v>143052362.53000009</v>
      </c>
      <c r="C18" s="54">
        <f>SUM(C9:C17)</f>
        <v>129813902.23999999</v>
      </c>
      <c r="D18" s="54">
        <f>SUM(D9:D17)</f>
        <v>0</v>
      </c>
      <c r="E18" s="54">
        <f>SUM(E9:E17)</f>
        <v>272866264.77000004</v>
      </c>
      <c r="G18" s="14"/>
      <c r="H18" s="48" t="str">
        <f>'UIP Detail'!A16</f>
        <v xml:space="preserve">               (2) SUBTOTAL</v>
      </c>
      <c r="I18" s="121">
        <f>C18-'UIP Detail'!C16</f>
        <v>0</v>
      </c>
      <c r="J18" s="121">
        <f>D18-'UIP Detail'!D16</f>
        <v>0</v>
      </c>
    </row>
    <row r="19" spans="1:10" ht="15" customHeight="1" x14ac:dyDescent="0.25">
      <c r="A19" s="48" t="s">
        <v>415</v>
      </c>
      <c r="B19" s="49"/>
      <c r="C19" s="49"/>
      <c r="D19" s="49"/>
      <c r="E19" s="49"/>
      <c r="G19" s="14"/>
      <c r="H19" s="50" t="str">
        <f>'UIP Detail'!A17</f>
        <v xml:space="preserve">     3 - SALES FOR RESALE-FIRM</v>
      </c>
      <c r="I19" s="121">
        <f>C19-'UIP Detail'!C17</f>
        <v>0</v>
      </c>
      <c r="J19" s="121">
        <f>D19-'UIP Detail'!D17</f>
        <v>0</v>
      </c>
    </row>
    <row r="20" spans="1:10" ht="15" customHeight="1" x14ac:dyDescent="0.25">
      <c r="A20" s="50" t="s">
        <v>471</v>
      </c>
      <c r="B20" s="53">
        <f>'UIP Detail'!B18</f>
        <v>32811.67</v>
      </c>
      <c r="C20" s="53">
        <f>'UIP Detail'!C18</f>
        <v>0</v>
      </c>
      <c r="D20" s="53">
        <f>'UIP Detail'!D18</f>
        <v>0</v>
      </c>
      <c r="E20" s="53">
        <f>SUM(B20:D20)</f>
        <v>32811.67</v>
      </c>
      <c r="G20" s="14"/>
      <c r="H20" s="50" t="str">
        <f>'UIP Detail'!A18</f>
        <v xml:space="preserve">          (3) 447 - Electric Sales For Resale</v>
      </c>
      <c r="I20" s="121">
        <f>C20-'UIP Detail'!C18</f>
        <v>0</v>
      </c>
      <c r="J20" s="121">
        <f>D20-'UIP Detail'!D18</f>
        <v>0</v>
      </c>
    </row>
    <row r="21" spans="1:10" ht="15" customHeight="1" x14ac:dyDescent="0.25">
      <c r="A21" s="50" t="s">
        <v>470</v>
      </c>
      <c r="B21" s="54">
        <f>SUM(B20)</f>
        <v>32811.67</v>
      </c>
      <c r="C21" s="54">
        <f>SUM(C20)</f>
        <v>0</v>
      </c>
      <c r="D21" s="54">
        <f>SUM(D20)</f>
        <v>0</v>
      </c>
      <c r="E21" s="54">
        <f>SUM(E20)</f>
        <v>32811.67</v>
      </c>
      <c r="G21" s="14"/>
      <c r="H21" s="48" t="str">
        <f>'UIP Detail'!A19</f>
        <v xml:space="preserve">               (3) SUBTOTAL</v>
      </c>
      <c r="I21" s="121">
        <f>C21-'UIP Detail'!C19</f>
        <v>0</v>
      </c>
      <c r="J21" s="121">
        <f>D21-'UIP Detail'!D19</f>
        <v>0</v>
      </c>
    </row>
    <row r="22" spans="1:10" ht="15" customHeight="1" x14ac:dyDescent="0.25">
      <c r="A22" s="48" t="s">
        <v>416</v>
      </c>
      <c r="G22" s="14"/>
      <c r="H22" s="50" t="str">
        <f>'UIP Detail'!A20</f>
        <v xml:space="preserve">     4 - SALES TO OTHER UTILITIES</v>
      </c>
      <c r="I22" s="121">
        <f>C22-'UIP Detail'!C20</f>
        <v>0</v>
      </c>
      <c r="J22" s="121">
        <f>D22-'UIP Detail'!D20</f>
        <v>0</v>
      </c>
    </row>
    <row r="23" spans="1:10" ht="15" customHeight="1" x14ac:dyDescent="0.25">
      <c r="A23" s="50" t="s">
        <v>472</v>
      </c>
      <c r="B23" s="51">
        <f>'UIP Detail'!B21</f>
        <v>3746882.05</v>
      </c>
      <c r="C23" s="51">
        <f>'UIP Detail'!C21</f>
        <v>0</v>
      </c>
      <c r="D23" s="51">
        <f>'UIP Detail'!D21</f>
        <v>0</v>
      </c>
      <c r="E23" s="51">
        <f>SUM(B23:D23)</f>
        <v>3746882.05</v>
      </c>
      <c r="G23" s="14"/>
      <c r="H23" s="50" t="str">
        <f>'UIP Detail'!A21</f>
        <v xml:space="preserve">          (4) 447 - Electric Sales For Resale - Sales</v>
      </c>
      <c r="I23" s="121">
        <f>C23-'UIP Detail'!C21</f>
        <v>0</v>
      </c>
      <c r="J23" s="121">
        <f>D23-'UIP Detail'!D21</f>
        <v>0</v>
      </c>
    </row>
    <row r="24" spans="1:10" ht="15" customHeight="1" x14ac:dyDescent="0.25">
      <c r="A24" s="50" t="s">
        <v>473</v>
      </c>
      <c r="B24" s="53">
        <f>'UIP Detail'!B22</f>
        <v>9022137.8599999994</v>
      </c>
      <c r="C24" s="53">
        <f>'UIP Detail'!C22</f>
        <v>0</v>
      </c>
      <c r="D24" s="53">
        <f>'UIP Detail'!D22</f>
        <v>0</v>
      </c>
      <c r="E24" s="53">
        <f>SUM(B24:D24)</f>
        <v>9022137.8599999994</v>
      </c>
      <c r="G24" s="14"/>
      <c r="H24" s="50" t="str">
        <f>'UIP Detail'!A22</f>
        <v xml:space="preserve">          (4) 447 - Electric Sales For Resale - Purchases</v>
      </c>
      <c r="I24" s="121">
        <f>C24-'UIP Detail'!C22</f>
        <v>0</v>
      </c>
      <c r="J24" s="121">
        <f>D24-'UIP Detail'!D22</f>
        <v>0</v>
      </c>
    </row>
    <row r="25" spans="1:10" ht="15" customHeight="1" x14ac:dyDescent="0.25">
      <c r="A25" s="50" t="s">
        <v>470</v>
      </c>
      <c r="B25" s="54">
        <f>SUM(B23:B24)</f>
        <v>12769019.91</v>
      </c>
      <c r="C25" s="54">
        <f>SUM(C23:C24)</f>
        <v>0</v>
      </c>
      <c r="D25" s="54">
        <f>SUM(D23:D24)</f>
        <v>0</v>
      </c>
      <c r="E25" s="54">
        <f>SUM(E23:E24)</f>
        <v>12769019.91</v>
      </c>
      <c r="G25" s="14"/>
      <c r="H25" s="48" t="str">
        <f>'UIP Detail'!A23</f>
        <v xml:space="preserve">               (4) SUBTOTAL</v>
      </c>
      <c r="I25" s="121">
        <f>C25-'UIP Detail'!C23</f>
        <v>0</v>
      </c>
      <c r="J25" s="121">
        <f>D25-'UIP Detail'!D23</f>
        <v>0</v>
      </c>
    </row>
    <row r="26" spans="1:10" ht="15" customHeight="1" x14ac:dyDescent="0.25">
      <c r="A26" s="48" t="s">
        <v>417</v>
      </c>
      <c r="B26" s="49"/>
      <c r="C26" s="49"/>
      <c r="D26" s="49"/>
      <c r="E26" s="49"/>
      <c r="G26" s="14"/>
      <c r="H26" s="50" t="str">
        <f>'UIP Detail'!A24</f>
        <v xml:space="preserve">     5 - OTHER OPERATING REVENUES</v>
      </c>
      <c r="I26" s="121">
        <f>C26-'UIP Detail'!C24</f>
        <v>0</v>
      </c>
      <c r="J26" s="121">
        <f>D26-'UIP Detail'!D24</f>
        <v>0</v>
      </c>
    </row>
    <row r="27" spans="1:10" ht="15" customHeight="1" x14ac:dyDescent="0.25">
      <c r="A27" s="50" t="s">
        <v>474</v>
      </c>
      <c r="B27" s="51">
        <f>'UIP Detail'!B25</f>
        <v>0</v>
      </c>
      <c r="C27" s="51">
        <f>'UIP Detail'!C25</f>
        <v>0</v>
      </c>
      <c r="D27" s="51">
        <f>'UIP Detail'!D25</f>
        <v>0</v>
      </c>
      <c r="E27" s="51">
        <f t="shared" ref="E27:E36" si="1">SUM(B27:D27)</f>
        <v>0</v>
      </c>
      <c r="G27" s="14"/>
      <c r="H27" s="50" t="str">
        <f>'UIP Detail'!A25</f>
        <v xml:space="preserve">          (5) 412 - Lease Inc Everett Delta to NWP - Gas</v>
      </c>
      <c r="I27" s="121">
        <f>C27-'UIP Detail'!C25</f>
        <v>0</v>
      </c>
      <c r="J27" s="121">
        <f>D27-'UIP Detail'!D25</f>
        <v>0</v>
      </c>
    </row>
    <row r="28" spans="1:10" ht="15" customHeight="1" x14ac:dyDescent="0.25">
      <c r="A28" s="50" t="s">
        <v>475</v>
      </c>
      <c r="B28" s="51">
        <f>'UIP Detail'!B26</f>
        <v>214356.71</v>
      </c>
      <c r="C28" s="51">
        <f>'UIP Detail'!C26</f>
        <v>0</v>
      </c>
      <c r="D28" s="51">
        <f>'UIP Detail'!D26</f>
        <v>0</v>
      </c>
      <c r="E28" s="51">
        <f t="shared" si="1"/>
        <v>214356.71</v>
      </c>
      <c r="G28" s="14"/>
      <c r="H28" s="50" t="str">
        <f>'UIP Detail'!A26</f>
        <v xml:space="preserve">          (5) 450 - Forfeited Discounts</v>
      </c>
      <c r="I28" s="121">
        <f>C28-'UIP Detail'!C26</f>
        <v>0</v>
      </c>
      <c r="J28" s="121">
        <f>D28-'UIP Detail'!D26</f>
        <v>0</v>
      </c>
    </row>
    <row r="29" spans="1:10" ht="15" customHeight="1" x14ac:dyDescent="0.25">
      <c r="A29" s="50" t="s">
        <v>476</v>
      </c>
      <c r="B29" s="51">
        <f>'UIP Detail'!B27</f>
        <v>644302.81000000006</v>
      </c>
      <c r="C29" s="51">
        <f>'UIP Detail'!C27</f>
        <v>0</v>
      </c>
      <c r="D29" s="51">
        <f>'UIP Detail'!D27</f>
        <v>0</v>
      </c>
      <c r="E29" s="51">
        <f t="shared" si="1"/>
        <v>644302.81000000006</v>
      </c>
      <c r="G29" s="14"/>
      <c r="H29" s="50" t="str">
        <f>'UIP Detail'!A27</f>
        <v xml:space="preserve">          (5) 451 - Electric Misc Service Revenue</v>
      </c>
      <c r="I29" s="121">
        <f>C29-'UIP Detail'!C27</f>
        <v>0</v>
      </c>
      <c r="J29" s="121">
        <f>D29-'UIP Detail'!D27</f>
        <v>0</v>
      </c>
    </row>
    <row r="30" spans="1:10" ht="15" customHeight="1" x14ac:dyDescent="0.25">
      <c r="A30" s="50" t="s">
        <v>477</v>
      </c>
      <c r="B30" s="51">
        <f>'UIP Detail'!B28</f>
        <v>1374144.4</v>
      </c>
      <c r="C30" s="51">
        <f>'UIP Detail'!C28</f>
        <v>0</v>
      </c>
      <c r="D30" s="51">
        <f>'UIP Detail'!D28</f>
        <v>0</v>
      </c>
      <c r="E30" s="51">
        <f t="shared" si="1"/>
        <v>1374144.4</v>
      </c>
      <c r="G30" s="14"/>
      <c r="H30" s="50" t="str">
        <f>'UIP Detail'!A28</f>
        <v xml:space="preserve">          (5) 454 - Rent For Electric Property</v>
      </c>
      <c r="I30" s="121">
        <f>C30-'UIP Detail'!C28</f>
        <v>0</v>
      </c>
      <c r="J30" s="121">
        <f>D30-'UIP Detail'!D28</f>
        <v>0</v>
      </c>
    </row>
    <row r="31" spans="1:10" ht="15" customHeight="1" x14ac:dyDescent="0.25">
      <c r="A31" s="50" t="s">
        <v>478</v>
      </c>
      <c r="B31" s="51">
        <f>'UIP Detail'!B29</f>
        <v>4368109.8099999996</v>
      </c>
      <c r="C31" s="51">
        <f>'UIP Detail'!C29</f>
        <v>0</v>
      </c>
      <c r="D31" s="51">
        <f>'UIP Detail'!D29</f>
        <v>0</v>
      </c>
      <c r="E31" s="51">
        <f t="shared" si="1"/>
        <v>4368109.8099999996</v>
      </c>
      <c r="G31" s="14"/>
      <c r="H31" s="50" t="str">
        <f>'UIP Detail'!A29</f>
        <v xml:space="preserve">          (5) 456 - Other Electric Revenues</v>
      </c>
      <c r="I31" s="121">
        <f>C31-'UIP Detail'!C29</f>
        <v>0</v>
      </c>
      <c r="J31" s="121">
        <f>D31-'UIP Detail'!D29</f>
        <v>0</v>
      </c>
    </row>
    <row r="32" spans="1:10" ht="15" customHeight="1" x14ac:dyDescent="0.25">
      <c r="A32" s="50" t="s">
        <v>479</v>
      </c>
      <c r="B32" s="51">
        <f>'UIP Detail'!B30</f>
        <v>0</v>
      </c>
      <c r="C32" s="51">
        <f>'UIP Detail'!C30</f>
        <v>114540.15</v>
      </c>
      <c r="D32" s="51">
        <f>'UIP Detail'!D30</f>
        <v>0</v>
      </c>
      <c r="E32" s="51">
        <f t="shared" si="1"/>
        <v>114540.15</v>
      </c>
      <c r="G32" s="14"/>
      <c r="H32" s="50" t="str">
        <f>'UIP Detail'!A30</f>
        <v xml:space="preserve">          (5) 487 - Forfeited Discounts</v>
      </c>
      <c r="I32" s="121">
        <f>C32-'UIP Detail'!C30</f>
        <v>0</v>
      </c>
      <c r="J32" s="121">
        <f>D32-'UIP Detail'!D30</f>
        <v>0</v>
      </c>
    </row>
    <row r="33" spans="1:10" ht="15" customHeight="1" x14ac:dyDescent="0.25">
      <c r="A33" s="50" t="s">
        <v>480</v>
      </c>
      <c r="B33" s="51">
        <f>'UIP Detail'!B31</f>
        <v>0</v>
      </c>
      <c r="C33" s="51">
        <f>'UIP Detail'!C31</f>
        <v>200379.87</v>
      </c>
      <c r="D33" s="51">
        <f>'UIP Detail'!D31</f>
        <v>0</v>
      </c>
      <c r="E33" s="51">
        <f t="shared" si="1"/>
        <v>200379.87</v>
      </c>
      <c r="G33" s="14"/>
      <c r="H33" s="50" t="str">
        <f>'UIP Detail'!A31</f>
        <v xml:space="preserve">          (5) 488 - Gas Misc Service Revenues</v>
      </c>
      <c r="I33" s="121">
        <f>C33-'UIP Detail'!C31</f>
        <v>0</v>
      </c>
      <c r="J33" s="121">
        <f>D33-'UIP Detail'!D31</f>
        <v>0</v>
      </c>
    </row>
    <row r="34" spans="1:10" ht="15" customHeight="1" x14ac:dyDescent="0.25">
      <c r="A34" s="50" t="s">
        <v>92</v>
      </c>
      <c r="B34" s="51">
        <f>'UIP Detail'!B32</f>
        <v>0</v>
      </c>
      <c r="C34" s="51">
        <f>'UIP Detail'!C32</f>
        <v>81681.5</v>
      </c>
      <c r="D34" s="51">
        <f>'UIP Detail'!D32</f>
        <v>0</v>
      </c>
      <c r="E34" s="51">
        <f t="shared" si="1"/>
        <v>81681.5</v>
      </c>
      <c r="G34" s="14"/>
      <c r="H34" s="50" t="str">
        <f>'UIP Detail'!A32</f>
        <v xml:space="preserve">          (5) 4894 - Gas Revenues from Storing Gas of Others</v>
      </c>
      <c r="I34" s="121">
        <f>C34-'UIP Detail'!C32</f>
        <v>0</v>
      </c>
      <c r="J34" s="121">
        <f>D34-'UIP Detail'!D32</f>
        <v>0</v>
      </c>
    </row>
    <row r="35" spans="1:10" ht="15" customHeight="1" x14ac:dyDescent="0.25">
      <c r="A35" s="50" t="s">
        <v>481</v>
      </c>
      <c r="B35" s="51">
        <f>'UIP Detail'!B33</f>
        <v>0</v>
      </c>
      <c r="C35" s="51">
        <f>'UIP Detail'!C33</f>
        <v>602350.97</v>
      </c>
      <c r="D35" s="51">
        <f>'UIP Detail'!D33</f>
        <v>0</v>
      </c>
      <c r="E35" s="51">
        <f t="shared" si="1"/>
        <v>602350.97</v>
      </c>
      <c r="G35" s="14"/>
      <c r="H35" s="50" t="str">
        <f>'UIP Detail'!A33</f>
        <v xml:space="preserve">          (5) 493 - Rent From Gas Property</v>
      </c>
      <c r="I35" s="121">
        <f>C35-'UIP Detail'!C33</f>
        <v>0</v>
      </c>
      <c r="J35" s="121">
        <f>D35-'UIP Detail'!D33</f>
        <v>0</v>
      </c>
    </row>
    <row r="36" spans="1:10" ht="15" customHeight="1" x14ac:dyDescent="0.25">
      <c r="A36" s="50" t="s">
        <v>482</v>
      </c>
      <c r="B36" s="53">
        <f>'UIP Detail'!B34</f>
        <v>0</v>
      </c>
      <c r="C36" s="53">
        <f>'UIP Detail'!C34</f>
        <v>7224272.5800000001</v>
      </c>
      <c r="D36" s="53">
        <f>'UIP Detail'!D34</f>
        <v>0</v>
      </c>
      <c r="E36" s="53">
        <f t="shared" si="1"/>
        <v>7224272.5800000001</v>
      </c>
      <c r="G36" s="14"/>
      <c r="H36" s="50" t="str">
        <f>'UIP Detail'!A34</f>
        <v xml:space="preserve">          (5) 495 - Other Gas Revenues</v>
      </c>
      <c r="I36" s="121">
        <f>C36-'UIP Detail'!C34</f>
        <v>0</v>
      </c>
      <c r="J36" s="121">
        <f>D36-'UIP Detail'!D34</f>
        <v>0</v>
      </c>
    </row>
    <row r="37" spans="1:10" ht="15" customHeight="1" x14ac:dyDescent="0.25">
      <c r="A37" s="50" t="s">
        <v>470</v>
      </c>
      <c r="B37" s="56">
        <f>SUM(B27:B36)</f>
        <v>6600913.7299999995</v>
      </c>
      <c r="C37" s="56">
        <f>SUM(C27:C36)</f>
        <v>8223225.0700000003</v>
      </c>
      <c r="D37" s="56">
        <f>SUM(D27:D36)</f>
        <v>0</v>
      </c>
      <c r="E37" s="56">
        <f>SUM(E27:E36)</f>
        <v>14824138.800000001</v>
      </c>
      <c r="G37" s="14"/>
      <c r="H37" s="48" t="str">
        <f>'UIP Detail'!A35</f>
        <v xml:space="preserve">               (5) SUBTOTAL</v>
      </c>
      <c r="I37" s="121">
        <f>C37-'UIP Detail'!C35</f>
        <v>0</v>
      </c>
      <c r="J37" s="121">
        <f>D37-'UIP Detail'!D35</f>
        <v>0</v>
      </c>
    </row>
    <row r="38" spans="1:10" ht="15" customHeight="1" x14ac:dyDescent="0.25">
      <c r="A38" s="48" t="s">
        <v>483</v>
      </c>
      <c r="B38" s="54">
        <f>+B18+B21+B25+B37</f>
        <v>162455107.84000006</v>
      </c>
      <c r="C38" s="54">
        <f>+C18+C21+C25+C37</f>
        <v>138037127.31</v>
      </c>
      <c r="D38" s="54">
        <f>+D18+D21+D25+D37</f>
        <v>0</v>
      </c>
      <c r="E38" s="54">
        <f>+E18+E21+E25+E37</f>
        <v>300492235.1500001</v>
      </c>
      <c r="G38" s="14"/>
      <c r="H38" s="48" t="str">
        <f>'UIP Detail'!A36</f>
        <v>(1) TOTAL OPERATING REVENUES</v>
      </c>
      <c r="I38" s="121">
        <f>C38-'UIP Detail'!C36</f>
        <v>0</v>
      </c>
      <c r="J38" s="121">
        <f>D38-'UIP Detail'!D36</f>
        <v>0</v>
      </c>
    </row>
    <row r="39" spans="1:10" ht="9" customHeight="1" x14ac:dyDescent="0.25">
      <c r="A39" s="48"/>
      <c r="B39" s="57"/>
      <c r="C39" s="57"/>
      <c r="D39" s="57"/>
      <c r="E39" s="57"/>
      <c r="G39" s="14"/>
      <c r="H39" s="48">
        <f>'UIP Detail'!A37</f>
        <v>0</v>
      </c>
      <c r="I39" s="121">
        <f>C39-'UIP Detail'!C37</f>
        <v>0</v>
      </c>
      <c r="J39" s="121">
        <f>D39-'UIP Detail'!D37</f>
        <v>0</v>
      </c>
    </row>
    <row r="40" spans="1:10" ht="15" customHeight="1" x14ac:dyDescent="0.25">
      <c r="A40" s="48" t="s">
        <v>484</v>
      </c>
      <c r="B40" s="57"/>
      <c r="C40" s="57"/>
      <c r="D40" s="57"/>
      <c r="E40" s="57"/>
      <c r="G40" s="14"/>
      <c r="H40" s="48" t="str">
        <f>'UIP Detail'!A38</f>
        <v>10 - ENERGY COST</v>
      </c>
      <c r="I40" s="121">
        <f>C40-'UIP Detail'!C38</f>
        <v>0</v>
      </c>
      <c r="J40" s="121">
        <f>D40-'UIP Detail'!D38</f>
        <v>0</v>
      </c>
    </row>
    <row r="41" spans="1:10" ht="15" customHeight="1" x14ac:dyDescent="0.25">
      <c r="A41" s="48" t="s">
        <v>421</v>
      </c>
      <c r="B41" s="49"/>
      <c r="C41" s="49"/>
      <c r="D41" s="49"/>
      <c r="E41" s="49"/>
      <c r="G41" s="14"/>
      <c r="H41" s="50" t="str">
        <f>'UIP Detail'!A39</f>
        <v xml:space="preserve">     11 - FUEL</v>
      </c>
      <c r="I41" s="121">
        <f>C41-'UIP Detail'!C39</f>
        <v>0</v>
      </c>
      <c r="J41" s="121">
        <f>D41-'UIP Detail'!D39</f>
        <v>0</v>
      </c>
    </row>
    <row r="42" spans="1:10" ht="15" customHeight="1" x14ac:dyDescent="0.25">
      <c r="A42" s="50" t="s">
        <v>485</v>
      </c>
      <c r="B42" s="51">
        <f>'UIP Detail'!B40</f>
        <v>6677907.5599999996</v>
      </c>
      <c r="C42" s="51">
        <f>'UIP Detail'!C40</f>
        <v>0</v>
      </c>
      <c r="D42" s="51">
        <f>'UIP Detail'!D40</f>
        <v>0</v>
      </c>
      <c r="E42" s="51">
        <f>SUM(B42:D42)</f>
        <v>6677907.5599999996</v>
      </c>
      <c r="G42" s="14"/>
      <c r="H42" s="50" t="str">
        <f>'UIP Detail'!A40</f>
        <v xml:space="preserve">          (11) 501 - Steam Operations Fuel</v>
      </c>
      <c r="I42" s="121">
        <f>C42-'UIP Detail'!C40</f>
        <v>0</v>
      </c>
      <c r="J42" s="121">
        <f>D42-'UIP Detail'!D40</f>
        <v>0</v>
      </c>
    </row>
    <row r="43" spans="1:10" ht="15" customHeight="1" x14ac:dyDescent="0.25">
      <c r="A43" s="50" t="s">
        <v>486</v>
      </c>
      <c r="B43" s="53">
        <f>'UIP Detail'!B41</f>
        <v>10723728.83</v>
      </c>
      <c r="C43" s="53">
        <f>'UIP Detail'!C41</f>
        <v>0</v>
      </c>
      <c r="D43" s="53">
        <f>'UIP Detail'!D41</f>
        <v>0</v>
      </c>
      <c r="E43" s="53">
        <f>SUM(B43:D43)</f>
        <v>10723728.83</v>
      </c>
      <c r="G43" s="14"/>
      <c r="H43" s="50" t="str">
        <f>'UIP Detail'!A41</f>
        <v xml:space="preserve">          (11) 547 - Other Power Generation Oper Fuel</v>
      </c>
      <c r="I43" s="121">
        <f>C43-'UIP Detail'!C41</f>
        <v>0</v>
      </c>
      <c r="J43" s="121">
        <f>D43-'UIP Detail'!D41</f>
        <v>0</v>
      </c>
    </row>
    <row r="44" spans="1:10" ht="12" customHeight="1" x14ac:dyDescent="0.25">
      <c r="A44" s="50" t="s">
        <v>470</v>
      </c>
      <c r="B44" s="54">
        <f>SUM(B42:B43)</f>
        <v>17401636.390000001</v>
      </c>
      <c r="C44" s="54">
        <f>SUM(C42:C43)</f>
        <v>0</v>
      </c>
      <c r="D44" s="54">
        <f>SUM(D42:D43)</f>
        <v>0</v>
      </c>
      <c r="E44" s="54">
        <f>SUM(E42:E43)</f>
        <v>17401636.390000001</v>
      </c>
      <c r="G44" s="14"/>
      <c r="H44" s="48" t="str">
        <f>'UIP Detail'!A42</f>
        <v xml:space="preserve">               (11) SUBTOTAL</v>
      </c>
      <c r="I44" s="121">
        <f>C44-'UIP Detail'!C42</f>
        <v>0</v>
      </c>
      <c r="J44" s="121">
        <f>D44-'UIP Detail'!D42</f>
        <v>0</v>
      </c>
    </row>
    <row r="45" spans="1:10" ht="15" customHeight="1" x14ac:dyDescent="0.25">
      <c r="A45" s="48" t="s">
        <v>422</v>
      </c>
      <c r="B45" s="49"/>
      <c r="C45" s="49"/>
      <c r="D45" s="49"/>
      <c r="E45" s="49"/>
      <c r="G45" s="14"/>
      <c r="H45" s="50" t="str">
        <f>'UIP Detail'!A43</f>
        <v xml:space="preserve">     12 - PURCHASED AND INTERCHANGED</v>
      </c>
      <c r="I45" s="121">
        <f>C45-'UIP Detail'!C43</f>
        <v>0</v>
      </c>
      <c r="J45" s="121">
        <f>D45-'UIP Detail'!D43</f>
        <v>0</v>
      </c>
    </row>
    <row r="46" spans="1:10" ht="15" customHeight="1" x14ac:dyDescent="0.25">
      <c r="A46" s="50" t="s">
        <v>487</v>
      </c>
      <c r="B46" s="51">
        <f>'UIP Detail'!B44</f>
        <v>64706539.619999997</v>
      </c>
      <c r="C46" s="51">
        <f>'UIP Detail'!C44</f>
        <v>0</v>
      </c>
      <c r="D46" s="51">
        <f>'UIP Detail'!D44</f>
        <v>0</v>
      </c>
      <c r="E46" s="51">
        <f t="shared" ref="E46:E52" si="2">SUM(B46:D46)</f>
        <v>64706539.619999997</v>
      </c>
      <c r="G46" s="14"/>
      <c r="H46" s="50" t="str">
        <f>'UIP Detail'!A44</f>
        <v xml:space="preserve">          (12) 555 - Purchased Power</v>
      </c>
      <c r="I46" s="121">
        <f>C46-'UIP Detail'!C44</f>
        <v>0</v>
      </c>
      <c r="J46" s="121">
        <f>D46-'UIP Detail'!D44</f>
        <v>0</v>
      </c>
    </row>
    <row r="47" spans="1:10" ht="15" customHeight="1" x14ac:dyDescent="0.25">
      <c r="A47" s="50" t="s">
        <v>488</v>
      </c>
      <c r="B47" s="51">
        <f>'UIP Detail'!B45</f>
        <v>219137.1</v>
      </c>
      <c r="C47" s="51">
        <f>'UIP Detail'!C45</f>
        <v>0</v>
      </c>
      <c r="D47" s="51">
        <f>'UIP Detail'!D45</f>
        <v>0</v>
      </c>
      <c r="E47" s="51">
        <f t="shared" si="2"/>
        <v>219137.1</v>
      </c>
      <c r="G47" s="14"/>
      <c r="H47" s="50" t="str">
        <f>'UIP Detail'!A45</f>
        <v xml:space="preserve">          (12) 557 - Other Power Supply Expense</v>
      </c>
      <c r="I47" s="121">
        <f>C47-'UIP Detail'!C45</f>
        <v>0</v>
      </c>
      <c r="J47" s="121">
        <f>D47-'UIP Detail'!D45</f>
        <v>0</v>
      </c>
    </row>
    <row r="48" spans="1:10" ht="15" customHeight="1" x14ac:dyDescent="0.25">
      <c r="A48" s="50" t="s">
        <v>489</v>
      </c>
      <c r="B48" s="51">
        <f>'UIP Detail'!B46</f>
        <v>0</v>
      </c>
      <c r="C48" s="51">
        <f>'UIP Detail'!C46</f>
        <v>53033516.649999902</v>
      </c>
      <c r="D48" s="51">
        <f>'UIP Detail'!D46</f>
        <v>0</v>
      </c>
      <c r="E48" s="51">
        <f t="shared" si="2"/>
        <v>53033516.649999902</v>
      </c>
      <c r="G48" s="14"/>
      <c r="H48" s="50" t="str">
        <f>'UIP Detail'!A46</f>
        <v xml:space="preserve">          (12) 804 - Natural Gas City Gate Purchases</v>
      </c>
      <c r="I48" s="121">
        <f>C48-'UIP Detail'!C46</f>
        <v>0</v>
      </c>
      <c r="J48" s="121">
        <f>D48-'UIP Detail'!D46</f>
        <v>0</v>
      </c>
    </row>
    <row r="49" spans="1:10" ht="15" customHeight="1" x14ac:dyDescent="0.25">
      <c r="A49" s="50" t="s">
        <v>490</v>
      </c>
      <c r="B49" s="51">
        <f>'UIP Detail'!B47</f>
        <v>0</v>
      </c>
      <c r="C49" s="51">
        <f>'UIP Detail'!C47</f>
        <v>0</v>
      </c>
      <c r="D49" s="51">
        <f>'UIP Detail'!D47</f>
        <v>0</v>
      </c>
      <c r="E49" s="51">
        <f t="shared" si="2"/>
        <v>0</v>
      </c>
      <c r="G49" s="14"/>
      <c r="H49" s="50" t="str">
        <f>'UIP Detail'!A47</f>
        <v xml:space="preserve">          (12) 805 - Other Gas Purchases</v>
      </c>
      <c r="I49" s="121">
        <f>C49-'UIP Detail'!C47</f>
        <v>0</v>
      </c>
      <c r="J49" s="121">
        <f>D49-'UIP Detail'!D47</f>
        <v>0</v>
      </c>
    </row>
    <row r="50" spans="1:10" ht="15" customHeight="1" x14ac:dyDescent="0.25">
      <c r="A50" s="50" t="s">
        <v>491</v>
      </c>
      <c r="B50" s="51">
        <f>'UIP Detail'!B48</f>
        <v>0</v>
      </c>
      <c r="C50" s="51">
        <f>'UIP Detail'!C48</f>
        <v>8820392.1299999896</v>
      </c>
      <c r="D50" s="51">
        <f>'UIP Detail'!D48</f>
        <v>0</v>
      </c>
      <c r="E50" s="51">
        <f t="shared" si="2"/>
        <v>8820392.1299999896</v>
      </c>
      <c r="G50" s="14"/>
      <c r="H50" s="50" t="str">
        <f>'UIP Detail'!A48</f>
        <v xml:space="preserve">          (12) 8051 - Purchased Gas Cost Adjustments</v>
      </c>
      <c r="I50" s="121">
        <f>C50-'UIP Detail'!C48</f>
        <v>0</v>
      </c>
      <c r="J50" s="121">
        <f>D50-'UIP Detail'!D48</f>
        <v>0</v>
      </c>
    </row>
    <row r="51" spans="1:10" ht="15" customHeight="1" x14ac:dyDescent="0.25">
      <c r="A51" s="50" t="s">
        <v>492</v>
      </c>
      <c r="B51" s="51">
        <f>'UIP Detail'!B49</f>
        <v>0</v>
      </c>
      <c r="C51" s="51">
        <f>'UIP Detail'!C49</f>
        <v>6988599.1099999901</v>
      </c>
      <c r="D51" s="51">
        <f>'UIP Detail'!D49</f>
        <v>0</v>
      </c>
      <c r="E51" s="51">
        <f t="shared" si="2"/>
        <v>6988599.1099999901</v>
      </c>
      <c r="G51" s="14"/>
      <c r="H51" s="50" t="str">
        <f>'UIP Detail'!A49</f>
        <v xml:space="preserve">          (12) 8081 - Gas Withdrawn From Storage</v>
      </c>
      <c r="I51" s="121">
        <f>C51-'UIP Detail'!C49</f>
        <v>0</v>
      </c>
      <c r="J51" s="121">
        <f>D51-'UIP Detail'!D49</f>
        <v>0</v>
      </c>
    </row>
    <row r="52" spans="1:10" ht="15" customHeight="1" x14ac:dyDescent="0.25">
      <c r="A52" s="50" t="s">
        <v>493</v>
      </c>
      <c r="B52" s="53">
        <f>'UIP Detail'!B50</f>
        <v>0</v>
      </c>
      <c r="C52" s="53">
        <f>'UIP Detail'!C50</f>
        <v>-3269805.12</v>
      </c>
      <c r="D52" s="53">
        <f>'UIP Detail'!D50</f>
        <v>0</v>
      </c>
      <c r="E52" s="53">
        <f t="shared" si="2"/>
        <v>-3269805.12</v>
      </c>
      <c r="G52" s="14"/>
      <c r="H52" s="50" t="str">
        <f>'UIP Detail'!A50</f>
        <v xml:space="preserve">          (12) 8082 - Gas Delivered To Storage</v>
      </c>
      <c r="I52" s="121">
        <f>C52-'UIP Detail'!C50</f>
        <v>0</v>
      </c>
      <c r="J52" s="121">
        <f>D52-'UIP Detail'!D50</f>
        <v>0</v>
      </c>
    </row>
    <row r="53" spans="1:10" ht="12.75" customHeight="1" x14ac:dyDescent="0.25">
      <c r="A53" s="50" t="s">
        <v>470</v>
      </c>
      <c r="B53" s="54">
        <f>SUM(B46:B52)</f>
        <v>64925676.719999999</v>
      </c>
      <c r="C53" s="54">
        <f>SUM(C46:C52)</f>
        <v>65572702.769999884</v>
      </c>
      <c r="D53" s="54">
        <f>SUM(D46:D52)</f>
        <v>0</v>
      </c>
      <c r="E53" s="54">
        <f>SUM(E46:E52)</f>
        <v>130498379.48999988</v>
      </c>
      <c r="G53" s="14"/>
      <c r="H53" s="48" t="str">
        <f>'UIP Detail'!A51</f>
        <v xml:space="preserve">               (12) SUBTOTAL</v>
      </c>
      <c r="I53" s="121">
        <f>C53-'UIP Detail'!C51</f>
        <v>0</v>
      </c>
      <c r="J53" s="121">
        <f>D53-'UIP Detail'!D51</f>
        <v>0</v>
      </c>
    </row>
    <row r="54" spans="1:10" ht="15" customHeight="1" x14ac:dyDescent="0.25">
      <c r="A54" s="48" t="s">
        <v>423</v>
      </c>
      <c r="B54" s="58"/>
      <c r="C54" s="49"/>
      <c r="D54" s="49"/>
      <c r="G54" s="14"/>
      <c r="H54" s="50" t="str">
        <f>'UIP Detail'!A52</f>
        <v xml:space="preserve">     13 - WHEELING</v>
      </c>
      <c r="I54" s="121">
        <f>C54-'UIP Detail'!C52</f>
        <v>0</v>
      </c>
      <c r="J54" s="121">
        <f>D54-'UIP Detail'!D52</f>
        <v>0</v>
      </c>
    </row>
    <row r="55" spans="1:10" ht="15" customHeight="1" x14ac:dyDescent="0.25">
      <c r="A55" s="50" t="s">
        <v>494</v>
      </c>
      <c r="B55" s="53">
        <f>'UIP Detail'!B53</f>
        <v>9235813.7699999996</v>
      </c>
      <c r="C55" s="53">
        <f>'UIP Detail'!C53</f>
        <v>0</v>
      </c>
      <c r="D55" s="53">
        <f>'UIP Detail'!D53</f>
        <v>0</v>
      </c>
      <c r="E55" s="53">
        <f>SUM(B55:D55)</f>
        <v>9235813.7699999996</v>
      </c>
      <c r="G55" s="14"/>
      <c r="H55" s="50" t="str">
        <f>'UIP Detail'!A53</f>
        <v xml:space="preserve">          (13) 565 - Transmission Of Electricity By Others</v>
      </c>
      <c r="I55" s="121">
        <f>C55-'UIP Detail'!C53</f>
        <v>0</v>
      </c>
      <c r="J55" s="121">
        <f>D55-'UIP Detail'!D53</f>
        <v>0</v>
      </c>
    </row>
    <row r="56" spans="1:10" ht="12.75" customHeight="1" x14ac:dyDescent="0.25">
      <c r="A56" s="50" t="s">
        <v>470</v>
      </c>
      <c r="B56" s="49">
        <f>+B55</f>
        <v>9235813.7699999996</v>
      </c>
      <c r="C56" s="49">
        <f>+C55</f>
        <v>0</v>
      </c>
      <c r="D56" s="49">
        <f>+D55</f>
        <v>0</v>
      </c>
      <c r="E56" s="49">
        <f>+E55</f>
        <v>9235813.7699999996</v>
      </c>
      <c r="G56" s="14"/>
      <c r="H56" s="48" t="str">
        <f>'UIP Detail'!A54</f>
        <v xml:space="preserve">               (13) SUBTOTAL</v>
      </c>
      <c r="I56" s="121">
        <f>C56-'UIP Detail'!C54</f>
        <v>0</v>
      </c>
      <c r="J56" s="121">
        <f>D56-'UIP Detail'!D54</f>
        <v>0</v>
      </c>
    </row>
    <row r="57" spans="1:10" ht="15" customHeight="1" x14ac:dyDescent="0.25">
      <c r="A57" s="48" t="s">
        <v>424</v>
      </c>
      <c r="B57" s="49"/>
      <c r="C57" s="49"/>
      <c r="D57" s="49"/>
      <c r="E57" s="49"/>
      <c r="G57" s="14"/>
      <c r="H57" s="50" t="str">
        <f>'UIP Detail'!A55</f>
        <v xml:space="preserve">     14 - RESIDENTIAL EXCHANGE</v>
      </c>
      <c r="I57" s="121">
        <f>C57-'UIP Detail'!C55</f>
        <v>0</v>
      </c>
      <c r="J57" s="121">
        <f>D57-'UIP Detail'!D55</f>
        <v>0</v>
      </c>
    </row>
    <row r="58" spans="1:10" ht="15" customHeight="1" x14ac:dyDescent="0.25">
      <c r="A58" s="50" t="s">
        <v>495</v>
      </c>
      <c r="B58" s="53">
        <f>'UIP Detail'!B56</f>
        <v>-17481961.289999999</v>
      </c>
      <c r="C58" s="53">
        <f>'UIP Detail'!C56</f>
        <v>0</v>
      </c>
      <c r="D58" s="53">
        <f>'UIP Detail'!D56</f>
        <v>0</v>
      </c>
      <c r="E58" s="53">
        <f>SUM(B58:D58)</f>
        <v>-17481961.289999999</v>
      </c>
      <c r="G58" s="14"/>
      <c r="H58" s="50" t="str">
        <f>'UIP Detail'!A56</f>
        <v xml:space="preserve">          (14) 555 - Purchased Power</v>
      </c>
      <c r="I58" s="121">
        <f>C58-'UIP Detail'!C56</f>
        <v>0</v>
      </c>
      <c r="J58" s="121">
        <f>D58-'UIP Detail'!D56</f>
        <v>0</v>
      </c>
    </row>
    <row r="59" spans="1:10" ht="13.5" customHeight="1" x14ac:dyDescent="0.25">
      <c r="A59" s="50" t="s">
        <v>470</v>
      </c>
      <c r="B59" s="59">
        <f>+B58</f>
        <v>-17481961.289999999</v>
      </c>
      <c r="C59" s="59">
        <f>+C58</f>
        <v>0</v>
      </c>
      <c r="D59" s="59">
        <f>+D58</f>
        <v>0</v>
      </c>
      <c r="E59" s="54">
        <f>+E58</f>
        <v>-17481961.289999999</v>
      </c>
      <c r="G59" s="14"/>
      <c r="H59" s="48" t="str">
        <f>'UIP Detail'!A57</f>
        <v xml:space="preserve">               (14) SUBTOTAL</v>
      </c>
      <c r="I59" s="121">
        <f>C59-'UIP Detail'!C57</f>
        <v>0</v>
      </c>
      <c r="J59" s="121">
        <f>D59-'UIP Detail'!D57</f>
        <v>0</v>
      </c>
    </row>
    <row r="60" spans="1:10" ht="15" customHeight="1" x14ac:dyDescent="0.25">
      <c r="A60" s="48" t="s">
        <v>496</v>
      </c>
      <c r="B60" s="56">
        <f>+B44+B53+B56+B59</f>
        <v>74081165.590000004</v>
      </c>
      <c r="C60" s="56">
        <f>+C44+C53+C56+C59</f>
        <v>65572702.769999884</v>
      </c>
      <c r="D60" s="56">
        <f>+D44+D53+D56+D59</f>
        <v>0</v>
      </c>
      <c r="E60" s="59">
        <f>+E44+E53+E56+E59</f>
        <v>139653868.3599999</v>
      </c>
      <c r="G60" s="14"/>
      <c r="H60" s="48"/>
      <c r="I60" s="121">
        <f>C60-'UIP Detail'!C58</f>
        <v>0</v>
      </c>
      <c r="J60" s="121">
        <f>D60-'UIP Detail'!D58</f>
        <v>0</v>
      </c>
    </row>
    <row r="61" spans="1:10" ht="8.25" customHeight="1" x14ac:dyDescent="0.25">
      <c r="A61" s="48"/>
      <c r="B61" s="49"/>
      <c r="C61" s="49"/>
      <c r="D61" s="49"/>
      <c r="E61" s="123"/>
      <c r="G61" s="14"/>
      <c r="H61" s="50" t="s">
        <v>497</v>
      </c>
      <c r="I61" s="121"/>
      <c r="J61" s="121"/>
    </row>
    <row r="62" spans="1:10" ht="15" customHeight="1" thickBot="1" x14ac:dyDescent="0.3">
      <c r="A62" s="50" t="s">
        <v>497</v>
      </c>
      <c r="B62" s="60">
        <f>+B38-B60</f>
        <v>88373942.25000006</v>
      </c>
      <c r="C62" s="60">
        <f>+C38-C60</f>
        <v>72464424.540000111</v>
      </c>
      <c r="D62" s="60">
        <f>+D38-D60</f>
        <v>0</v>
      </c>
      <c r="E62" s="60">
        <f>+E38-E60</f>
        <v>160838366.7900002</v>
      </c>
      <c r="G62" s="14"/>
      <c r="H62" s="50"/>
      <c r="I62" s="121">
        <f>C62-'UIP Detail'!C60</f>
        <v>0</v>
      </c>
      <c r="J62" s="121">
        <f>D62-'UIP Detail'!D60</f>
        <v>0</v>
      </c>
    </row>
    <row r="63" spans="1:10" ht="7.5" customHeight="1" thickTop="1" x14ac:dyDescent="0.25">
      <c r="A63" s="50"/>
      <c r="B63" s="46"/>
      <c r="C63" s="46"/>
      <c r="D63" s="46"/>
      <c r="E63" s="46"/>
      <c r="G63" s="14"/>
      <c r="H63" s="61">
        <f>'UIP Detail'!A61</f>
        <v>0</v>
      </c>
      <c r="I63" s="121">
        <f>C63-'UIP Detail'!C61</f>
        <v>0</v>
      </c>
      <c r="J63" s="121">
        <f>D63-'UIP Detail'!D61</f>
        <v>0</v>
      </c>
    </row>
    <row r="64" spans="1:10" ht="15" customHeight="1" x14ac:dyDescent="0.25">
      <c r="A64" s="48" t="s">
        <v>498</v>
      </c>
      <c r="B64" s="46"/>
      <c r="C64" s="46"/>
      <c r="D64" s="46"/>
      <c r="E64" s="46"/>
      <c r="G64" s="14"/>
      <c r="H64" s="48" t="str">
        <f>'UIP Detail'!A62</f>
        <v>OPERATING EXPENSES</v>
      </c>
      <c r="I64" s="121">
        <f>C64-'UIP Detail'!C62</f>
        <v>0</v>
      </c>
      <c r="J64" s="121">
        <f>D64-'UIP Detail'!D62</f>
        <v>0</v>
      </c>
    </row>
    <row r="65" spans="1:10" ht="15" customHeight="1" x14ac:dyDescent="0.25">
      <c r="A65" s="61" t="s">
        <v>499</v>
      </c>
      <c r="B65" s="46"/>
      <c r="C65" s="46"/>
      <c r="D65" s="46"/>
      <c r="E65" s="46"/>
      <c r="G65" s="14"/>
      <c r="H65" s="50" t="str">
        <f>'UIP Detail'!A63</f>
        <v xml:space="preserve">     OPERATING AND MAINTENANCE</v>
      </c>
      <c r="I65" s="121">
        <f>C65-'UIP Detail'!C63</f>
        <v>0</v>
      </c>
      <c r="J65" s="121">
        <f>D65-'UIP Detail'!D63</f>
        <v>0</v>
      </c>
    </row>
    <row r="66" spans="1:10" ht="15" customHeight="1" x14ac:dyDescent="0.25">
      <c r="A66" s="48" t="s">
        <v>427</v>
      </c>
      <c r="B66" s="49"/>
      <c r="C66" s="49"/>
      <c r="D66" s="49"/>
      <c r="E66" s="49"/>
      <c r="G66" s="14"/>
      <c r="H66" s="50" t="str">
        <f>'UIP Detail'!A64</f>
        <v xml:space="preserve">          17 - OTHER ENERGY SUPPLY EXPENSES</v>
      </c>
      <c r="I66" s="121">
        <f>C66-'UIP Detail'!C64</f>
        <v>0</v>
      </c>
      <c r="J66" s="121">
        <f>D66-'UIP Detail'!D64</f>
        <v>0</v>
      </c>
    </row>
    <row r="67" spans="1:10" ht="15" customHeight="1" x14ac:dyDescent="0.25">
      <c r="A67" s="50" t="s">
        <v>500</v>
      </c>
      <c r="B67" s="51">
        <f>'UIP Detail'!B65</f>
        <v>191287.9</v>
      </c>
      <c r="C67" s="51">
        <f>'UIP Detail'!C65</f>
        <v>0</v>
      </c>
      <c r="D67" s="51">
        <f>'UIP Detail'!D65</f>
        <v>0</v>
      </c>
      <c r="E67" s="51">
        <f>SUM(B67:D67)</f>
        <v>191287.9</v>
      </c>
      <c r="F67" s="14"/>
      <c r="G67" s="14"/>
      <c r="H67" s="50" t="str">
        <f>'UIP Detail'!A65</f>
        <v xml:space="preserve">               (17) 500 - Steam Oper Supv &amp; Engineering</v>
      </c>
      <c r="I67" s="121">
        <f>C67-'UIP Detail'!C65</f>
        <v>0</v>
      </c>
      <c r="J67" s="121">
        <f>D67-'UIP Detail'!D65</f>
        <v>0</v>
      </c>
    </row>
    <row r="68" spans="1:10" ht="15" customHeight="1" x14ac:dyDescent="0.25">
      <c r="A68" s="50" t="s">
        <v>501</v>
      </c>
      <c r="B68" s="51">
        <f>'UIP Detail'!B66</f>
        <v>737370.97</v>
      </c>
      <c r="C68" s="51">
        <f>'UIP Detail'!C66</f>
        <v>0</v>
      </c>
      <c r="D68" s="51">
        <f>'UIP Detail'!D66</f>
        <v>0</v>
      </c>
      <c r="E68" s="51">
        <f t="shared" ref="E68:E131" si="3">SUM(B68:D68)</f>
        <v>737370.97</v>
      </c>
      <c r="F68" s="14"/>
      <c r="G68" s="14"/>
      <c r="H68" s="50" t="str">
        <f>'UIP Detail'!A66</f>
        <v xml:space="preserve">               (17) 502 - Steam Oper Steam Expenses</v>
      </c>
      <c r="I68" s="121">
        <f>C68-'UIP Detail'!C66</f>
        <v>0</v>
      </c>
      <c r="J68" s="121">
        <f>D68-'UIP Detail'!D66</f>
        <v>0</v>
      </c>
    </row>
    <row r="69" spans="1:10" ht="15" customHeight="1" x14ac:dyDescent="0.25">
      <c r="A69" s="50" t="s">
        <v>502</v>
      </c>
      <c r="B69" s="51">
        <f>'UIP Detail'!B67</f>
        <v>185987.08</v>
      </c>
      <c r="C69" s="51">
        <f>'UIP Detail'!C67</f>
        <v>0</v>
      </c>
      <c r="D69" s="51">
        <f>'UIP Detail'!D67</f>
        <v>0</v>
      </c>
      <c r="E69" s="51">
        <f t="shared" si="3"/>
        <v>185987.08</v>
      </c>
      <c r="F69" s="14"/>
      <c r="G69" s="14"/>
      <c r="H69" s="50" t="str">
        <f>'UIP Detail'!A67</f>
        <v xml:space="preserve">               (17) 505 - Steam Oper Electric Expense</v>
      </c>
      <c r="I69" s="121">
        <f>C69-'UIP Detail'!C67</f>
        <v>0</v>
      </c>
      <c r="J69" s="121">
        <f>D69-'UIP Detail'!D67</f>
        <v>0</v>
      </c>
    </row>
    <row r="70" spans="1:10" ht="15" customHeight="1" x14ac:dyDescent="0.25">
      <c r="A70" s="50" t="s">
        <v>503</v>
      </c>
      <c r="B70" s="51">
        <f>'UIP Detail'!B68</f>
        <v>628239.49</v>
      </c>
      <c r="C70" s="51">
        <f>'UIP Detail'!C68</f>
        <v>0</v>
      </c>
      <c r="D70" s="51">
        <f>'UIP Detail'!D68</f>
        <v>0</v>
      </c>
      <c r="E70" s="51">
        <f t="shared" si="3"/>
        <v>628239.49</v>
      </c>
      <c r="F70" s="14"/>
      <c r="G70" s="14"/>
      <c r="H70" s="50" t="str">
        <f>'UIP Detail'!A68</f>
        <v xml:space="preserve">               (17) 506 - Steam Oper Misc Steam Power</v>
      </c>
      <c r="I70" s="121">
        <f>C70-'UIP Detail'!C68</f>
        <v>0</v>
      </c>
      <c r="J70" s="121">
        <f>D70-'UIP Detail'!D68</f>
        <v>0</v>
      </c>
    </row>
    <row r="71" spans="1:10" ht="15" customHeight="1" x14ac:dyDescent="0.25">
      <c r="A71" s="50" t="s">
        <v>504</v>
      </c>
      <c r="B71" s="51">
        <f>'UIP Detail'!B69</f>
        <v>18789.1499999999</v>
      </c>
      <c r="C71" s="51">
        <f>'UIP Detail'!C69</f>
        <v>0</v>
      </c>
      <c r="D71" s="51">
        <f>'UIP Detail'!D69</f>
        <v>0</v>
      </c>
      <c r="E71" s="51">
        <f t="shared" si="3"/>
        <v>18789.1499999999</v>
      </c>
      <c r="F71" s="14"/>
      <c r="G71" s="14"/>
      <c r="H71" s="50" t="str">
        <f>'UIP Detail'!A69</f>
        <v xml:space="preserve">               (17) 507 - Steam Operations Rents</v>
      </c>
      <c r="I71" s="121">
        <f>C71-'UIP Detail'!C69</f>
        <v>0</v>
      </c>
      <c r="J71" s="121">
        <f>D71-'UIP Detail'!D69</f>
        <v>0</v>
      </c>
    </row>
    <row r="72" spans="1:10" ht="15.75" customHeight="1" x14ac:dyDescent="0.25">
      <c r="A72" s="50" t="s">
        <v>505</v>
      </c>
      <c r="B72" s="51">
        <f>'UIP Detail'!B70</f>
        <v>214772.68</v>
      </c>
      <c r="C72" s="51">
        <f>'UIP Detail'!C70</f>
        <v>0</v>
      </c>
      <c r="D72" s="51">
        <f>'UIP Detail'!D70</f>
        <v>0</v>
      </c>
      <c r="E72" s="51">
        <f t="shared" si="3"/>
        <v>214772.68</v>
      </c>
      <c r="F72" s="14"/>
      <c r="G72" s="14"/>
      <c r="H72" s="50" t="str">
        <f>'UIP Detail'!A70</f>
        <v xml:space="preserve">               (17) 510 - Steam Maint Supv &amp; Engineering</v>
      </c>
      <c r="I72" s="121">
        <f>C72-'UIP Detail'!C70</f>
        <v>0</v>
      </c>
      <c r="J72" s="121">
        <f>D72-'UIP Detail'!D70</f>
        <v>0</v>
      </c>
    </row>
    <row r="73" spans="1:10" ht="15" customHeight="1" x14ac:dyDescent="0.25">
      <c r="A73" s="50" t="s">
        <v>506</v>
      </c>
      <c r="B73" s="51">
        <f>'UIP Detail'!B71</f>
        <v>460423.41</v>
      </c>
      <c r="C73" s="51">
        <f>'UIP Detail'!C71</f>
        <v>0</v>
      </c>
      <c r="D73" s="51">
        <f>'UIP Detail'!D71</f>
        <v>0</v>
      </c>
      <c r="E73" s="51">
        <f t="shared" si="3"/>
        <v>460423.41</v>
      </c>
      <c r="F73" s="14"/>
      <c r="G73" s="14"/>
      <c r="H73" s="50" t="str">
        <f>'UIP Detail'!A71</f>
        <v xml:space="preserve">               (17) 511 - Steam Maint Structures</v>
      </c>
      <c r="I73" s="121">
        <f>C73-'UIP Detail'!C71</f>
        <v>0</v>
      </c>
      <c r="J73" s="121">
        <f>D73-'UIP Detail'!D71</f>
        <v>0</v>
      </c>
    </row>
    <row r="74" spans="1:10" ht="15" customHeight="1" x14ac:dyDescent="0.25">
      <c r="A74" s="50" t="s">
        <v>507</v>
      </c>
      <c r="B74" s="51">
        <f>'UIP Detail'!B72</f>
        <v>1270884.6099999901</v>
      </c>
      <c r="C74" s="51">
        <f>'UIP Detail'!C72</f>
        <v>0</v>
      </c>
      <c r="D74" s="51">
        <f>'UIP Detail'!D72</f>
        <v>0</v>
      </c>
      <c r="E74" s="51">
        <f t="shared" si="3"/>
        <v>1270884.6099999901</v>
      </c>
      <c r="F74" s="14"/>
      <c r="G74" s="14"/>
      <c r="H74" s="50" t="str">
        <f>'UIP Detail'!A72</f>
        <v xml:space="preserve">               (17) 512 - Steam Maint Boiler Plant</v>
      </c>
      <c r="I74" s="121">
        <f>C74-'UIP Detail'!C72</f>
        <v>0</v>
      </c>
      <c r="J74" s="121">
        <f>D74-'UIP Detail'!D72</f>
        <v>0</v>
      </c>
    </row>
    <row r="75" spans="1:10" ht="15" customHeight="1" x14ac:dyDescent="0.25">
      <c r="A75" s="50" t="s">
        <v>508</v>
      </c>
      <c r="B75" s="51">
        <f>'UIP Detail'!B73</f>
        <v>468750.45</v>
      </c>
      <c r="C75" s="51">
        <f>'UIP Detail'!C73</f>
        <v>0</v>
      </c>
      <c r="D75" s="51">
        <f>'UIP Detail'!D73</f>
        <v>0</v>
      </c>
      <c r="E75" s="51">
        <f t="shared" si="3"/>
        <v>468750.45</v>
      </c>
      <c r="F75" s="14"/>
      <c r="G75" s="14"/>
      <c r="H75" s="50" t="str">
        <f>'UIP Detail'!A73</f>
        <v xml:space="preserve">               (17) 513 - Steam Maint Electric Plant</v>
      </c>
      <c r="I75" s="121">
        <f>C75-'UIP Detail'!C73</f>
        <v>0</v>
      </c>
      <c r="J75" s="121">
        <f>D75-'UIP Detail'!D73</f>
        <v>0</v>
      </c>
    </row>
    <row r="76" spans="1:10" ht="15" customHeight="1" x14ac:dyDescent="0.25">
      <c r="A76" s="50" t="s">
        <v>509</v>
      </c>
      <c r="B76" s="51">
        <f>'UIP Detail'!B74</f>
        <v>217862.08</v>
      </c>
      <c r="C76" s="51">
        <f>'UIP Detail'!C74</f>
        <v>0</v>
      </c>
      <c r="D76" s="51">
        <f>'UIP Detail'!D74</f>
        <v>0</v>
      </c>
      <c r="E76" s="51">
        <f t="shared" si="3"/>
        <v>217862.08</v>
      </c>
      <c r="F76" s="14"/>
      <c r="G76" s="14"/>
      <c r="H76" s="50" t="str">
        <f>'UIP Detail'!A74</f>
        <v xml:space="preserve">               (17) 514 - Steam Maint Misc Steam Plant</v>
      </c>
      <c r="I76" s="121">
        <f>C76-'UIP Detail'!C74</f>
        <v>0</v>
      </c>
      <c r="J76" s="121">
        <f>D76-'UIP Detail'!D74</f>
        <v>0</v>
      </c>
    </row>
    <row r="77" spans="1:10" ht="15" customHeight="1" x14ac:dyDescent="0.25">
      <c r="A77" s="50" t="s">
        <v>510</v>
      </c>
      <c r="B77" s="51">
        <f>'UIP Detail'!B75</f>
        <v>127680.72999999901</v>
      </c>
      <c r="C77" s="51">
        <f>'UIP Detail'!C75</f>
        <v>0</v>
      </c>
      <c r="D77" s="51">
        <f>'UIP Detail'!D75</f>
        <v>0</v>
      </c>
      <c r="E77" s="51">
        <f t="shared" si="3"/>
        <v>127680.72999999901</v>
      </c>
      <c r="F77" s="14"/>
      <c r="G77" s="14"/>
      <c r="H77" s="50" t="str">
        <f>'UIP Detail'!A75</f>
        <v xml:space="preserve">               (17) 535 - Hydro Oper Supv &amp; Engineering</v>
      </c>
      <c r="I77" s="121">
        <f>C77-'UIP Detail'!C75</f>
        <v>0</v>
      </c>
      <c r="J77" s="121">
        <f>D77-'UIP Detail'!D75</f>
        <v>0</v>
      </c>
    </row>
    <row r="78" spans="1:10" ht="15" customHeight="1" x14ac:dyDescent="0.25">
      <c r="A78" s="50" t="s">
        <v>511</v>
      </c>
      <c r="B78" s="51">
        <f>'UIP Detail'!B76</f>
        <v>0</v>
      </c>
      <c r="C78" s="51">
        <f>'UIP Detail'!C76</f>
        <v>0</v>
      </c>
      <c r="D78" s="51">
        <f>'UIP Detail'!D76</f>
        <v>0</v>
      </c>
      <c r="E78" s="51">
        <f t="shared" si="3"/>
        <v>0</v>
      </c>
      <c r="F78" s="14"/>
      <c r="G78" s="14"/>
      <c r="H78" s="50" t="str">
        <f>'UIP Detail'!A76</f>
        <v xml:space="preserve">               (17) 536 - Hydro Oper Water For Power</v>
      </c>
      <c r="I78" s="121">
        <f>C78-'UIP Detail'!C76</f>
        <v>0</v>
      </c>
      <c r="J78" s="121">
        <f>D78-'UIP Detail'!D76</f>
        <v>0</v>
      </c>
    </row>
    <row r="79" spans="1:10" ht="15" customHeight="1" x14ac:dyDescent="0.25">
      <c r="A79" s="50" t="s">
        <v>512</v>
      </c>
      <c r="B79" s="51">
        <f>'UIP Detail'!B77</f>
        <v>318859.77</v>
      </c>
      <c r="C79" s="51">
        <f>'UIP Detail'!C77</f>
        <v>0</v>
      </c>
      <c r="D79" s="51">
        <f>'UIP Detail'!D77</f>
        <v>0</v>
      </c>
      <c r="E79" s="51">
        <f t="shared" si="3"/>
        <v>318859.77</v>
      </c>
      <c r="F79" s="14"/>
      <c r="G79" s="14"/>
      <c r="H79" s="50" t="str">
        <f>'UIP Detail'!A77</f>
        <v xml:space="preserve">               (17) 537 - Hydro Oper Hydraulic Expenses</v>
      </c>
      <c r="I79" s="121">
        <f>C79-'UIP Detail'!C77</f>
        <v>0</v>
      </c>
      <c r="J79" s="121">
        <f>D79-'UIP Detail'!D77</f>
        <v>0</v>
      </c>
    </row>
    <row r="80" spans="1:10" ht="15" customHeight="1" x14ac:dyDescent="0.25">
      <c r="A80" s="50" t="s">
        <v>513</v>
      </c>
      <c r="B80" s="51">
        <f>'UIP Detail'!B78</f>
        <v>23753.63</v>
      </c>
      <c r="C80" s="51">
        <f>'UIP Detail'!C78</f>
        <v>0</v>
      </c>
      <c r="D80" s="51">
        <f>'UIP Detail'!D78</f>
        <v>0</v>
      </c>
      <c r="E80" s="51">
        <f t="shared" si="3"/>
        <v>23753.63</v>
      </c>
      <c r="F80" s="14"/>
      <c r="G80" s="14"/>
      <c r="H80" s="50" t="str">
        <f>'UIP Detail'!A78</f>
        <v xml:space="preserve">               (17) 538 - Hydro Oper Electric Expenses</v>
      </c>
      <c r="I80" s="121">
        <f>C80-'UIP Detail'!C78</f>
        <v>0</v>
      </c>
      <c r="J80" s="121">
        <f>D80-'UIP Detail'!D78</f>
        <v>0</v>
      </c>
    </row>
    <row r="81" spans="1:10" ht="15" customHeight="1" x14ac:dyDescent="0.25">
      <c r="A81" s="50" t="s">
        <v>514</v>
      </c>
      <c r="B81" s="51">
        <f>'UIP Detail'!B79</f>
        <v>195441.34</v>
      </c>
      <c r="C81" s="51">
        <f>'UIP Detail'!C79</f>
        <v>0</v>
      </c>
      <c r="D81" s="51">
        <f>'UIP Detail'!D79</f>
        <v>0</v>
      </c>
      <c r="E81" s="51">
        <f t="shared" si="3"/>
        <v>195441.34</v>
      </c>
      <c r="F81" s="14"/>
      <c r="G81" s="14"/>
      <c r="H81" s="50" t="str">
        <f>'UIP Detail'!A79</f>
        <v xml:space="preserve">               (17) 539 - Hydro Oper Misc Hydraulic Exp</v>
      </c>
      <c r="I81" s="121">
        <f>C81-'UIP Detail'!C79</f>
        <v>0</v>
      </c>
      <c r="J81" s="121">
        <f>D81-'UIP Detail'!D79</f>
        <v>0</v>
      </c>
    </row>
    <row r="82" spans="1:10" ht="15" customHeight="1" x14ac:dyDescent="0.25">
      <c r="A82" s="50" t="s">
        <v>79</v>
      </c>
      <c r="B82" s="51">
        <f>'UIP Detail'!B80</f>
        <v>0</v>
      </c>
      <c r="C82" s="51">
        <f>'UIP Detail'!C80</f>
        <v>0</v>
      </c>
      <c r="D82" s="51">
        <f>'UIP Detail'!D80</f>
        <v>0</v>
      </c>
      <c r="E82" s="51">
        <f t="shared" si="3"/>
        <v>0</v>
      </c>
      <c r="F82" s="14"/>
      <c r="G82" s="14"/>
      <c r="H82" s="50" t="str">
        <f>'UIP Detail'!A80</f>
        <v xml:space="preserve">               (17) 540 - Hydro Office Rents</v>
      </c>
      <c r="I82" s="121">
        <f>C82-'UIP Detail'!C80</f>
        <v>0</v>
      </c>
      <c r="J82" s="121">
        <f>D82-'UIP Detail'!D80</f>
        <v>0</v>
      </c>
    </row>
    <row r="83" spans="1:10" ht="15" customHeight="1" x14ac:dyDescent="0.25">
      <c r="A83" s="50" t="s">
        <v>515</v>
      </c>
      <c r="B83" s="51">
        <f>'UIP Detail'!B81</f>
        <v>0</v>
      </c>
      <c r="C83" s="51">
        <f>'UIP Detail'!C81</f>
        <v>0</v>
      </c>
      <c r="D83" s="51">
        <f>'UIP Detail'!D81</f>
        <v>0</v>
      </c>
      <c r="E83" s="51">
        <f t="shared" si="3"/>
        <v>0</v>
      </c>
      <c r="F83" s="14"/>
      <c r="G83" s="14"/>
      <c r="H83" s="50" t="str">
        <f>'UIP Detail'!A81</f>
        <v xml:space="preserve">               (17) 541 - Hydro Maint Supv &amp; Engineering</v>
      </c>
      <c r="I83" s="121">
        <f>C83-'UIP Detail'!C81</f>
        <v>0</v>
      </c>
      <c r="J83" s="121">
        <f>D83-'UIP Detail'!D81</f>
        <v>0</v>
      </c>
    </row>
    <row r="84" spans="1:10" ht="15" customHeight="1" x14ac:dyDescent="0.25">
      <c r="A84" s="50" t="s">
        <v>516</v>
      </c>
      <c r="B84" s="51">
        <f>'UIP Detail'!B82</f>
        <v>78777.52</v>
      </c>
      <c r="C84" s="51">
        <f>'UIP Detail'!C82</f>
        <v>0</v>
      </c>
      <c r="D84" s="51">
        <f>'UIP Detail'!D82</f>
        <v>0</v>
      </c>
      <c r="E84" s="51">
        <f t="shared" si="3"/>
        <v>78777.52</v>
      </c>
      <c r="F84" s="14"/>
      <c r="G84" s="14"/>
      <c r="H84" s="50" t="str">
        <f>'UIP Detail'!A82</f>
        <v xml:space="preserve">               (17) 542 - Hydro Maint Structures</v>
      </c>
      <c r="I84" s="121">
        <f>C84-'UIP Detail'!C82</f>
        <v>0</v>
      </c>
      <c r="J84" s="121">
        <f>D84-'UIP Detail'!D82</f>
        <v>0</v>
      </c>
    </row>
    <row r="85" spans="1:10" ht="15" customHeight="1" x14ac:dyDescent="0.25">
      <c r="A85" s="50" t="s">
        <v>517</v>
      </c>
      <c r="B85" s="51">
        <f>'UIP Detail'!B83</f>
        <v>22804.19</v>
      </c>
      <c r="C85" s="51">
        <f>'UIP Detail'!C83</f>
        <v>0</v>
      </c>
      <c r="D85" s="51">
        <f>'UIP Detail'!D83</f>
        <v>0</v>
      </c>
      <c r="E85" s="51">
        <f t="shared" si="3"/>
        <v>22804.19</v>
      </c>
      <c r="F85" s="14"/>
      <c r="G85" s="14"/>
      <c r="H85" s="50" t="str">
        <f>'UIP Detail'!A83</f>
        <v xml:space="preserve">               (17) 543 - Hydro Maint Res. Dams &amp; Waterways</v>
      </c>
      <c r="I85" s="121">
        <f>C85-'UIP Detail'!C83</f>
        <v>0</v>
      </c>
      <c r="J85" s="121">
        <f>D85-'UIP Detail'!D83</f>
        <v>0</v>
      </c>
    </row>
    <row r="86" spans="1:10" ht="15" customHeight="1" x14ac:dyDescent="0.25">
      <c r="A86" s="50" t="s">
        <v>518</v>
      </c>
      <c r="B86" s="51">
        <f>'UIP Detail'!B84</f>
        <v>70875.42</v>
      </c>
      <c r="C86" s="51">
        <f>'UIP Detail'!C84</f>
        <v>0</v>
      </c>
      <c r="D86" s="51">
        <f>'UIP Detail'!D84</f>
        <v>0</v>
      </c>
      <c r="E86" s="51">
        <f>SUM(B86:D86)</f>
        <v>70875.42</v>
      </c>
      <c r="F86" s="14"/>
      <c r="G86" s="14"/>
      <c r="H86" s="50" t="str">
        <f>'UIP Detail'!A84</f>
        <v xml:space="preserve">               (17) 544 - Hydro Maint Electric Plant</v>
      </c>
      <c r="I86" s="121">
        <f>C86-'UIP Detail'!C84</f>
        <v>0</v>
      </c>
      <c r="J86" s="121">
        <f>D86-'UIP Detail'!D84</f>
        <v>0</v>
      </c>
    </row>
    <row r="87" spans="1:10" ht="15" customHeight="1" x14ac:dyDescent="0.25">
      <c r="A87" s="50" t="s">
        <v>519</v>
      </c>
      <c r="B87" s="51">
        <f>'UIP Detail'!B85</f>
        <v>570274.11</v>
      </c>
      <c r="C87" s="51">
        <f>'UIP Detail'!C85</f>
        <v>0</v>
      </c>
      <c r="D87" s="51">
        <f>'UIP Detail'!D85</f>
        <v>0</v>
      </c>
      <c r="E87" s="51">
        <f t="shared" si="3"/>
        <v>570274.11</v>
      </c>
      <c r="F87" s="14"/>
      <c r="G87" s="14"/>
      <c r="H87" s="50" t="str">
        <f>'UIP Detail'!A85</f>
        <v xml:space="preserve">               (17) 545 - Hydro Maint Misc Hydraulic Plant</v>
      </c>
      <c r="I87" s="121">
        <f>C87-'UIP Detail'!C85</f>
        <v>0</v>
      </c>
      <c r="J87" s="121">
        <f>D87-'UIP Detail'!D85</f>
        <v>0</v>
      </c>
    </row>
    <row r="88" spans="1:10" ht="15" customHeight="1" x14ac:dyDescent="0.25">
      <c r="A88" s="50" t="s">
        <v>520</v>
      </c>
      <c r="B88" s="51">
        <f>'UIP Detail'!B86</f>
        <v>406126.37999999902</v>
      </c>
      <c r="C88" s="51">
        <f>'UIP Detail'!C86</f>
        <v>0</v>
      </c>
      <c r="D88" s="51">
        <f>'UIP Detail'!D86</f>
        <v>0</v>
      </c>
      <c r="E88" s="51">
        <f t="shared" si="3"/>
        <v>406126.37999999902</v>
      </c>
      <c r="F88" s="14"/>
      <c r="G88" s="14"/>
      <c r="H88" s="50" t="str">
        <f>'UIP Detail'!A86</f>
        <v xml:space="preserve">               (17) 546 - Other Pwr Gen Oper Supv &amp; Eng</v>
      </c>
      <c r="I88" s="121">
        <f>C88-'UIP Detail'!C86</f>
        <v>0</v>
      </c>
      <c r="J88" s="121">
        <f>D88-'UIP Detail'!D86</f>
        <v>0</v>
      </c>
    </row>
    <row r="89" spans="1:10" ht="15" customHeight="1" x14ac:dyDescent="0.25">
      <c r="A89" s="50" t="s">
        <v>521</v>
      </c>
      <c r="B89" s="51">
        <f>'UIP Detail'!B87</f>
        <v>937011.58</v>
      </c>
      <c r="C89" s="51">
        <f>'UIP Detail'!C87</f>
        <v>0</v>
      </c>
      <c r="D89" s="51">
        <f>'UIP Detail'!D87</f>
        <v>0</v>
      </c>
      <c r="E89" s="51">
        <f t="shared" si="3"/>
        <v>937011.58</v>
      </c>
      <c r="F89" s="14"/>
      <c r="G89" s="14"/>
      <c r="H89" s="50" t="str">
        <f>'UIP Detail'!A87</f>
        <v xml:space="preserve">               (17) 548 - Other Power Gen Oper Gen Exp</v>
      </c>
      <c r="I89" s="121">
        <f>C89-'UIP Detail'!C87</f>
        <v>0</v>
      </c>
      <c r="J89" s="121">
        <f>D89-'UIP Detail'!D87</f>
        <v>0</v>
      </c>
    </row>
    <row r="90" spans="1:10" ht="15" customHeight="1" x14ac:dyDescent="0.25">
      <c r="A90" s="50" t="s">
        <v>522</v>
      </c>
      <c r="B90" s="51">
        <f>'UIP Detail'!B88</f>
        <v>620201.86</v>
      </c>
      <c r="C90" s="51">
        <f>'UIP Detail'!C88</f>
        <v>0</v>
      </c>
      <c r="D90" s="51">
        <f>'UIP Detail'!D88</f>
        <v>0</v>
      </c>
      <c r="E90" s="51">
        <f t="shared" si="3"/>
        <v>620201.86</v>
      </c>
      <c r="F90" s="14"/>
      <c r="G90" s="14"/>
      <c r="H90" s="50" t="str">
        <f>'UIP Detail'!A88</f>
        <v xml:space="preserve">               (17) 549 - Other Power Gen Oper Misc</v>
      </c>
      <c r="I90" s="121">
        <f>C90-'UIP Detail'!C88</f>
        <v>0</v>
      </c>
      <c r="J90" s="121">
        <f>D90-'UIP Detail'!D88</f>
        <v>0</v>
      </c>
    </row>
    <row r="91" spans="1:10" ht="15" customHeight="1" x14ac:dyDescent="0.25">
      <c r="A91" s="50" t="s">
        <v>523</v>
      </c>
      <c r="B91" s="51">
        <f>'UIP Detail'!B89</f>
        <v>534176.52999999898</v>
      </c>
      <c r="C91" s="51">
        <f>'UIP Detail'!C89</f>
        <v>0</v>
      </c>
      <c r="D91" s="51">
        <f>'UIP Detail'!D89</f>
        <v>0</v>
      </c>
      <c r="E91" s="51">
        <f t="shared" si="3"/>
        <v>534176.52999999898</v>
      </c>
      <c r="F91" s="14"/>
      <c r="G91" s="14"/>
      <c r="H91" s="50" t="str">
        <f>'UIP Detail'!A89</f>
        <v xml:space="preserve">               (17) 550 - Other Power Gen Oper Rents</v>
      </c>
      <c r="I91" s="121">
        <f>C91-'UIP Detail'!C89</f>
        <v>0</v>
      </c>
      <c r="J91" s="121">
        <f>D91-'UIP Detail'!D89</f>
        <v>0</v>
      </c>
    </row>
    <row r="92" spans="1:10" ht="15" customHeight="1" x14ac:dyDescent="0.25">
      <c r="A92" s="50" t="s">
        <v>524</v>
      </c>
      <c r="B92" s="51">
        <f>'UIP Detail'!B90</f>
        <v>119476.92</v>
      </c>
      <c r="C92" s="51">
        <f>'UIP Detail'!C90</f>
        <v>0</v>
      </c>
      <c r="D92" s="51">
        <f>'UIP Detail'!D90</f>
        <v>0</v>
      </c>
      <c r="E92" s="51">
        <f t="shared" si="3"/>
        <v>119476.92</v>
      </c>
      <c r="F92" s="14"/>
      <c r="G92" s="14"/>
      <c r="H92" s="50" t="str">
        <f>'UIP Detail'!A90</f>
        <v xml:space="preserve">               (17) 551 - Other Power Gen Maint Supv &amp; Eng</v>
      </c>
      <c r="I92" s="121">
        <f>C92-'UIP Detail'!C90</f>
        <v>0</v>
      </c>
      <c r="J92" s="121">
        <f>D92-'UIP Detail'!D90</f>
        <v>0</v>
      </c>
    </row>
    <row r="93" spans="1:10" ht="15" customHeight="1" x14ac:dyDescent="0.25">
      <c r="A93" s="50" t="s">
        <v>525</v>
      </c>
      <c r="B93" s="51">
        <f>'UIP Detail'!B91</f>
        <v>107845.62</v>
      </c>
      <c r="C93" s="51">
        <f>'UIP Detail'!C91</f>
        <v>0</v>
      </c>
      <c r="D93" s="51">
        <f>'UIP Detail'!D91</f>
        <v>0</v>
      </c>
      <c r="E93" s="51">
        <f t="shared" si="3"/>
        <v>107845.62</v>
      </c>
      <c r="F93" s="14"/>
      <c r="G93" s="14"/>
      <c r="H93" s="50" t="str">
        <f>'UIP Detail'!A91</f>
        <v xml:space="preserve">               (17) 552 - Other Power Gen Maint Structures</v>
      </c>
      <c r="I93" s="121">
        <f>C93-'UIP Detail'!C91</f>
        <v>0</v>
      </c>
      <c r="J93" s="121">
        <f>D93-'UIP Detail'!D91</f>
        <v>0</v>
      </c>
    </row>
    <row r="94" spans="1:10" ht="15" customHeight="1" x14ac:dyDescent="0.25">
      <c r="A94" s="50" t="s">
        <v>526</v>
      </c>
      <c r="B94" s="51">
        <f>'UIP Detail'!B92</f>
        <v>2228613.7599999998</v>
      </c>
      <c r="C94" s="51">
        <f>'UIP Detail'!C92</f>
        <v>0</v>
      </c>
      <c r="D94" s="51">
        <f>'UIP Detail'!D92</f>
        <v>0</v>
      </c>
      <c r="E94" s="51">
        <f t="shared" si="3"/>
        <v>2228613.7599999998</v>
      </c>
      <c r="F94" s="14"/>
      <c r="G94" s="14"/>
      <c r="H94" s="50" t="str">
        <f>'UIP Detail'!A92</f>
        <v xml:space="preserve">               (17) 553 - Other Power Gen Maint Gen &amp; Elec</v>
      </c>
      <c r="I94" s="121">
        <f>C94-'UIP Detail'!C92</f>
        <v>0</v>
      </c>
      <c r="J94" s="121">
        <f>D94-'UIP Detail'!D92</f>
        <v>0</v>
      </c>
    </row>
    <row r="95" spans="1:10" ht="15" customHeight="1" x14ac:dyDescent="0.25">
      <c r="A95" s="50" t="s">
        <v>527</v>
      </c>
      <c r="B95" s="51">
        <f>'UIP Detail'!B93</f>
        <v>80409.009999999995</v>
      </c>
      <c r="C95" s="51">
        <f>'UIP Detail'!C93</f>
        <v>0</v>
      </c>
      <c r="D95" s="51">
        <f>'UIP Detail'!D93</f>
        <v>0</v>
      </c>
      <c r="E95" s="51">
        <f t="shared" si="3"/>
        <v>80409.009999999995</v>
      </c>
      <c r="F95" s="14"/>
      <c r="G95" s="14"/>
      <c r="H95" s="50" t="str">
        <f>'UIP Detail'!A93</f>
        <v xml:space="preserve">               (17) 554 - Other Power Gen Maint Misc</v>
      </c>
      <c r="I95" s="121">
        <f>C95-'UIP Detail'!C93</f>
        <v>0</v>
      </c>
      <c r="J95" s="121">
        <f>D95-'UIP Detail'!D93</f>
        <v>0</v>
      </c>
    </row>
    <row r="96" spans="1:10" ht="15" customHeight="1" x14ac:dyDescent="0.25">
      <c r="A96" s="50" t="s">
        <v>528</v>
      </c>
      <c r="B96" s="51">
        <f>'UIP Detail'!B94</f>
        <v>28070.47</v>
      </c>
      <c r="C96" s="51">
        <f>'UIP Detail'!C94</f>
        <v>0</v>
      </c>
      <c r="D96" s="51">
        <f>'UIP Detail'!D94</f>
        <v>0</v>
      </c>
      <c r="E96" s="51">
        <f t="shared" si="3"/>
        <v>28070.47</v>
      </c>
      <c r="F96" s="14"/>
      <c r="G96" s="14"/>
      <c r="H96" s="50" t="str">
        <f>'UIP Detail'!A94</f>
        <v xml:space="preserve">               (17) 556 - System Control &amp; Load Dispatch</v>
      </c>
      <c r="I96" s="121">
        <f>C96-'UIP Detail'!C94</f>
        <v>0</v>
      </c>
      <c r="J96" s="121">
        <f>D96-'UIP Detail'!D94</f>
        <v>0</v>
      </c>
    </row>
    <row r="97" spans="1:237" ht="15" customHeight="1" x14ac:dyDescent="0.25">
      <c r="A97" s="50" t="s">
        <v>529</v>
      </c>
      <c r="B97" s="51">
        <f>'UIP Detail'!B95</f>
        <v>0</v>
      </c>
      <c r="C97" s="51">
        <f>'UIP Detail'!C95</f>
        <v>0</v>
      </c>
      <c r="D97" s="51">
        <f>'UIP Detail'!D95</f>
        <v>0</v>
      </c>
      <c r="E97" s="51">
        <f t="shared" si="3"/>
        <v>0</v>
      </c>
      <c r="F97" s="14"/>
      <c r="G97" s="14"/>
      <c r="H97" s="50" t="str">
        <f>'UIP Detail'!A95</f>
        <v xml:space="preserve">               (17) 710 - Production Operations Supv &amp; Engineering</v>
      </c>
      <c r="I97" s="121">
        <f>C97-'UIP Detail'!C95</f>
        <v>0</v>
      </c>
      <c r="J97" s="121">
        <f>D97-'UIP Detail'!D95</f>
        <v>0</v>
      </c>
    </row>
    <row r="98" spans="1:237" ht="15" customHeight="1" x14ac:dyDescent="0.25">
      <c r="A98" s="50" t="s">
        <v>530</v>
      </c>
      <c r="B98" s="51">
        <f>'UIP Detail'!B96</f>
        <v>0</v>
      </c>
      <c r="C98" s="51">
        <f>'UIP Detail'!C96</f>
        <v>19686.05</v>
      </c>
      <c r="D98" s="51">
        <f>'UIP Detail'!D96</f>
        <v>0</v>
      </c>
      <c r="E98" s="51">
        <f t="shared" si="3"/>
        <v>19686.05</v>
      </c>
      <c r="F98" s="14"/>
      <c r="G98" s="14"/>
      <c r="H98" s="50" t="str">
        <f>'UIP Detail'!A96</f>
        <v xml:space="preserve">               (17) 717 - Liquefied Petroleum Gas Expenses</v>
      </c>
      <c r="I98" s="121">
        <f>C98-'UIP Detail'!C96</f>
        <v>0</v>
      </c>
      <c r="J98" s="121">
        <f>D98-'UIP Detail'!D96</f>
        <v>0</v>
      </c>
    </row>
    <row r="99" spans="1:237" ht="15" customHeight="1" x14ac:dyDescent="0.25">
      <c r="A99" s="50" t="s">
        <v>531</v>
      </c>
      <c r="B99" s="51">
        <f>'UIP Detail'!B97</f>
        <v>0</v>
      </c>
      <c r="C99" s="51">
        <f>'UIP Detail'!C97</f>
        <v>0</v>
      </c>
      <c r="D99" s="51">
        <f>'UIP Detail'!D97</f>
        <v>0</v>
      </c>
      <c r="E99" s="51">
        <f t="shared" si="3"/>
        <v>0</v>
      </c>
      <c r="F99" s="14"/>
      <c r="G99" s="14"/>
      <c r="H99" s="50" t="str">
        <f>'UIP Detail'!A97</f>
        <v xml:space="preserve">               (17) 735 - Misc Gas Production Exp</v>
      </c>
      <c r="I99" s="121">
        <f>C99-'UIP Detail'!C97</f>
        <v>0</v>
      </c>
      <c r="J99" s="121">
        <f>D99-'UIP Detail'!D97</f>
        <v>0</v>
      </c>
    </row>
    <row r="100" spans="1:237" ht="15" customHeight="1" x14ac:dyDescent="0.25">
      <c r="A100" s="50" t="s">
        <v>532</v>
      </c>
      <c r="B100" s="51">
        <f>'UIP Detail'!B98</f>
        <v>0</v>
      </c>
      <c r="C100" s="51">
        <f>'UIP Detail'!C98</f>
        <v>0</v>
      </c>
      <c r="D100" s="51">
        <f>'UIP Detail'!D98</f>
        <v>0</v>
      </c>
      <c r="E100" s="51">
        <f t="shared" si="3"/>
        <v>0</v>
      </c>
      <c r="F100" s="14"/>
      <c r="G100" s="14"/>
      <c r="H100" s="50" t="str">
        <f>'UIP Detail'!A98</f>
        <v xml:space="preserve">               (17) 741 - Production Plant Maint Structures</v>
      </c>
      <c r="I100" s="121">
        <f>C100-'UIP Detail'!C98</f>
        <v>0</v>
      </c>
      <c r="J100" s="121">
        <f>D100-'UIP Detail'!D98</f>
        <v>0</v>
      </c>
    </row>
    <row r="101" spans="1:237" ht="15" customHeight="1" x14ac:dyDescent="0.25">
      <c r="A101" s="50" t="s">
        <v>533</v>
      </c>
      <c r="B101" s="51">
        <f>'UIP Detail'!B99</f>
        <v>0</v>
      </c>
      <c r="C101" s="51">
        <f>'UIP Detail'!C99</f>
        <v>0</v>
      </c>
      <c r="D101" s="51">
        <f>'UIP Detail'!D99</f>
        <v>0</v>
      </c>
      <c r="E101" s="51">
        <f t="shared" si="3"/>
        <v>0</v>
      </c>
      <c r="F101" s="14"/>
      <c r="G101" s="14"/>
      <c r="H101" s="50" t="str">
        <f>'UIP Detail'!A99</f>
        <v xml:space="preserve">               (17) 742 - Production Plant Maint Prod Equip</v>
      </c>
      <c r="I101" s="121">
        <f>C101-'UIP Detail'!C99</f>
        <v>0</v>
      </c>
      <c r="J101" s="121">
        <f>D101-'UIP Detail'!D99</f>
        <v>0</v>
      </c>
    </row>
    <row r="102" spans="1:237" ht="15" customHeight="1" x14ac:dyDescent="0.25">
      <c r="A102" s="50" t="s">
        <v>76</v>
      </c>
      <c r="B102" s="51">
        <f>'UIP Detail'!B100</f>
        <v>0</v>
      </c>
      <c r="C102" s="51">
        <f>'UIP Detail'!C100</f>
        <v>21601.78</v>
      </c>
      <c r="D102" s="51">
        <f>'UIP Detail'!D100</f>
        <v>0</v>
      </c>
      <c r="E102" s="51">
        <f t="shared" si="3"/>
        <v>21601.78</v>
      </c>
      <c r="F102" s="14"/>
      <c r="G102" s="14"/>
      <c r="H102" s="50" t="str">
        <f>'UIP Detail'!A100</f>
        <v xml:space="preserve">               (17) 8072 - Purchased Gas Expenses</v>
      </c>
      <c r="I102" s="121">
        <f>C102-'UIP Detail'!C100</f>
        <v>0</v>
      </c>
      <c r="J102" s="121">
        <f>D102-'UIP Detail'!D100</f>
        <v>0</v>
      </c>
    </row>
    <row r="103" spans="1:237" ht="15" customHeight="1" x14ac:dyDescent="0.25">
      <c r="A103" s="50" t="s">
        <v>534</v>
      </c>
      <c r="B103" s="51">
        <f>'UIP Detail'!B101</f>
        <v>0</v>
      </c>
      <c r="C103" s="51">
        <f>'UIP Detail'!C101</f>
        <v>4849.91</v>
      </c>
      <c r="D103" s="51">
        <f>'UIP Detail'!D101</f>
        <v>0</v>
      </c>
      <c r="E103" s="51">
        <f t="shared" si="3"/>
        <v>4849.91</v>
      </c>
      <c r="F103" s="14"/>
      <c r="G103" s="14"/>
      <c r="H103" s="52" t="str">
        <f>'UIP Detail'!A101</f>
        <v xml:space="preserve">               (17) 8074 - Purchased Gas Calculation Exp</v>
      </c>
      <c r="I103" s="121">
        <f>C103-'UIP Detail'!C101</f>
        <v>0</v>
      </c>
      <c r="J103" s="121">
        <f>D103-'UIP Detail'!D101</f>
        <v>0</v>
      </c>
    </row>
    <row r="104" spans="1:237" ht="15" customHeight="1" x14ac:dyDescent="0.25">
      <c r="A104" s="50" t="s">
        <v>535</v>
      </c>
      <c r="B104" s="51">
        <f>'UIP Detail'!B102</f>
        <v>0</v>
      </c>
      <c r="C104" s="51">
        <f>'UIP Detail'!C102</f>
        <v>-19902.13</v>
      </c>
      <c r="D104" s="51">
        <f>'UIP Detail'!D102</f>
        <v>0</v>
      </c>
      <c r="E104" s="51">
        <f t="shared" si="3"/>
        <v>-19902.13</v>
      </c>
      <c r="F104" s="14"/>
      <c r="G104" s="14"/>
      <c r="H104" s="50" t="str">
        <f>'UIP Detail'!A102</f>
        <v xml:space="preserve">               (17) 812 - Gas Used For Other Utility Operations</v>
      </c>
      <c r="I104" s="121">
        <f>C104-'UIP Detail'!C102</f>
        <v>0</v>
      </c>
      <c r="J104" s="121">
        <f>D104-'UIP Detail'!D102</f>
        <v>0</v>
      </c>
    </row>
    <row r="105" spans="1:237" ht="15" customHeight="1" x14ac:dyDescent="0.25">
      <c r="A105" s="52" t="s">
        <v>536</v>
      </c>
      <c r="B105" s="51">
        <f>'UIP Detail'!B103</f>
        <v>0</v>
      </c>
      <c r="C105" s="51">
        <f>'UIP Detail'!C103</f>
        <v>0</v>
      </c>
      <c r="D105" s="51">
        <f>'UIP Detail'!D103</f>
        <v>0</v>
      </c>
      <c r="E105" s="51">
        <f t="shared" si="3"/>
        <v>0</v>
      </c>
      <c r="F105" s="14"/>
      <c r="G105" s="14"/>
      <c r="H105" s="50" t="str">
        <f>'UIP Detail'!A103</f>
        <v xml:space="preserve">               (17) 813 - Other Gas Supply Expenses</v>
      </c>
      <c r="I105" s="121">
        <f>C105-'UIP Detail'!C103</f>
        <v>0</v>
      </c>
      <c r="J105" s="121">
        <f>D105-'UIP Detail'!D103</f>
        <v>0</v>
      </c>
    </row>
    <row r="106" spans="1:237" ht="15" customHeight="1" x14ac:dyDescent="0.25">
      <c r="A106" s="50" t="s">
        <v>537</v>
      </c>
      <c r="B106" s="51">
        <f>'UIP Detail'!B104</f>
        <v>0</v>
      </c>
      <c r="C106" s="51">
        <f>'UIP Detail'!C104</f>
        <v>18984.45</v>
      </c>
      <c r="D106" s="51">
        <f>'UIP Detail'!D104</f>
        <v>0</v>
      </c>
      <c r="E106" s="51">
        <f t="shared" si="3"/>
        <v>18984.45</v>
      </c>
      <c r="F106" s="14"/>
      <c r="G106" s="14"/>
      <c r="H106" s="50" t="str">
        <f>'UIP Detail'!A104</f>
        <v xml:space="preserve">               (17) 814 - Undergrnd Strge - Operation Supv &amp; Eng</v>
      </c>
      <c r="I106" s="121">
        <f>C106-'UIP Detail'!C104</f>
        <v>0</v>
      </c>
      <c r="J106" s="121">
        <f>D106-'UIP Detail'!D104</f>
        <v>0</v>
      </c>
    </row>
    <row r="107" spans="1:237" ht="15" customHeight="1" x14ac:dyDescent="0.25">
      <c r="A107" s="50" t="s">
        <v>538</v>
      </c>
      <c r="B107" s="51">
        <f>'UIP Detail'!B105</f>
        <v>0</v>
      </c>
      <c r="C107" s="51">
        <f>'UIP Detail'!C105</f>
        <v>0</v>
      </c>
      <c r="D107" s="51">
        <f>'UIP Detail'!D105</f>
        <v>0</v>
      </c>
      <c r="E107" s="51">
        <f t="shared" si="3"/>
        <v>0</v>
      </c>
      <c r="F107" s="14"/>
      <c r="G107" s="15"/>
      <c r="H107" s="50" t="str">
        <f>'UIP Detail'!A105</f>
        <v xml:space="preserve">               (17) 815 - Undergrnd Strge - Oper Map &amp; Records</v>
      </c>
      <c r="I107" s="121">
        <f>C107-'UIP Detail'!C105</f>
        <v>0</v>
      </c>
      <c r="J107" s="121">
        <f>D107-'UIP Detail'!D105</f>
        <v>0</v>
      </c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/>
      <c r="BC107" s="10"/>
      <c r="BD107" s="10"/>
      <c r="BE107" s="10"/>
      <c r="BF107" s="10"/>
      <c r="BG107" s="10"/>
      <c r="BH107" s="10"/>
      <c r="BI107" s="10"/>
      <c r="BJ107" s="10"/>
      <c r="BK107" s="10"/>
      <c r="BL107" s="10"/>
      <c r="BM107" s="10"/>
      <c r="BN107" s="10"/>
      <c r="BO107" s="10"/>
      <c r="BP107" s="10"/>
      <c r="BQ107" s="10"/>
      <c r="BR107" s="10"/>
      <c r="BS107" s="10"/>
      <c r="BT107" s="10"/>
      <c r="BU107" s="10"/>
      <c r="BV107" s="10"/>
      <c r="BW107" s="10"/>
      <c r="BX107" s="10"/>
      <c r="BY107" s="10"/>
      <c r="BZ107" s="10"/>
      <c r="CA107" s="10"/>
      <c r="CB107" s="10"/>
      <c r="CC107" s="10"/>
      <c r="CD107" s="10"/>
      <c r="CE107" s="10"/>
      <c r="CF107" s="10"/>
      <c r="CG107" s="10"/>
      <c r="CH107" s="10"/>
      <c r="CI107" s="10"/>
      <c r="CJ107" s="10"/>
      <c r="CK107" s="10"/>
      <c r="CL107" s="10"/>
      <c r="CM107" s="10"/>
      <c r="CN107" s="10"/>
      <c r="CO107" s="10"/>
      <c r="CP107" s="10"/>
      <c r="CQ107" s="10"/>
      <c r="CR107" s="10"/>
      <c r="CS107" s="10"/>
      <c r="CT107" s="10"/>
      <c r="CU107" s="10"/>
      <c r="CV107" s="10"/>
      <c r="CW107" s="10"/>
      <c r="CX107" s="10"/>
      <c r="CY107" s="10"/>
      <c r="CZ107" s="10"/>
      <c r="DA107" s="10"/>
      <c r="DB107" s="10"/>
      <c r="DC107" s="10"/>
      <c r="DD107" s="10"/>
      <c r="DE107" s="10"/>
      <c r="DF107" s="10"/>
      <c r="DG107" s="10"/>
      <c r="DH107" s="10"/>
      <c r="DI107" s="10"/>
      <c r="DJ107" s="10"/>
      <c r="DK107" s="10"/>
      <c r="DL107" s="10"/>
      <c r="DM107" s="10"/>
      <c r="DN107" s="10"/>
      <c r="DO107" s="10"/>
      <c r="DP107" s="10"/>
      <c r="DQ107" s="10"/>
      <c r="DR107" s="10"/>
      <c r="DS107" s="10"/>
      <c r="DT107" s="10"/>
      <c r="DU107" s="10"/>
      <c r="DV107" s="10"/>
      <c r="DW107" s="10"/>
      <c r="DX107" s="10"/>
      <c r="DY107" s="10"/>
      <c r="DZ107" s="10"/>
      <c r="EA107" s="10"/>
      <c r="EB107" s="10"/>
      <c r="EC107" s="10"/>
      <c r="ED107" s="10"/>
      <c r="EE107" s="10"/>
      <c r="EF107" s="10"/>
      <c r="EG107" s="10"/>
      <c r="EH107" s="10"/>
      <c r="EI107" s="10"/>
      <c r="EJ107" s="10"/>
      <c r="EK107" s="10"/>
      <c r="EL107" s="10"/>
      <c r="EM107" s="10"/>
      <c r="EN107" s="10"/>
      <c r="EO107" s="10"/>
      <c r="EP107" s="10"/>
      <c r="EQ107" s="10"/>
      <c r="ER107" s="10"/>
      <c r="ES107" s="10"/>
      <c r="ET107" s="10"/>
      <c r="EU107" s="10"/>
      <c r="EV107" s="10"/>
      <c r="EW107" s="10"/>
      <c r="EX107" s="10"/>
      <c r="EY107" s="10"/>
      <c r="EZ107" s="10"/>
      <c r="FA107" s="10"/>
      <c r="FB107" s="10"/>
      <c r="FC107" s="10"/>
      <c r="FD107" s="10"/>
      <c r="FE107" s="10"/>
      <c r="FF107" s="10"/>
      <c r="FG107" s="10"/>
      <c r="FH107" s="10"/>
      <c r="FI107" s="10"/>
      <c r="FJ107" s="10"/>
      <c r="FK107" s="10"/>
      <c r="FL107" s="10"/>
      <c r="FM107" s="10"/>
      <c r="FN107" s="10"/>
      <c r="FO107" s="10"/>
      <c r="FP107" s="10"/>
      <c r="FQ107" s="10"/>
      <c r="FR107" s="10"/>
      <c r="FS107" s="10"/>
      <c r="FT107" s="10"/>
      <c r="FU107" s="10"/>
      <c r="FV107" s="10"/>
      <c r="FW107" s="10"/>
      <c r="FX107" s="10"/>
      <c r="FY107" s="10"/>
      <c r="FZ107" s="10"/>
      <c r="GA107" s="10"/>
      <c r="GB107" s="10"/>
      <c r="GC107" s="10"/>
      <c r="GD107" s="10"/>
      <c r="GE107" s="10"/>
      <c r="GF107" s="10"/>
      <c r="GG107" s="10"/>
      <c r="GH107" s="10"/>
      <c r="GI107" s="10"/>
      <c r="GJ107" s="10"/>
      <c r="GK107" s="10"/>
      <c r="GL107" s="10"/>
      <c r="GM107" s="10"/>
      <c r="GN107" s="10"/>
      <c r="GO107" s="10"/>
      <c r="GP107" s="10"/>
      <c r="GQ107" s="10"/>
      <c r="GR107" s="10"/>
      <c r="GS107" s="10"/>
      <c r="GT107" s="10"/>
      <c r="GU107" s="10"/>
      <c r="GV107" s="10"/>
      <c r="GW107" s="10"/>
      <c r="GX107" s="10"/>
      <c r="GY107" s="10"/>
      <c r="GZ107" s="10"/>
      <c r="HA107" s="10"/>
      <c r="HB107" s="10"/>
      <c r="HC107" s="10"/>
      <c r="HD107" s="10"/>
      <c r="HE107" s="10"/>
      <c r="HF107" s="10"/>
      <c r="HG107" s="10"/>
      <c r="HH107" s="10"/>
      <c r="HI107" s="10"/>
      <c r="HJ107" s="10"/>
      <c r="HK107" s="10"/>
      <c r="HL107" s="10"/>
      <c r="HM107" s="10"/>
      <c r="HN107" s="10"/>
      <c r="HO107" s="10"/>
      <c r="HP107" s="10"/>
      <c r="HQ107" s="10"/>
      <c r="HR107" s="10"/>
      <c r="HS107" s="10"/>
      <c r="HT107" s="10"/>
      <c r="HU107" s="10"/>
      <c r="HV107" s="10"/>
      <c r="HW107" s="10"/>
      <c r="HX107" s="10"/>
      <c r="HY107" s="10"/>
      <c r="HZ107" s="10"/>
      <c r="IA107" s="10"/>
      <c r="IB107" s="10"/>
      <c r="IC107" s="10"/>
    </row>
    <row r="108" spans="1:237" ht="15" customHeight="1" x14ac:dyDescent="0.25">
      <c r="A108" s="50" t="s">
        <v>539</v>
      </c>
      <c r="B108" s="51">
        <f>'UIP Detail'!B106</f>
        <v>0</v>
      </c>
      <c r="C108" s="51">
        <f>'UIP Detail'!C106</f>
        <v>7891.74</v>
      </c>
      <c r="D108" s="51">
        <f>'UIP Detail'!D106</f>
        <v>0</v>
      </c>
      <c r="E108" s="51">
        <f t="shared" si="3"/>
        <v>7891.74</v>
      </c>
      <c r="F108" s="14"/>
      <c r="G108" s="14"/>
      <c r="H108" s="50" t="str">
        <f>'UIP Detail'!A106</f>
        <v xml:space="preserve">               (17) 816 - Undergrnd Strge - Oper Wells Expense</v>
      </c>
      <c r="I108" s="121">
        <f>C108-'UIP Detail'!C106</f>
        <v>0</v>
      </c>
      <c r="J108" s="121">
        <f>D108-'UIP Detail'!D106</f>
        <v>0</v>
      </c>
    </row>
    <row r="109" spans="1:237" ht="15" customHeight="1" x14ac:dyDescent="0.25">
      <c r="A109" s="50" t="s">
        <v>540</v>
      </c>
      <c r="B109" s="51">
        <f>'UIP Detail'!B107</f>
        <v>0</v>
      </c>
      <c r="C109" s="51">
        <f>'UIP Detail'!C107</f>
        <v>8.17</v>
      </c>
      <c r="D109" s="51">
        <f>'UIP Detail'!D107</f>
        <v>0</v>
      </c>
      <c r="E109" s="51">
        <f t="shared" si="3"/>
        <v>8.17</v>
      </c>
      <c r="F109" s="14"/>
      <c r="G109" s="14"/>
      <c r="H109" s="50" t="str">
        <f>'UIP Detail'!A107</f>
        <v xml:space="preserve">               (17) 817 - Undergrnd Strge - Oper Lines Expense</v>
      </c>
      <c r="I109" s="121">
        <f>C109-'UIP Detail'!C107</f>
        <v>0</v>
      </c>
      <c r="J109" s="121">
        <f>D109-'UIP Detail'!D107</f>
        <v>0</v>
      </c>
    </row>
    <row r="110" spans="1:237" ht="15" customHeight="1" x14ac:dyDescent="0.25">
      <c r="A110" s="50" t="s">
        <v>541</v>
      </c>
      <c r="B110" s="51">
        <f>'UIP Detail'!B108</f>
        <v>0</v>
      </c>
      <c r="C110" s="51">
        <f>'UIP Detail'!C108</f>
        <v>17348.47</v>
      </c>
      <c r="D110" s="51">
        <f>'UIP Detail'!D108</f>
        <v>0</v>
      </c>
      <c r="E110" s="51">
        <f t="shared" si="3"/>
        <v>17348.47</v>
      </c>
      <c r="F110" s="14"/>
      <c r="G110" s="14"/>
      <c r="H110" s="50" t="str">
        <f>'UIP Detail'!A108</f>
        <v xml:space="preserve">               (17) 818 - Undergrnd Strge - Oper Compressor Sta Exp</v>
      </c>
      <c r="I110" s="121">
        <f>C110-'UIP Detail'!C108</f>
        <v>0</v>
      </c>
      <c r="J110" s="121">
        <f>D110-'UIP Detail'!D108</f>
        <v>0</v>
      </c>
    </row>
    <row r="111" spans="1:237" ht="15" customHeight="1" x14ac:dyDescent="0.25">
      <c r="A111" s="50" t="s">
        <v>542</v>
      </c>
      <c r="B111" s="51">
        <f>'UIP Detail'!B109</f>
        <v>0</v>
      </c>
      <c r="C111" s="51">
        <f>'UIP Detail'!C109</f>
        <v>3590.31</v>
      </c>
      <c r="D111" s="51">
        <f>'UIP Detail'!D109</f>
        <v>0</v>
      </c>
      <c r="E111" s="51">
        <f t="shared" si="3"/>
        <v>3590.31</v>
      </c>
      <c r="F111" s="14"/>
      <c r="G111" s="14"/>
      <c r="H111" s="50" t="str">
        <f>'UIP Detail'!A109</f>
        <v xml:space="preserve">               (17) 819 - Undergrnd Strge - Oper Compressor Sta Fuel</v>
      </c>
      <c r="I111" s="121">
        <f>C111-'UIP Detail'!C109</f>
        <v>0</v>
      </c>
      <c r="J111" s="121">
        <f>D111-'UIP Detail'!D109</f>
        <v>0</v>
      </c>
    </row>
    <row r="112" spans="1:237" ht="15" customHeight="1" x14ac:dyDescent="0.25">
      <c r="A112" s="50" t="s">
        <v>543</v>
      </c>
      <c r="B112" s="51">
        <f>'UIP Detail'!B110</f>
        <v>0</v>
      </c>
      <c r="C112" s="51">
        <f>'UIP Detail'!C110</f>
        <v>0</v>
      </c>
      <c r="D112" s="51">
        <f>'UIP Detail'!D110</f>
        <v>0</v>
      </c>
      <c r="E112" s="51">
        <f t="shared" si="3"/>
        <v>0</v>
      </c>
      <c r="F112" s="14"/>
      <c r="G112" s="14"/>
      <c r="H112" s="50" t="str">
        <f>'UIP Detail'!A110</f>
        <v xml:space="preserve">               (17) 820 - Undergrnd Strge - Oper Meas &amp; Reg Sta Exp</v>
      </c>
      <c r="I112" s="121">
        <f>C112-'UIP Detail'!C110</f>
        <v>0</v>
      </c>
      <c r="J112" s="121">
        <f>D112-'UIP Detail'!D110</f>
        <v>0</v>
      </c>
    </row>
    <row r="113" spans="1:10" ht="15" customHeight="1" x14ac:dyDescent="0.25">
      <c r="A113" s="50" t="s">
        <v>544</v>
      </c>
      <c r="B113" s="51">
        <f>'UIP Detail'!B111</f>
        <v>0</v>
      </c>
      <c r="C113" s="51">
        <f>'UIP Detail'!C111</f>
        <v>0</v>
      </c>
      <c r="D113" s="51">
        <f>'UIP Detail'!D111</f>
        <v>0</v>
      </c>
      <c r="E113" s="51">
        <f t="shared" si="3"/>
        <v>0</v>
      </c>
      <c r="F113" s="14"/>
      <c r="G113" s="14"/>
      <c r="H113" s="50" t="str">
        <f>'UIP Detail'!A111</f>
        <v xml:space="preserve">               (17) 821 - Undergrnd Strge - Oper Purification Exp</v>
      </c>
      <c r="I113" s="121">
        <f>C113-'UIP Detail'!C111</f>
        <v>0</v>
      </c>
      <c r="J113" s="121">
        <f>D113-'UIP Detail'!D111</f>
        <v>0</v>
      </c>
    </row>
    <row r="114" spans="1:10" ht="15" customHeight="1" x14ac:dyDescent="0.25">
      <c r="A114" s="50" t="s">
        <v>545</v>
      </c>
      <c r="B114" s="51">
        <f>'UIP Detail'!B112</f>
        <v>0</v>
      </c>
      <c r="C114" s="51">
        <f>'UIP Detail'!C112</f>
        <v>0</v>
      </c>
      <c r="D114" s="51">
        <f>'UIP Detail'!D112</f>
        <v>0</v>
      </c>
      <c r="E114" s="51">
        <f t="shared" si="3"/>
        <v>0</v>
      </c>
      <c r="F114" s="14"/>
      <c r="G114" s="14"/>
      <c r="H114" s="50" t="str">
        <f>'UIP Detail'!A112</f>
        <v xml:space="preserve">               (17) 823 - Storage Gas Losses</v>
      </c>
      <c r="I114" s="121">
        <f>C114-'UIP Detail'!C112</f>
        <v>0</v>
      </c>
      <c r="J114" s="121">
        <f>D114-'UIP Detail'!D112</f>
        <v>0</v>
      </c>
    </row>
    <row r="115" spans="1:10" ht="15" customHeight="1" x14ac:dyDescent="0.25">
      <c r="A115" s="50" t="s">
        <v>546</v>
      </c>
      <c r="B115" s="51">
        <f>'UIP Detail'!B113</f>
        <v>0</v>
      </c>
      <c r="C115" s="51">
        <f>'UIP Detail'!C113</f>
        <v>16297.81</v>
      </c>
      <c r="D115" s="51">
        <f>'UIP Detail'!D113</f>
        <v>0</v>
      </c>
      <c r="E115" s="51">
        <f t="shared" si="3"/>
        <v>16297.81</v>
      </c>
      <c r="F115" s="14"/>
      <c r="G115" s="14"/>
      <c r="H115" s="50" t="str">
        <f>'UIP Detail'!A113</f>
        <v xml:space="preserve">               (17) 824 - Undergrnd Strge - Oper Other Expenses</v>
      </c>
      <c r="I115" s="121">
        <f>C115-'UIP Detail'!C113</f>
        <v>0</v>
      </c>
      <c r="J115" s="121">
        <f>D115-'UIP Detail'!D113</f>
        <v>0</v>
      </c>
    </row>
    <row r="116" spans="1:10" ht="15" customHeight="1" x14ac:dyDescent="0.25">
      <c r="A116" s="50" t="s">
        <v>547</v>
      </c>
      <c r="B116" s="51">
        <f>'UIP Detail'!B114</f>
        <v>0</v>
      </c>
      <c r="C116" s="51">
        <f>'UIP Detail'!C114</f>
        <v>28063.63</v>
      </c>
      <c r="D116" s="51">
        <f>'UIP Detail'!D114</f>
        <v>0</v>
      </c>
      <c r="E116" s="51">
        <f t="shared" si="3"/>
        <v>28063.63</v>
      </c>
      <c r="F116" s="14"/>
      <c r="G116" s="14"/>
      <c r="H116" s="50" t="str">
        <f>'UIP Detail'!A114</f>
        <v xml:space="preserve">               (17) 825 - Undergrnd Strge - Oper Storage Well Royalty</v>
      </c>
      <c r="I116" s="121">
        <f>C116-'UIP Detail'!C114</f>
        <v>0</v>
      </c>
      <c r="J116" s="121">
        <f>D116-'UIP Detail'!D114</f>
        <v>0</v>
      </c>
    </row>
    <row r="117" spans="1:10" ht="15" customHeight="1" x14ac:dyDescent="0.25">
      <c r="A117" s="50" t="s">
        <v>548</v>
      </c>
      <c r="B117" s="51">
        <f>'UIP Detail'!B115</f>
        <v>0</v>
      </c>
      <c r="C117" s="51">
        <f>'UIP Detail'!C115</f>
        <v>-525.11</v>
      </c>
      <c r="D117" s="51">
        <f>'UIP Detail'!D115</f>
        <v>0</v>
      </c>
      <c r="E117" s="51">
        <f t="shared" si="3"/>
        <v>-525.11</v>
      </c>
      <c r="F117" s="14"/>
      <c r="G117" s="14"/>
      <c r="H117" s="50" t="str">
        <f>'UIP Detail'!A115</f>
        <v xml:space="preserve">               (17) 826 - Undergrnd Strge - Oper Other Storage Rents</v>
      </c>
      <c r="I117" s="121">
        <f>C117-'UIP Detail'!C115</f>
        <v>0</v>
      </c>
      <c r="J117" s="121">
        <f>D117-'UIP Detail'!D115</f>
        <v>0</v>
      </c>
    </row>
    <row r="118" spans="1:10" ht="15" customHeight="1" x14ac:dyDescent="0.25">
      <c r="A118" s="50" t="s">
        <v>549</v>
      </c>
      <c r="B118" s="51">
        <f>'UIP Detail'!B116</f>
        <v>0</v>
      </c>
      <c r="C118" s="51">
        <f>'UIP Detail'!C116</f>
        <v>14183.45</v>
      </c>
      <c r="D118" s="51">
        <f>'UIP Detail'!D116</f>
        <v>0</v>
      </c>
      <c r="E118" s="51">
        <f t="shared" si="3"/>
        <v>14183.45</v>
      </c>
      <c r="F118" s="14"/>
      <c r="G118" s="14"/>
      <c r="H118" s="50" t="str">
        <f>'UIP Detail'!A116</f>
        <v xml:space="preserve">               (17) 830 - Undergrnd Strge - Maint Supv &amp; Engineering</v>
      </c>
      <c r="I118" s="121">
        <f>C118-'UIP Detail'!C116</f>
        <v>0</v>
      </c>
      <c r="J118" s="121">
        <f>D118-'UIP Detail'!D116</f>
        <v>0</v>
      </c>
    </row>
    <row r="119" spans="1:10" ht="15" customHeight="1" x14ac:dyDescent="0.25">
      <c r="A119" s="50" t="s">
        <v>550</v>
      </c>
      <c r="B119" s="51">
        <f>'UIP Detail'!B117</f>
        <v>0</v>
      </c>
      <c r="C119" s="51">
        <f>'UIP Detail'!C117</f>
        <v>29.62</v>
      </c>
      <c r="D119" s="51">
        <f>'UIP Detail'!D117</f>
        <v>0</v>
      </c>
      <c r="E119" s="51">
        <f t="shared" si="3"/>
        <v>29.62</v>
      </c>
      <c r="F119" s="14"/>
      <c r="G119" s="14"/>
      <c r="H119" s="50" t="str">
        <f>'UIP Detail'!A117</f>
        <v xml:space="preserve">               (17) 831 - Undergrnd Strge - Maint Structures</v>
      </c>
      <c r="I119" s="121">
        <f>C119-'UIP Detail'!C117</f>
        <v>0</v>
      </c>
      <c r="J119" s="121">
        <f>D119-'UIP Detail'!D117</f>
        <v>0</v>
      </c>
    </row>
    <row r="120" spans="1:10" ht="15" customHeight="1" x14ac:dyDescent="0.25">
      <c r="A120" s="50" t="s">
        <v>551</v>
      </c>
      <c r="B120" s="51">
        <f>'UIP Detail'!B118</f>
        <v>0</v>
      </c>
      <c r="C120" s="51">
        <f>'UIP Detail'!C118</f>
        <v>4890.8500000000004</v>
      </c>
      <c r="D120" s="51">
        <f>'UIP Detail'!D118</f>
        <v>0</v>
      </c>
      <c r="E120" s="51">
        <f t="shared" si="3"/>
        <v>4890.8500000000004</v>
      </c>
      <c r="F120" s="14"/>
      <c r="G120" s="14"/>
      <c r="H120" s="50" t="str">
        <f>'UIP Detail'!A118</f>
        <v xml:space="preserve">               (17) 832 - Undergrnd Strge - Maint Reservoirs &amp; Wells</v>
      </c>
      <c r="I120" s="121">
        <f>C120-'UIP Detail'!C118</f>
        <v>0</v>
      </c>
      <c r="J120" s="121">
        <f>D120-'UIP Detail'!D118</f>
        <v>0</v>
      </c>
    </row>
    <row r="121" spans="1:10" ht="15" customHeight="1" x14ac:dyDescent="0.25">
      <c r="A121" s="50" t="s">
        <v>552</v>
      </c>
      <c r="B121" s="51">
        <f>'UIP Detail'!B119</f>
        <v>0</v>
      </c>
      <c r="C121" s="51">
        <f>'UIP Detail'!C119</f>
        <v>704.51</v>
      </c>
      <c r="D121" s="51">
        <f>'UIP Detail'!D119</f>
        <v>0</v>
      </c>
      <c r="E121" s="51">
        <f t="shared" si="3"/>
        <v>704.51</v>
      </c>
      <c r="F121" s="14"/>
      <c r="G121" s="14"/>
      <c r="H121" s="50" t="str">
        <f>'UIP Detail'!A119</f>
        <v xml:space="preserve">               (17) 833 - Undergrnd Strge - Maint Of Lines</v>
      </c>
      <c r="I121" s="121">
        <f>C121-'UIP Detail'!C119</f>
        <v>0</v>
      </c>
      <c r="J121" s="121">
        <f>D121-'UIP Detail'!D119</f>
        <v>0</v>
      </c>
    </row>
    <row r="122" spans="1:10" ht="15" customHeight="1" x14ac:dyDescent="0.25">
      <c r="A122" s="50" t="s">
        <v>553</v>
      </c>
      <c r="B122" s="51">
        <f>'UIP Detail'!B120</f>
        <v>0</v>
      </c>
      <c r="C122" s="51">
        <f>'UIP Detail'!C120</f>
        <v>22710.52</v>
      </c>
      <c r="D122" s="51">
        <f>'UIP Detail'!D120</f>
        <v>0</v>
      </c>
      <c r="E122" s="51">
        <f t="shared" si="3"/>
        <v>22710.52</v>
      </c>
      <c r="F122" s="14"/>
      <c r="G122" s="14"/>
      <c r="H122" s="50" t="str">
        <f>'UIP Detail'!A120</f>
        <v xml:space="preserve">               (17) 834 - Undergrnd Strge - Maint Compres Sta Equip</v>
      </c>
      <c r="I122" s="121">
        <f>C122-'UIP Detail'!C120</f>
        <v>0</v>
      </c>
      <c r="J122" s="121">
        <f>D122-'UIP Detail'!D120</f>
        <v>0</v>
      </c>
    </row>
    <row r="123" spans="1:10" ht="15" customHeight="1" x14ac:dyDescent="0.25">
      <c r="A123" s="50" t="s">
        <v>554</v>
      </c>
      <c r="B123" s="51">
        <f>'UIP Detail'!B121</f>
        <v>0</v>
      </c>
      <c r="C123" s="51">
        <f>'UIP Detail'!C121</f>
        <v>0</v>
      </c>
      <c r="D123" s="51">
        <f>'UIP Detail'!D121</f>
        <v>0</v>
      </c>
      <c r="E123" s="51">
        <f t="shared" si="3"/>
        <v>0</v>
      </c>
      <c r="F123" s="14"/>
      <c r="G123" s="14"/>
      <c r="H123" s="50" t="str">
        <f>'UIP Detail'!A121</f>
        <v xml:space="preserve">               (17) 835 - Undergrnd Strge - Maint Meas &amp; Reg Sta E</v>
      </c>
      <c r="I123" s="121">
        <f>C123-'UIP Detail'!C121</f>
        <v>0</v>
      </c>
      <c r="J123" s="121">
        <f>D123-'UIP Detail'!D121</f>
        <v>0</v>
      </c>
    </row>
    <row r="124" spans="1:10" ht="15" customHeight="1" x14ac:dyDescent="0.25">
      <c r="A124" s="50" t="s">
        <v>555</v>
      </c>
      <c r="B124" s="51">
        <f>'UIP Detail'!B122</f>
        <v>0</v>
      </c>
      <c r="C124" s="51">
        <f>'UIP Detail'!C122</f>
        <v>42.56</v>
      </c>
      <c r="D124" s="51">
        <f>'UIP Detail'!D122</f>
        <v>0</v>
      </c>
      <c r="E124" s="51">
        <f t="shared" si="3"/>
        <v>42.56</v>
      </c>
      <c r="F124" s="14"/>
      <c r="G124" s="14"/>
      <c r="H124" s="50" t="str">
        <f>'UIP Detail'!A122</f>
        <v xml:space="preserve">               (17) 836 - Undergrnd Strge - Maint Purification Equip</v>
      </c>
      <c r="I124" s="121">
        <f>C124-'UIP Detail'!C122</f>
        <v>0</v>
      </c>
      <c r="J124" s="121">
        <f>D124-'UIP Detail'!D122</f>
        <v>0</v>
      </c>
    </row>
    <row r="125" spans="1:10" ht="15" customHeight="1" x14ac:dyDescent="0.25">
      <c r="A125" s="50" t="s">
        <v>556</v>
      </c>
      <c r="B125" s="51">
        <f>'UIP Detail'!B123</f>
        <v>0</v>
      </c>
      <c r="C125" s="51">
        <f>'UIP Detail'!C123</f>
        <v>485.85</v>
      </c>
      <c r="D125" s="51">
        <f>'UIP Detail'!D123</f>
        <v>0</v>
      </c>
      <c r="E125" s="51">
        <f t="shared" si="3"/>
        <v>485.85</v>
      </c>
      <c r="F125" s="14"/>
      <c r="G125" s="14"/>
      <c r="H125" s="50" t="str">
        <f>'UIP Detail'!A123</f>
        <v xml:space="preserve">               (17) 837 - Undergrnd Strge-Maint Other Equipment</v>
      </c>
      <c r="I125" s="121">
        <f>C125-'UIP Detail'!C123</f>
        <v>0</v>
      </c>
      <c r="J125" s="121">
        <f>D125-'UIP Detail'!D123</f>
        <v>0</v>
      </c>
    </row>
    <row r="126" spans="1:10" ht="15" customHeight="1" x14ac:dyDescent="0.25">
      <c r="A126" s="50" t="s">
        <v>557</v>
      </c>
      <c r="B126" s="51">
        <f>'UIP Detail'!B124</f>
        <v>0</v>
      </c>
      <c r="C126" s="51">
        <f>'UIP Detail'!C124</f>
        <v>45111.49</v>
      </c>
      <c r="D126" s="51">
        <f>'UIP Detail'!D124</f>
        <v>0</v>
      </c>
      <c r="E126" s="51">
        <f t="shared" si="3"/>
        <v>45111.49</v>
      </c>
      <c r="F126" s="14"/>
      <c r="G126" s="14"/>
      <c r="H126" s="50" t="str">
        <f>'UIP Detail'!A124</f>
        <v xml:space="preserve">               (17) 841 - Operating Labor &amp; Expenses</v>
      </c>
      <c r="I126" s="121">
        <f>C126-'UIP Detail'!C124</f>
        <v>0</v>
      </c>
      <c r="J126" s="121">
        <f>D126-'UIP Detail'!D124</f>
        <v>0</v>
      </c>
    </row>
    <row r="127" spans="1:10" ht="15" customHeight="1" x14ac:dyDescent="0.25">
      <c r="A127" s="50" t="s">
        <v>558</v>
      </c>
      <c r="B127" s="51">
        <f>'UIP Detail'!B125</f>
        <v>0</v>
      </c>
      <c r="C127" s="51">
        <f>'UIP Detail'!C125</f>
        <v>0</v>
      </c>
      <c r="D127" s="51">
        <f>'UIP Detail'!D125</f>
        <v>0</v>
      </c>
      <c r="E127" s="51">
        <f t="shared" si="3"/>
        <v>0</v>
      </c>
      <c r="F127" s="14"/>
      <c r="G127" s="14"/>
      <c r="H127" s="50" t="str">
        <f>'UIP Detail'!A125</f>
        <v xml:space="preserve">               (17) 8432 - Maint Struc &amp; Impro</v>
      </c>
      <c r="I127" s="121">
        <f>C127-'UIP Detail'!C125</f>
        <v>0</v>
      </c>
      <c r="J127" s="121">
        <f>D127-'UIP Detail'!D125</f>
        <v>0</v>
      </c>
    </row>
    <row r="128" spans="1:10" ht="15" customHeight="1" x14ac:dyDescent="0.25">
      <c r="A128" s="50" t="s">
        <v>559</v>
      </c>
      <c r="B128" s="51">
        <f>'UIP Detail'!B126</f>
        <v>0</v>
      </c>
      <c r="C128" s="51">
        <f>'UIP Detail'!C126</f>
        <v>0</v>
      </c>
      <c r="D128" s="51">
        <f>'UIP Detail'!D126</f>
        <v>0</v>
      </c>
      <c r="E128" s="51">
        <f t="shared" si="3"/>
        <v>0</v>
      </c>
      <c r="F128" s="14"/>
      <c r="G128" s="14"/>
      <c r="H128" s="50" t="str">
        <f>'UIP Detail'!A126</f>
        <v xml:space="preserve">               (17) 8433 - Maintenance of Gas Holders</v>
      </c>
      <c r="I128" s="121">
        <f>C128-'UIP Detail'!C126</f>
        <v>0</v>
      </c>
      <c r="J128" s="121">
        <f>D128-'UIP Detail'!D126</f>
        <v>0</v>
      </c>
    </row>
    <row r="129" spans="1:10" ht="15" customHeight="1" x14ac:dyDescent="0.25">
      <c r="A129" s="50" t="s">
        <v>560</v>
      </c>
      <c r="B129" s="51">
        <f>'UIP Detail'!B127</f>
        <v>0</v>
      </c>
      <c r="C129" s="51">
        <f>'UIP Detail'!C127</f>
        <v>0</v>
      </c>
      <c r="D129" s="51">
        <f>'UIP Detail'!D127</f>
        <v>0</v>
      </c>
      <c r="E129" s="51">
        <f t="shared" si="3"/>
        <v>0</v>
      </c>
      <c r="F129" s="14"/>
      <c r="G129" s="14"/>
      <c r="H129" s="50" t="str">
        <f>'UIP Detail'!A127</f>
        <v xml:space="preserve">               (17) 8436 - Maintenance of Vaporizing Equipment</v>
      </c>
      <c r="I129" s="121">
        <f>C129-'UIP Detail'!C127</f>
        <v>0</v>
      </c>
      <c r="J129" s="121">
        <f>D129-'UIP Detail'!D127</f>
        <v>0</v>
      </c>
    </row>
    <row r="130" spans="1:10" ht="15" customHeight="1" x14ac:dyDescent="0.25">
      <c r="A130" s="50" t="s">
        <v>561</v>
      </c>
      <c r="B130" s="51">
        <f>'UIP Detail'!B128</f>
        <v>0</v>
      </c>
      <c r="C130" s="51">
        <f>'UIP Detail'!C128</f>
        <v>0</v>
      </c>
      <c r="D130" s="51">
        <f>'UIP Detail'!D128</f>
        <v>0</v>
      </c>
      <c r="E130" s="51">
        <f t="shared" si="3"/>
        <v>0</v>
      </c>
      <c r="F130" s="14"/>
      <c r="G130" s="14"/>
      <c r="H130" s="50" t="str">
        <f>'UIP Detail'!A128</f>
        <v xml:space="preserve">               (17) 8438 - Maint Measure &amp; Reg</v>
      </c>
      <c r="I130" s="121">
        <f>C130-'UIP Detail'!C128</f>
        <v>0</v>
      </c>
      <c r="J130" s="121">
        <f>D130-'UIP Detail'!D128</f>
        <v>0</v>
      </c>
    </row>
    <row r="131" spans="1:10" ht="15" customHeight="1" x14ac:dyDescent="0.25">
      <c r="A131" s="50" t="s">
        <v>562</v>
      </c>
      <c r="B131" s="53">
        <f>'UIP Detail'!B129</f>
        <v>0</v>
      </c>
      <c r="C131" s="53">
        <f>'UIP Detail'!C129</f>
        <v>0</v>
      </c>
      <c r="D131" s="53">
        <f>'UIP Detail'!D129</f>
        <v>0</v>
      </c>
      <c r="E131" s="53">
        <f t="shared" si="3"/>
        <v>0</v>
      </c>
      <c r="F131" s="14"/>
      <c r="G131" s="14"/>
      <c r="H131" s="48" t="str">
        <f>'UIP Detail'!A130</f>
        <v xml:space="preserve">                (17) 8441 - Gas LNG Oper Sup &amp; Eng</v>
      </c>
      <c r="I131" s="121">
        <f>C131-'UIP Detail'!C129</f>
        <v>0</v>
      </c>
      <c r="J131" s="121">
        <f>D131-'UIP Detail'!D129</f>
        <v>0</v>
      </c>
    </row>
    <row r="132" spans="1:10" ht="12" customHeight="1" x14ac:dyDescent="0.25">
      <c r="A132" s="50" t="s">
        <v>470</v>
      </c>
      <c r="B132" s="54">
        <f>SUM(B67:B131)</f>
        <v>10864766.659999987</v>
      </c>
      <c r="C132" s="54">
        <f>SUM(C67:C131)</f>
        <v>206053.93</v>
      </c>
      <c r="D132" s="54">
        <f>SUM(D67:D131)</f>
        <v>0</v>
      </c>
      <c r="E132" s="54">
        <f>SUM(E67:E131)</f>
        <v>11070820.589999987</v>
      </c>
      <c r="G132" s="14"/>
      <c r="H132" s="50" t="str">
        <f>'UIP Detail'!A131</f>
        <v xml:space="preserve">                    (17) SUBTOTAL</v>
      </c>
      <c r="I132" s="121" t="e">
        <f>C132-'UIP Detail'!#REF!</f>
        <v>#REF!</v>
      </c>
      <c r="J132" s="121" t="e">
        <f>D132-'UIP Detail'!#REF!</f>
        <v>#REF!</v>
      </c>
    </row>
    <row r="133" spans="1:10" ht="15" customHeight="1" x14ac:dyDescent="0.25">
      <c r="A133" s="48" t="s">
        <v>428</v>
      </c>
      <c r="B133" s="49"/>
      <c r="C133" s="49"/>
      <c r="D133" s="49"/>
      <c r="E133" s="49"/>
      <c r="G133" s="14"/>
      <c r="H133" s="50" t="str">
        <f>'UIP Detail'!A132</f>
        <v xml:space="preserve">          18 - TRANSMISSION EXPENSE</v>
      </c>
      <c r="I133" s="121">
        <f>C133-'UIP Detail'!C130</f>
        <v>0</v>
      </c>
      <c r="J133" s="121">
        <f>D133-'UIP Detail'!D130</f>
        <v>0</v>
      </c>
    </row>
    <row r="134" spans="1:10" ht="15" customHeight="1" x14ac:dyDescent="0.25">
      <c r="A134" s="50" t="s">
        <v>563</v>
      </c>
      <c r="B134" s="51">
        <f>'UIP Detail'!B131</f>
        <v>10864766.66</v>
      </c>
      <c r="C134" s="51">
        <f>'UIP Detail'!C131</f>
        <v>206053.93</v>
      </c>
      <c r="D134" s="51">
        <f>'UIP Detail'!D131</f>
        <v>0</v>
      </c>
      <c r="E134" s="51">
        <f t="shared" ref="E134:E160" si="4">SUM(B134:D134)</f>
        <v>11070820.59</v>
      </c>
      <c r="G134" s="14"/>
      <c r="H134" s="50" t="str">
        <f>'UIP Detail'!A133</f>
        <v xml:space="preserve">               (18) 560 - Transmission Oper Supv &amp; Engineering</v>
      </c>
      <c r="I134" s="121">
        <f>C134-'UIP Detail'!C131</f>
        <v>0</v>
      </c>
      <c r="J134" s="121">
        <f>D134-'UIP Detail'!D131</f>
        <v>0</v>
      </c>
    </row>
    <row r="135" spans="1:10" ht="15" customHeight="1" x14ac:dyDescent="0.25">
      <c r="A135" s="50" t="s">
        <v>564</v>
      </c>
      <c r="B135" s="51">
        <f>'UIP Detail'!B132</f>
        <v>0</v>
      </c>
      <c r="C135" s="51">
        <f>'UIP Detail'!C132</f>
        <v>0</v>
      </c>
      <c r="D135" s="51">
        <f>'UIP Detail'!D132</f>
        <v>0</v>
      </c>
      <c r="E135" s="51">
        <f t="shared" si="4"/>
        <v>0</v>
      </c>
      <c r="G135" s="14"/>
      <c r="H135" s="50" t="str">
        <f>'UIP Detail'!A134</f>
        <v xml:space="preserve">               (18) 561 - Transmission Oper Load Dispatching</v>
      </c>
      <c r="I135" s="121">
        <f>C135-'UIP Detail'!C132</f>
        <v>0</v>
      </c>
      <c r="J135" s="121">
        <f>D135-'UIP Detail'!D132</f>
        <v>0</v>
      </c>
    </row>
    <row r="136" spans="1:10" ht="15" customHeight="1" x14ac:dyDescent="0.25">
      <c r="A136" s="50" t="s">
        <v>565</v>
      </c>
      <c r="B136" s="51">
        <f>'UIP Detail'!B133</f>
        <v>200571.21</v>
      </c>
      <c r="C136" s="51">
        <f>'UIP Detail'!C133</f>
        <v>0</v>
      </c>
      <c r="D136" s="51">
        <f>'UIP Detail'!D133</f>
        <v>0</v>
      </c>
      <c r="E136" s="51">
        <f t="shared" si="4"/>
        <v>200571.21</v>
      </c>
      <c r="G136" s="14"/>
      <c r="H136" s="50" t="str">
        <f>'UIP Detail'!A135</f>
        <v xml:space="preserve">               (18) 5611 - Transmission Oper Load Dispatching</v>
      </c>
      <c r="I136" s="121">
        <f>C136-'UIP Detail'!C133</f>
        <v>0</v>
      </c>
      <c r="J136" s="121">
        <f>D136-'UIP Detail'!D133</f>
        <v>0</v>
      </c>
    </row>
    <row r="137" spans="1:10" ht="15" customHeight="1" x14ac:dyDescent="0.25">
      <c r="A137" s="50" t="s">
        <v>566</v>
      </c>
      <c r="B137" s="51">
        <f>'UIP Detail'!B134</f>
        <v>0</v>
      </c>
      <c r="C137" s="51">
        <f>'UIP Detail'!C134</f>
        <v>0</v>
      </c>
      <c r="D137" s="51">
        <f>'UIP Detail'!D134</f>
        <v>0</v>
      </c>
      <c r="E137" s="51">
        <f t="shared" si="4"/>
        <v>0</v>
      </c>
      <c r="G137" s="14"/>
      <c r="H137" s="50" t="str">
        <f>'UIP Detail'!A136</f>
        <v xml:space="preserve">               (18) 5612 - Load Dispatch - Montr &amp; Oper Trans System</v>
      </c>
      <c r="I137" s="121">
        <f>C137-'UIP Detail'!C134</f>
        <v>0</v>
      </c>
      <c r="J137" s="121">
        <f>D137-'UIP Detail'!D134</f>
        <v>0</v>
      </c>
    </row>
    <row r="138" spans="1:10" ht="15" customHeight="1" x14ac:dyDescent="0.25">
      <c r="A138" s="50" t="s">
        <v>567</v>
      </c>
      <c r="B138" s="51">
        <f>'UIP Detail'!B135</f>
        <v>7630.45</v>
      </c>
      <c r="C138" s="51">
        <f>'UIP Detail'!C135</f>
        <v>0</v>
      </c>
      <c r="D138" s="51">
        <f>'UIP Detail'!D135</f>
        <v>0</v>
      </c>
      <c r="E138" s="51">
        <f t="shared" si="4"/>
        <v>7630.45</v>
      </c>
      <c r="G138" s="14"/>
      <c r="H138" s="50" t="str">
        <f>'UIP Detail'!A137</f>
        <v xml:space="preserve">               (18) 5613 - Load Dispatch - Service and Scheduling</v>
      </c>
      <c r="I138" s="121">
        <f>C138-'UIP Detail'!C135</f>
        <v>0</v>
      </c>
      <c r="J138" s="121">
        <f>D138-'UIP Detail'!D135</f>
        <v>0</v>
      </c>
    </row>
    <row r="139" spans="1:10" ht="15" customHeight="1" x14ac:dyDescent="0.25">
      <c r="A139" s="50" t="s">
        <v>568</v>
      </c>
      <c r="B139" s="51">
        <f>'UIP Detail'!B136</f>
        <v>210171.98</v>
      </c>
      <c r="C139" s="51">
        <f>'UIP Detail'!C136</f>
        <v>0</v>
      </c>
      <c r="D139" s="51">
        <f>'UIP Detail'!D136</f>
        <v>0</v>
      </c>
      <c r="E139" s="51">
        <f t="shared" si="4"/>
        <v>210171.98</v>
      </c>
      <c r="G139" s="14"/>
      <c r="H139" s="50" t="str">
        <f>'UIP Detail'!A138</f>
        <v xml:space="preserve">               (18) 5615 - Reliability Planning &amp; Standards</v>
      </c>
      <c r="I139" s="121">
        <f>C139-'UIP Detail'!C136</f>
        <v>0</v>
      </c>
      <c r="J139" s="121">
        <f>D139-'UIP Detail'!D136</f>
        <v>0</v>
      </c>
    </row>
    <row r="140" spans="1:10" ht="15" customHeight="1" x14ac:dyDescent="0.25">
      <c r="A140" s="50" t="s">
        <v>569</v>
      </c>
      <c r="B140" s="51">
        <f>'UIP Detail'!B137</f>
        <v>88483.94</v>
      </c>
      <c r="C140" s="51">
        <f>'UIP Detail'!C137</f>
        <v>0</v>
      </c>
      <c r="D140" s="51">
        <f>'UIP Detail'!D137</f>
        <v>0</v>
      </c>
      <c r="E140" s="51">
        <f t="shared" si="4"/>
        <v>88483.94</v>
      </c>
      <c r="G140" s="14"/>
      <c r="H140" s="50" t="str">
        <f>'UIP Detail'!A139</f>
        <v xml:space="preserve">               (18) 5616 - Transmission Svc Studies</v>
      </c>
      <c r="I140" s="121">
        <f>C140-'UIP Detail'!C137</f>
        <v>0</v>
      </c>
      <c r="J140" s="121">
        <f>D140-'UIP Detail'!D137</f>
        <v>0</v>
      </c>
    </row>
    <row r="141" spans="1:10" ht="15" customHeight="1" x14ac:dyDescent="0.25">
      <c r="A141" s="50" t="s">
        <v>269</v>
      </c>
      <c r="B141" s="51">
        <f>'UIP Detail'!B138</f>
        <v>21055.94</v>
      </c>
      <c r="C141" s="51">
        <f>'UIP Detail'!C138</f>
        <v>0</v>
      </c>
      <c r="D141" s="51">
        <f>'UIP Detail'!D138</f>
        <v>0</v>
      </c>
      <c r="E141" s="51">
        <f t="shared" si="4"/>
        <v>21055.94</v>
      </c>
      <c r="G141" s="14"/>
      <c r="H141" s="50" t="str">
        <f>'UIP Detail'!A140</f>
        <v xml:space="preserve">               (18) 5617 Gen Intercnct Studies</v>
      </c>
      <c r="I141" s="121">
        <f>C141-'UIP Detail'!C138</f>
        <v>0</v>
      </c>
      <c r="J141" s="121">
        <f>D141-'UIP Detail'!D138</f>
        <v>0</v>
      </c>
    </row>
    <row r="142" spans="1:10" ht="15" customHeight="1" x14ac:dyDescent="0.25">
      <c r="A142" s="50" t="s">
        <v>570</v>
      </c>
      <c r="B142" s="51">
        <f>'UIP Detail'!B139</f>
        <v>2302.99999999999</v>
      </c>
      <c r="C142" s="51">
        <f>'UIP Detail'!C139</f>
        <v>0</v>
      </c>
      <c r="D142" s="51">
        <f>'UIP Detail'!D139</f>
        <v>0</v>
      </c>
      <c r="E142" s="51">
        <f t="shared" si="4"/>
        <v>2302.99999999999</v>
      </c>
      <c r="G142" s="14"/>
      <c r="H142" s="50" t="str">
        <f>'UIP Detail'!A141</f>
        <v xml:space="preserve">               (18) 5618 - Reliability Planning</v>
      </c>
      <c r="I142" s="121">
        <f>C142-'UIP Detail'!C139</f>
        <v>0</v>
      </c>
      <c r="J142" s="121">
        <f>D142-'UIP Detail'!D139</f>
        <v>0</v>
      </c>
    </row>
    <row r="143" spans="1:10" ht="15" customHeight="1" x14ac:dyDescent="0.25">
      <c r="A143" s="50" t="s">
        <v>571</v>
      </c>
      <c r="B143" s="51">
        <f>'UIP Detail'!B140</f>
        <v>4496.32</v>
      </c>
      <c r="C143" s="51">
        <f>'UIP Detail'!C140</f>
        <v>0</v>
      </c>
      <c r="D143" s="51">
        <f>'UIP Detail'!D140</f>
        <v>0</v>
      </c>
      <c r="E143" s="51">
        <f t="shared" si="4"/>
        <v>4496.32</v>
      </c>
      <c r="G143" s="14"/>
      <c r="H143" s="50" t="str">
        <f>'UIP Detail'!A142</f>
        <v xml:space="preserve">               (18) 562 - Transmission Oper Station Expense</v>
      </c>
      <c r="I143" s="121">
        <f>C143-'UIP Detail'!C140</f>
        <v>0</v>
      </c>
      <c r="J143" s="121">
        <f>D143-'UIP Detail'!D140</f>
        <v>0</v>
      </c>
    </row>
    <row r="144" spans="1:10" ht="15" customHeight="1" x14ac:dyDescent="0.25">
      <c r="A144" s="50" t="s">
        <v>572</v>
      </c>
      <c r="B144" s="51">
        <f>'UIP Detail'!B141</f>
        <v>0</v>
      </c>
      <c r="C144" s="51">
        <f>'UIP Detail'!C141</f>
        <v>0</v>
      </c>
      <c r="D144" s="51">
        <f>'UIP Detail'!D141</f>
        <v>0</v>
      </c>
      <c r="E144" s="51">
        <f t="shared" si="4"/>
        <v>0</v>
      </c>
      <c r="G144" s="14"/>
      <c r="H144" s="50" t="str">
        <f>'UIP Detail'!A143</f>
        <v xml:space="preserve">               (18) 563 - Transmission Oper Overhead Line Exp</v>
      </c>
      <c r="I144" s="121">
        <f>C144-'UIP Detail'!C141</f>
        <v>0</v>
      </c>
      <c r="J144" s="121">
        <f>D144-'UIP Detail'!D141</f>
        <v>0</v>
      </c>
    </row>
    <row r="145" spans="1:10" ht="15" customHeight="1" x14ac:dyDescent="0.25">
      <c r="A145" s="50" t="s">
        <v>573</v>
      </c>
      <c r="B145" s="51">
        <f>'UIP Detail'!B142</f>
        <v>109786.489999999</v>
      </c>
      <c r="C145" s="51">
        <f>'UIP Detail'!C142</f>
        <v>0</v>
      </c>
      <c r="D145" s="51">
        <f>'UIP Detail'!D142</f>
        <v>0</v>
      </c>
      <c r="E145" s="51">
        <f t="shared" si="4"/>
        <v>109786.489999999</v>
      </c>
      <c r="G145" s="14"/>
      <c r="H145" s="50" t="str">
        <f>'UIP Detail'!A144</f>
        <v xml:space="preserve">               (18) 566 - Transmission Oper Misc</v>
      </c>
      <c r="I145" s="121">
        <f>C145-'UIP Detail'!C142</f>
        <v>0</v>
      </c>
      <c r="J145" s="121">
        <f>D145-'UIP Detail'!D142</f>
        <v>0</v>
      </c>
    </row>
    <row r="146" spans="1:10" ht="15" customHeight="1" x14ac:dyDescent="0.25">
      <c r="A146" s="50" t="s">
        <v>574</v>
      </c>
      <c r="B146" s="51">
        <f>'UIP Detail'!B143</f>
        <v>27937.54</v>
      </c>
      <c r="C146" s="51">
        <f>'UIP Detail'!C143</f>
        <v>0</v>
      </c>
      <c r="D146" s="51">
        <f>'UIP Detail'!D143</f>
        <v>0</v>
      </c>
      <c r="E146" s="51">
        <f t="shared" si="4"/>
        <v>27937.54</v>
      </c>
      <c r="G146" s="14"/>
      <c r="H146" s="50" t="str">
        <f>'UIP Detail'!A145</f>
        <v xml:space="preserve">               (18) 567 - Transmission Oper Rents</v>
      </c>
      <c r="I146" s="121">
        <f>C146-'UIP Detail'!C143</f>
        <v>0</v>
      </c>
      <c r="J146" s="121">
        <f>D146-'UIP Detail'!D143</f>
        <v>0</v>
      </c>
    </row>
    <row r="147" spans="1:10" ht="15" customHeight="1" x14ac:dyDescent="0.25">
      <c r="A147" s="50" t="s">
        <v>575</v>
      </c>
      <c r="B147" s="51">
        <f>'UIP Detail'!B144</f>
        <v>145388.51</v>
      </c>
      <c r="C147" s="51">
        <f>'UIP Detail'!C144</f>
        <v>0</v>
      </c>
      <c r="D147" s="51">
        <f>'UIP Detail'!D144</f>
        <v>0</v>
      </c>
      <c r="E147" s="51">
        <f t="shared" si="4"/>
        <v>145388.51</v>
      </c>
      <c r="G147" s="14"/>
      <c r="H147" s="50" t="str">
        <f>'UIP Detail'!A146</f>
        <v xml:space="preserve">               (18) 568 - Transmission Maint Supv &amp; Eng</v>
      </c>
      <c r="I147" s="121">
        <f>C147-'UIP Detail'!C144</f>
        <v>0</v>
      </c>
      <c r="J147" s="121">
        <f>D147-'UIP Detail'!D144</f>
        <v>0</v>
      </c>
    </row>
    <row r="148" spans="1:10" ht="15" customHeight="1" x14ac:dyDescent="0.25">
      <c r="A148" s="50" t="s">
        <v>576</v>
      </c>
      <c r="B148" s="51">
        <f>'UIP Detail'!B145</f>
        <v>813.6</v>
      </c>
      <c r="C148" s="51">
        <f>'UIP Detail'!C145</f>
        <v>0</v>
      </c>
      <c r="D148" s="51">
        <f>'UIP Detail'!D145</f>
        <v>0</v>
      </c>
      <c r="E148" s="51">
        <f t="shared" si="4"/>
        <v>813.6</v>
      </c>
      <c r="G148" s="14"/>
      <c r="H148" s="50" t="str">
        <f>'UIP Detail'!A147</f>
        <v xml:space="preserve">               (18) 569 - Transmission Maint Structures</v>
      </c>
      <c r="I148" s="121">
        <f>C148-'UIP Detail'!C145</f>
        <v>0</v>
      </c>
      <c r="J148" s="121">
        <f>D148-'UIP Detail'!D145</f>
        <v>0</v>
      </c>
    </row>
    <row r="149" spans="1:10" ht="15" customHeight="1" x14ac:dyDescent="0.25">
      <c r="A149" s="50" t="s">
        <v>577</v>
      </c>
      <c r="B149" s="51">
        <f>'UIP Detail'!B146</f>
        <v>8467.64</v>
      </c>
      <c r="C149" s="51">
        <f>'UIP Detail'!C146</f>
        <v>0</v>
      </c>
      <c r="D149" s="51">
        <f>'UIP Detail'!D146</f>
        <v>0</v>
      </c>
      <c r="E149" s="51">
        <f t="shared" si="4"/>
        <v>8467.64</v>
      </c>
      <c r="G149" s="14"/>
      <c r="H149" s="50" t="str">
        <f>'UIP Detail'!A148</f>
        <v xml:space="preserve">               (18) 5691 - Transmission Computer Hardware Maint</v>
      </c>
      <c r="I149" s="121">
        <f>C149-'UIP Detail'!C146</f>
        <v>0</v>
      </c>
      <c r="J149" s="121">
        <f>D149-'UIP Detail'!D146</f>
        <v>0</v>
      </c>
    </row>
    <row r="150" spans="1:10" ht="15" customHeight="1" x14ac:dyDescent="0.25">
      <c r="A150" s="50" t="s">
        <v>578</v>
      </c>
      <c r="B150" s="51">
        <f>'UIP Detail'!B147</f>
        <v>0</v>
      </c>
      <c r="C150" s="51">
        <f>'UIP Detail'!C147</f>
        <v>0</v>
      </c>
      <c r="D150" s="51">
        <f>'UIP Detail'!D147</f>
        <v>0</v>
      </c>
      <c r="E150" s="51">
        <f t="shared" si="4"/>
        <v>0</v>
      </c>
      <c r="G150" s="14"/>
      <c r="H150" s="50" t="str">
        <f>'UIP Detail'!A149</f>
        <v xml:space="preserve">               (18) 5692 - Maintenance of Computer Software</v>
      </c>
      <c r="I150" s="121">
        <f>C150-'UIP Detail'!C147</f>
        <v>0</v>
      </c>
      <c r="J150" s="121">
        <f>D150-'UIP Detail'!D147</f>
        <v>0</v>
      </c>
    </row>
    <row r="151" spans="1:10" ht="15" customHeight="1" x14ac:dyDescent="0.25">
      <c r="A151" s="50" t="s">
        <v>579</v>
      </c>
      <c r="B151" s="51">
        <f>'UIP Detail'!B148</f>
        <v>0</v>
      </c>
      <c r="C151" s="51">
        <f>'UIP Detail'!C148</f>
        <v>0</v>
      </c>
      <c r="D151" s="51">
        <f>'UIP Detail'!D148</f>
        <v>0</v>
      </c>
      <c r="E151" s="51">
        <f t="shared" si="4"/>
        <v>0</v>
      </c>
      <c r="G151" s="14"/>
      <c r="H151" s="50" t="str">
        <f>'UIP Detail'!A150</f>
        <v xml:space="preserve">               (18) 570 - Transmission Maint Station Equipment</v>
      </c>
      <c r="I151" s="121">
        <f>C151-'UIP Detail'!C148</f>
        <v>0</v>
      </c>
      <c r="J151" s="121">
        <f>D151-'UIP Detail'!D148</f>
        <v>0</v>
      </c>
    </row>
    <row r="152" spans="1:10" ht="15" customHeight="1" x14ac:dyDescent="0.25">
      <c r="A152" s="50" t="s">
        <v>580</v>
      </c>
      <c r="B152" s="51">
        <f>'UIP Detail'!B149</f>
        <v>192710.24</v>
      </c>
      <c r="C152" s="51">
        <f>'UIP Detail'!C149</f>
        <v>0</v>
      </c>
      <c r="D152" s="51">
        <f>'UIP Detail'!D149</f>
        <v>0</v>
      </c>
      <c r="E152" s="51">
        <f t="shared" si="4"/>
        <v>192710.24</v>
      </c>
      <c r="G152" s="14"/>
      <c r="H152" s="50" t="str">
        <f>'UIP Detail'!A151</f>
        <v xml:space="preserve">               (18) 571 - Transmission Maint Overhead Lines</v>
      </c>
      <c r="I152" s="121">
        <f>C152-'UIP Detail'!C149</f>
        <v>0</v>
      </c>
      <c r="J152" s="121">
        <f>D152-'UIP Detail'!D149</f>
        <v>0</v>
      </c>
    </row>
    <row r="153" spans="1:10" ht="15" customHeight="1" x14ac:dyDescent="0.25">
      <c r="A153" s="50" t="s">
        <v>581</v>
      </c>
      <c r="B153" s="51">
        <f>'UIP Detail'!B150</f>
        <v>236258.019999999</v>
      </c>
      <c r="C153" s="51">
        <f>'UIP Detail'!C150</f>
        <v>0</v>
      </c>
      <c r="D153" s="51">
        <f>'UIP Detail'!D150</f>
        <v>0</v>
      </c>
      <c r="E153" s="51">
        <f t="shared" si="4"/>
        <v>236258.019999999</v>
      </c>
      <c r="G153" s="14"/>
      <c r="H153" s="50" t="str">
        <f>'UIP Detail'!A152</f>
        <v xml:space="preserve">               (18) 572 - Transmission Maint Underground Lines</v>
      </c>
      <c r="I153" s="121">
        <f>C153-'UIP Detail'!C150</f>
        <v>0</v>
      </c>
      <c r="J153" s="121">
        <f>D153-'UIP Detail'!D150</f>
        <v>0</v>
      </c>
    </row>
    <row r="154" spans="1:10" ht="15" customHeight="1" x14ac:dyDescent="0.25">
      <c r="A154" s="50" t="s">
        <v>582</v>
      </c>
      <c r="B154" s="51">
        <f>'UIP Detail'!B151</f>
        <v>424833.87999999902</v>
      </c>
      <c r="C154" s="51">
        <f>'UIP Detail'!C151</f>
        <v>0</v>
      </c>
      <c r="D154" s="51">
        <f>'UIP Detail'!D151</f>
        <v>0</v>
      </c>
      <c r="E154" s="51">
        <f t="shared" si="4"/>
        <v>424833.87999999902</v>
      </c>
      <c r="G154" s="14"/>
      <c r="H154" s="50" t="str">
        <f>'UIP Detail'!A153</f>
        <v xml:space="preserve">               (18) 850 - Transmission Oper Supv &amp; Engineering</v>
      </c>
      <c r="I154" s="121">
        <f>C154-'UIP Detail'!C151</f>
        <v>0</v>
      </c>
      <c r="J154" s="121">
        <f>D154-'UIP Detail'!D151</f>
        <v>0</v>
      </c>
    </row>
    <row r="155" spans="1:10" ht="15" customHeight="1" x14ac:dyDescent="0.25">
      <c r="A155" s="50" t="s">
        <v>583</v>
      </c>
      <c r="B155" s="51">
        <f>'UIP Detail'!B152</f>
        <v>41849.160000000003</v>
      </c>
      <c r="C155" s="51">
        <f>'UIP Detail'!C152</f>
        <v>0</v>
      </c>
      <c r="D155" s="51">
        <f>'UIP Detail'!D152</f>
        <v>0</v>
      </c>
      <c r="E155" s="51">
        <f t="shared" si="4"/>
        <v>41849.160000000003</v>
      </c>
      <c r="G155" s="14"/>
      <c r="H155" s="50" t="str">
        <f>'UIP Detail'!A154</f>
        <v xml:space="preserve">               (18) 856 - Transmission Oper Mains Expenses</v>
      </c>
      <c r="I155" s="121">
        <f>C155-'UIP Detail'!C152</f>
        <v>0</v>
      </c>
      <c r="J155" s="121">
        <f>D155-'UIP Detail'!D152</f>
        <v>0</v>
      </c>
    </row>
    <row r="156" spans="1:10" ht="15" customHeight="1" x14ac:dyDescent="0.25">
      <c r="A156" s="50" t="s">
        <v>584</v>
      </c>
      <c r="B156" s="51">
        <f>'UIP Detail'!B153</f>
        <v>0</v>
      </c>
      <c r="C156" s="51">
        <f>'UIP Detail'!C153</f>
        <v>0</v>
      </c>
      <c r="D156" s="51">
        <f>'UIP Detail'!D153</f>
        <v>0</v>
      </c>
      <c r="E156" s="51">
        <f t="shared" si="4"/>
        <v>0</v>
      </c>
      <c r="G156" s="14"/>
      <c r="H156" s="50" t="str">
        <f>'UIP Detail'!A155</f>
        <v xml:space="preserve">               (18) 857 - Transmission Oper Meas &amp; Reg Sta Exp</v>
      </c>
      <c r="I156" s="121">
        <f>C156-'UIP Detail'!C153</f>
        <v>0</v>
      </c>
      <c r="J156" s="121">
        <f>D156-'UIP Detail'!D153</f>
        <v>0</v>
      </c>
    </row>
    <row r="157" spans="1:10" ht="15" customHeight="1" x14ac:dyDescent="0.25">
      <c r="A157" s="50" t="s">
        <v>585</v>
      </c>
      <c r="B157" s="51">
        <f>'UIP Detail'!B154</f>
        <v>0</v>
      </c>
      <c r="C157" s="51">
        <f>'UIP Detail'!C154</f>
        <v>0</v>
      </c>
      <c r="D157" s="51">
        <f>'UIP Detail'!D154</f>
        <v>0</v>
      </c>
      <c r="E157" s="51">
        <f t="shared" si="4"/>
        <v>0</v>
      </c>
      <c r="G157" s="14"/>
      <c r="H157" s="50" t="str">
        <f>'UIP Detail'!A156</f>
        <v xml:space="preserve">               (18) 862 - Transmission Maint Struct &amp; Improvements</v>
      </c>
      <c r="I157" s="121">
        <f>C157-'UIP Detail'!C154</f>
        <v>0</v>
      </c>
      <c r="J157" s="121">
        <f>D157-'UIP Detail'!D154</f>
        <v>0</v>
      </c>
    </row>
    <row r="158" spans="1:10" ht="15" customHeight="1" x14ac:dyDescent="0.25">
      <c r="A158" s="50" t="s">
        <v>586</v>
      </c>
      <c r="B158" s="51">
        <f>'UIP Detail'!B155</f>
        <v>0</v>
      </c>
      <c r="C158" s="51">
        <f>'UIP Detail'!C155</f>
        <v>0</v>
      </c>
      <c r="D158" s="51">
        <f>'UIP Detail'!D155</f>
        <v>0</v>
      </c>
      <c r="E158" s="51">
        <f t="shared" si="4"/>
        <v>0</v>
      </c>
      <c r="G158" s="14"/>
      <c r="H158" s="50" t="str">
        <f>'UIP Detail'!A157</f>
        <v xml:space="preserve">               (18) 863 - Transmission Maint Supv &amp; Eng</v>
      </c>
      <c r="I158" s="121">
        <f>C158-'UIP Detail'!C155</f>
        <v>0</v>
      </c>
      <c r="J158" s="121">
        <f>D158-'UIP Detail'!D155</f>
        <v>0</v>
      </c>
    </row>
    <row r="159" spans="1:10" ht="15" customHeight="1" x14ac:dyDescent="0.25">
      <c r="A159" s="50" t="s">
        <v>77</v>
      </c>
      <c r="B159" s="51">
        <f>'UIP Detail'!B156</f>
        <v>0</v>
      </c>
      <c r="C159" s="51">
        <f>'UIP Detail'!C156</f>
        <v>0</v>
      </c>
      <c r="D159" s="51">
        <f>'UIP Detail'!D156</f>
        <v>0</v>
      </c>
      <c r="E159" s="51">
        <f t="shared" si="4"/>
        <v>0</v>
      </c>
      <c r="G159" s="14"/>
      <c r="H159" s="48" t="str">
        <f>'UIP Detail'!A158</f>
        <v xml:space="preserve">               (18) 865 - Transm Maint of measur &amp; regul station equip</v>
      </c>
      <c r="I159" s="121">
        <f>C159-'UIP Detail'!C156</f>
        <v>0</v>
      </c>
      <c r="J159" s="121">
        <f>D159-'UIP Detail'!D156</f>
        <v>0</v>
      </c>
    </row>
    <row r="160" spans="1:10" ht="14.25" customHeight="1" x14ac:dyDescent="0.25">
      <c r="A160" s="50" t="s">
        <v>587</v>
      </c>
      <c r="B160" s="53">
        <f>'UIP Detail'!B157</f>
        <v>0</v>
      </c>
      <c r="C160" s="53">
        <f>'UIP Detail'!C157</f>
        <v>0</v>
      </c>
      <c r="D160" s="53">
        <f>'UIP Detail'!D157</f>
        <v>0</v>
      </c>
      <c r="E160" s="53">
        <f t="shared" si="4"/>
        <v>0</v>
      </c>
      <c r="G160" s="14"/>
      <c r="H160" s="50" t="str">
        <f>'UIP Detail'!A159</f>
        <v xml:space="preserve">               (18) 867 - Transmission Maint Other Equipment</v>
      </c>
      <c r="I160" s="121">
        <f>C160-'UIP Detail'!C157</f>
        <v>0</v>
      </c>
      <c r="J160" s="121">
        <f>D160-'UIP Detail'!D157</f>
        <v>0</v>
      </c>
    </row>
    <row r="161" spans="1:10" ht="15" customHeight="1" x14ac:dyDescent="0.25">
      <c r="A161" s="50" t="s">
        <v>470</v>
      </c>
      <c r="B161" s="54">
        <f>SUM(B134:B160)</f>
        <v>12587524.579999996</v>
      </c>
      <c r="C161" s="54">
        <f>SUM(C134:C160)</f>
        <v>206053.93</v>
      </c>
      <c r="D161" s="54">
        <f>SUM(D134:D160)</f>
        <v>0</v>
      </c>
      <c r="E161" s="54">
        <f>SUM(E134:E160)</f>
        <v>12793578.509999996</v>
      </c>
      <c r="G161" s="14"/>
      <c r="H161" s="50" t="str">
        <f>'UIP Detail'!A160</f>
        <v xml:space="preserve">                    (18) SUBTOTAL</v>
      </c>
      <c r="I161" s="121">
        <f>C161-'UIP Detail'!C158</f>
        <v>206053.93</v>
      </c>
      <c r="J161" s="121">
        <f>D161-'UIP Detail'!D158</f>
        <v>0</v>
      </c>
    </row>
    <row r="162" spans="1:10" ht="15" customHeight="1" x14ac:dyDescent="0.25">
      <c r="A162" s="48" t="s">
        <v>429</v>
      </c>
      <c r="B162" s="49"/>
      <c r="C162" s="49"/>
      <c r="D162" s="49"/>
      <c r="E162" s="49"/>
      <c r="G162" s="14"/>
      <c r="H162" s="50" t="str">
        <f>'UIP Detail'!A161</f>
        <v xml:space="preserve">          19 - DISTRIBUTION EXPENSE</v>
      </c>
      <c r="I162" s="121">
        <f>C162-'UIP Detail'!C159</f>
        <v>0</v>
      </c>
      <c r="J162" s="121">
        <f>D162-'UIP Detail'!D159</f>
        <v>0</v>
      </c>
    </row>
    <row r="163" spans="1:10" ht="15" customHeight="1" x14ac:dyDescent="0.25">
      <c r="A163" s="50" t="s">
        <v>588</v>
      </c>
      <c r="B163" s="51">
        <f>'UIP Detail'!B159</f>
        <v>0</v>
      </c>
      <c r="C163" s="51">
        <f>'UIP Detail'!C159</f>
        <v>0</v>
      </c>
      <c r="D163" s="51">
        <f>'UIP Detail'!D159</f>
        <v>0</v>
      </c>
      <c r="E163" s="51">
        <f t="shared" ref="E163:E195" si="5">SUM(B163:D163)</f>
        <v>0</v>
      </c>
      <c r="G163" s="14"/>
      <c r="H163" s="50" t="str">
        <f>'UIP Detail'!A162</f>
        <v xml:space="preserve">               (19) 580 - Distribution Oper Supv &amp; Engineering</v>
      </c>
      <c r="I163" s="121">
        <f>C163-'UIP Detail'!C160</f>
        <v>0</v>
      </c>
      <c r="J163" s="121">
        <f>D163-'UIP Detail'!D160</f>
        <v>0</v>
      </c>
    </row>
    <row r="164" spans="1:10" ht="15" customHeight="1" x14ac:dyDescent="0.25">
      <c r="A164" s="50" t="s">
        <v>589</v>
      </c>
      <c r="B164" s="51">
        <f>'UIP Detail'!B160</f>
        <v>1722757.9199999899</v>
      </c>
      <c r="C164" s="51">
        <f>'UIP Detail'!C160</f>
        <v>0</v>
      </c>
      <c r="D164" s="51">
        <f>'UIP Detail'!D160</f>
        <v>0</v>
      </c>
      <c r="E164" s="51">
        <f t="shared" si="5"/>
        <v>1722757.9199999899</v>
      </c>
      <c r="G164" s="14"/>
      <c r="H164" s="50" t="str">
        <f>'UIP Detail'!A163</f>
        <v xml:space="preserve">               (19) 581 - Distribution Oper Load Dispatching</v>
      </c>
      <c r="I164" s="121">
        <f>C164-'UIP Detail'!C161</f>
        <v>0</v>
      </c>
      <c r="J164" s="121">
        <f>D164-'UIP Detail'!D161</f>
        <v>0</v>
      </c>
    </row>
    <row r="165" spans="1:10" ht="15" customHeight="1" x14ac:dyDescent="0.25">
      <c r="A165" s="50" t="s">
        <v>590</v>
      </c>
      <c r="B165" s="51">
        <f>'UIP Detail'!B161</f>
        <v>0</v>
      </c>
      <c r="C165" s="51">
        <f>'UIP Detail'!C161</f>
        <v>0</v>
      </c>
      <c r="D165" s="51">
        <f>'UIP Detail'!D161</f>
        <v>0</v>
      </c>
      <c r="E165" s="51">
        <f t="shared" si="5"/>
        <v>0</v>
      </c>
      <c r="G165" s="14"/>
      <c r="H165" s="50" t="str">
        <f>'UIP Detail'!A164</f>
        <v xml:space="preserve">               (19) 582 - Distribution Oper Station Expenses</v>
      </c>
      <c r="I165" s="121">
        <f>C165-'UIP Detail'!C162</f>
        <v>0</v>
      </c>
      <c r="J165" s="121">
        <f>D165-'UIP Detail'!D162</f>
        <v>0</v>
      </c>
    </row>
    <row r="166" spans="1:10" ht="15" customHeight="1" x14ac:dyDescent="0.25">
      <c r="A166" s="50" t="s">
        <v>591</v>
      </c>
      <c r="B166" s="51">
        <f>'UIP Detail'!B162</f>
        <v>204219.429999999</v>
      </c>
      <c r="C166" s="51">
        <f>'UIP Detail'!C162</f>
        <v>0</v>
      </c>
      <c r="D166" s="51">
        <f>'UIP Detail'!D162</f>
        <v>0</v>
      </c>
      <c r="E166" s="51">
        <f t="shared" si="5"/>
        <v>204219.429999999</v>
      </c>
      <c r="G166" s="14"/>
      <c r="H166" s="50" t="str">
        <f>'UIP Detail'!A165</f>
        <v xml:space="preserve">               (19) 583 - Distribution Oper Overhead Line Exp</v>
      </c>
      <c r="I166" s="121">
        <f>C166-'UIP Detail'!C163</f>
        <v>0</v>
      </c>
      <c r="J166" s="121">
        <f>D166-'UIP Detail'!D163</f>
        <v>0</v>
      </c>
    </row>
    <row r="167" spans="1:10" ht="15" customHeight="1" x14ac:dyDescent="0.25">
      <c r="A167" s="50" t="s">
        <v>592</v>
      </c>
      <c r="B167" s="51">
        <f>'UIP Detail'!B163</f>
        <v>246129.139999999</v>
      </c>
      <c r="C167" s="51">
        <f>'UIP Detail'!C163</f>
        <v>0</v>
      </c>
      <c r="D167" s="51">
        <f>'UIP Detail'!D163</f>
        <v>0</v>
      </c>
      <c r="E167" s="51">
        <f t="shared" si="5"/>
        <v>246129.139999999</v>
      </c>
      <c r="G167" s="14"/>
      <c r="H167" s="50" t="str">
        <f>'UIP Detail'!A166</f>
        <v xml:space="preserve">               (19) 584 - Distribution Oper Underground Line Exp</v>
      </c>
      <c r="I167" s="121">
        <f>C167-'UIP Detail'!C164</f>
        <v>0</v>
      </c>
      <c r="J167" s="121">
        <f>D167-'UIP Detail'!D164</f>
        <v>0</v>
      </c>
    </row>
    <row r="168" spans="1:10" ht="15" customHeight="1" x14ac:dyDescent="0.25">
      <c r="A168" s="50" t="s">
        <v>593</v>
      </c>
      <c r="B168" s="51">
        <f>'UIP Detail'!B164</f>
        <v>194761.359999999</v>
      </c>
      <c r="C168" s="51">
        <f>'UIP Detail'!C164</f>
        <v>0</v>
      </c>
      <c r="D168" s="51">
        <f>'UIP Detail'!D164</f>
        <v>0</v>
      </c>
      <c r="E168" s="51">
        <f t="shared" si="5"/>
        <v>194761.359999999</v>
      </c>
      <c r="G168" s="14"/>
      <c r="H168" s="50" t="str">
        <f>'UIP Detail'!A167</f>
        <v xml:space="preserve">               (19) 585 - Distribution Oper St Lighting &amp; Signal</v>
      </c>
      <c r="I168" s="121">
        <f>C168-'UIP Detail'!C165</f>
        <v>0</v>
      </c>
      <c r="J168" s="121">
        <f>D168-'UIP Detail'!D165</f>
        <v>0</v>
      </c>
    </row>
    <row r="169" spans="1:10" ht="15" customHeight="1" x14ac:dyDescent="0.25">
      <c r="A169" s="50" t="s">
        <v>594</v>
      </c>
      <c r="B169" s="51">
        <f>'UIP Detail'!B165</f>
        <v>304829.77</v>
      </c>
      <c r="C169" s="51">
        <f>'UIP Detail'!C165</f>
        <v>0</v>
      </c>
      <c r="D169" s="51">
        <f>'UIP Detail'!D165</f>
        <v>0</v>
      </c>
      <c r="E169" s="51">
        <f t="shared" si="5"/>
        <v>304829.77</v>
      </c>
      <c r="G169" s="14"/>
      <c r="H169" s="50" t="str">
        <f>'UIP Detail'!A168</f>
        <v xml:space="preserve">               (19) 586 - Distribution Oper Meter Expense</v>
      </c>
      <c r="I169" s="121">
        <f>C169-'UIP Detail'!C166</f>
        <v>0</v>
      </c>
      <c r="J169" s="121">
        <f>D169-'UIP Detail'!D166</f>
        <v>0</v>
      </c>
    </row>
    <row r="170" spans="1:10" ht="15" customHeight="1" x14ac:dyDescent="0.25">
      <c r="A170" s="50" t="s">
        <v>595</v>
      </c>
      <c r="B170" s="51">
        <f>'UIP Detail'!B166</f>
        <v>168166.30999999901</v>
      </c>
      <c r="C170" s="51">
        <f>'UIP Detail'!C166</f>
        <v>0</v>
      </c>
      <c r="D170" s="51">
        <f>'UIP Detail'!D166</f>
        <v>0</v>
      </c>
      <c r="E170" s="51">
        <f t="shared" si="5"/>
        <v>168166.30999999901</v>
      </c>
      <c r="G170" s="14"/>
      <c r="H170" s="50" t="str">
        <f>'UIP Detail'!A169</f>
        <v xml:space="preserve">               (19) 587 - Distribution Oper Cust Installation</v>
      </c>
      <c r="I170" s="121">
        <f>C170-'UIP Detail'!C167</f>
        <v>0</v>
      </c>
      <c r="J170" s="121">
        <f>D170-'UIP Detail'!D167</f>
        <v>0</v>
      </c>
    </row>
    <row r="171" spans="1:10" ht="15" customHeight="1" x14ac:dyDescent="0.25">
      <c r="A171" s="50" t="s">
        <v>596</v>
      </c>
      <c r="B171" s="51">
        <f>'UIP Detail'!B167</f>
        <v>0</v>
      </c>
      <c r="C171" s="51">
        <f>'UIP Detail'!C167</f>
        <v>0</v>
      </c>
      <c r="D171" s="51">
        <f>'UIP Detail'!D167</f>
        <v>0</v>
      </c>
      <c r="E171" s="51">
        <f t="shared" si="5"/>
        <v>0</v>
      </c>
      <c r="G171" s="14"/>
      <c r="H171" s="50" t="str">
        <f>'UIP Detail'!A170</f>
        <v xml:space="preserve">               (19) 588 - Distribution Oper Misc Dist Exp</v>
      </c>
      <c r="I171" s="121">
        <f>C171-'UIP Detail'!C168</f>
        <v>0</v>
      </c>
      <c r="J171" s="121">
        <f>D171-'UIP Detail'!D168</f>
        <v>0</v>
      </c>
    </row>
    <row r="172" spans="1:10" ht="15" customHeight="1" x14ac:dyDescent="0.25">
      <c r="A172" s="50" t="s">
        <v>597</v>
      </c>
      <c r="B172" s="51">
        <f>'UIP Detail'!B168</f>
        <v>66156.309999999299</v>
      </c>
      <c r="C172" s="51">
        <f>'UIP Detail'!C168</f>
        <v>0</v>
      </c>
      <c r="D172" s="51">
        <f>'UIP Detail'!D168</f>
        <v>0</v>
      </c>
      <c r="E172" s="51">
        <f t="shared" si="5"/>
        <v>66156.309999999299</v>
      </c>
      <c r="G172" s="14"/>
      <c r="H172" s="50" t="str">
        <f>'UIP Detail'!A171</f>
        <v xml:space="preserve">               (19) 589 - Distribution Oper Rents</v>
      </c>
      <c r="I172" s="121">
        <f>C172-'UIP Detail'!C169</f>
        <v>0</v>
      </c>
      <c r="J172" s="121">
        <f>D172-'UIP Detail'!D169</f>
        <v>0</v>
      </c>
    </row>
    <row r="173" spans="1:10" ht="15" customHeight="1" x14ac:dyDescent="0.25">
      <c r="A173" s="50" t="s">
        <v>598</v>
      </c>
      <c r="B173" s="51">
        <f>'UIP Detail'!B169</f>
        <v>318732.33</v>
      </c>
      <c r="C173" s="51">
        <f>'UIP Detail'!C169</f>
        <v>0</v>
      </c>
      <c r="D173" s="51">
        <f>'UIP Detail'!D169</f>
        <v>0</v>
      </c>
      <c r="E173" s="51">
        <f t="shared" si="5"/>
        <v>318732.33</v>
      </c>
      <c r="G173" s="14"/>
      <c r="H173" s="50" t="str">
        <f>'UIP Detail'!A172</f>
        <v xml:space="preserve">               (19) 590 - Distribution Maint Superv &amp; Engineering</v>
      </c>
      <c r="I173" s="121">
        <f>C173-'UIP Detail'!C170</f>
        <v>0</v>
      </c>
      <c r="J173" s="121">
        <f>D173-'UIP Detail'!D170</f>
        <v>0</v>
      </c>
    </row>
    <row r="174" spans="1:10" ht="15" customHeight="1" x14ac:dyDescent="0.25">
      <c r="A174" s="50" t="s">
        <v>599</v>
      </c>
      <c r="B174" s="51">
        <f>'UIP Detail'!B170</f>
        <v>536564.67000000004</v>
      </c>
      <c r="C174" s="51">
        <f>'UIP Detail'!C170</f>
        <v>0</v>
      </c>
      <c r="D174" s="51">
        <f>'UIP Detail'!D170</f>
        <v>0</v>
      </c>
      <c r="E174" s="51">
        <f t="shared" si="5"/>
        <v>536564.67000000004</v>
      </c>
      <c r="G174" s="14"/>
      <c r="H174" s="50" t="str">
        <f>'UIP Detail'!A173</f>
        <v xml:space="preserve">               (19) 591 - Distribution Maint Structures</v>
      </c>
      <c r="I174" s="121">
        <f>C174-'UIP Detail'!C171</f>
        <v>0</v>
      </c>
      <c r="J174" s="121">
        <f>D174-'UIP Detail'!D171</f>
        <v>0</v>
      </c>
    </row>
    <row r="175" spans="1:10" ht="15" customHeight="1" x14ac:dyDescent="0.25">
      <c r="A175" s="50" t="s">
        <v>600</v>
      </c>
      <c r="B175" s="51">
        <f>'UIP Detail'!B171</f>
        <v>69719.11</v>
      </c>
      <c r="C175" s="51">
        <f>'UIP Detail'!C171</f>
        <v>0</v>
      </c>
      <c r="D175" s="51">
        <f>'UIP Detail'!D171</f>
        <v>0</v>
      </c>
      <c r="E175" s="51">
        <f t="shared" si="5"/>
        <v>69719.11</v>
      </c>
      <c r="G175" s="14"/>
      <c r="H175" s="50" t="str">
        <f>'UIP Detail'!A174</f>
        <v xml:space="preserve">               (19) 592 - Distribution Maint Station Equipment</v>
      </c>
      <c r="I175" s="121">
        <f>C175-'UIP Detail'!C172</f>
        <v>0</v>
      </c>
      <c r="J175" s="121">
        <f>D175-'UIP Detail'!D172</f>
        <v>0</v>
      </c>
    </row>
    <row r="176" spans="1:10" ht="15" customHeight="1" x14ac:dyDescent="0.25">
      <c r="A176" s="50" t="s">
        <v>601</v>
      </c>
      <c r="B176" s="51">
        <f>'UIP Detail'!B172</f>
        <v>0</v>
      </c>
      <c r="C176" s="51">
        <f>'UIP Detail'!C172</f>
        <v>0</v>
      </c>
      <c r="D176" s="51">
        <f>'UIP Detail'!D172</f>
        <v>0</v>
      </c>
      <c r="E176" s="51">
        <f t="shared" si="5"/>
        <v>0</v>
      </c>
      <c r="G176" s="14"/>
      <c r="H176" s="50" t="str">
        <f>'UIP Detail'!A175</f>
        <v xml:space="preserve">               (19) 593 - Distribution Maint Overhead Lines</v>
      </c>
      <c r="I176" s="121">
        <f>C176-'UIP Detail'!C173</f>
        <v>0</v>
      </c>
      <c r="J176" s="121">
        <f>D176-'UIP Detail'!D173</f>
        <v>0</v>
      </c>
    </row>
    <row r="177" spans="1:10" ht="15" customHeight="1" x14ac:dyDescent="0.25">
      <c r="A177" s="50" t="s">
        <v>602</v>
      </c>
      <c r="B177" s="51">
        <f>'UIP Detail'!B173</f>
        <v>0</v>
      </c>
      <c r="C177" s="51">
        <f>'UIP Detail'!C173</f>
        <v>0</v>
      </c>
      <c r="D177" s="51">
        <f>'UIP Detail'!D173</f>
        <v>0</v>
      </c>
      <c r="E177" s="51">
        <f t="shared" si="5"/>
        <v>0</v>
      </c>
      <c r="G177" s="14"/>
      <c r="H177" s="50" t="str">
        <f>'UIP Detail'!A176</f>
        <v xml:space="preserve">               (19) 594 - Distribution Maint Underground Lines</v>
      </c>
      <c r="I177" s="121">
        <f>C177-'UIP Detail'!C174</f>
        <v>0</v>
      </c>
      <c r="J177" s="121">
        <f>D177-'UIP Detail'!D174</f>
        <v>0</v>
      </c>
    </row>
    <row r="178" spans="1:10" ht="15" customHeight="1" x14ac:dyDescent="0.25">
      <c r="A178" s="50" t="s">
        <v>603</v>
      </c>
      <c r="B178" s="51">
        <f>'UIP Detail'!B174</f>
        <v>321523.41999999899</v>
      </c>
      <c r="C178" s="51">
        <f>'UIP Detail'!C174</f>
        <v>0</v>
      </c>
      <c r="D178" s="51">
        <f>'UIP Detail'!D174</f>
        <v>0</v>
      </c>
      <c r="E178" s="51">
        <f t="shared" si="5"/>
        <v>321523.41999999899</v>
      </c>
      <c r="G178" s="14"/>
      <c r="H178" s="50" t="str">
        <f>'UIP Detail'!A177</f>
        <v xml:space="preserve">               (19) 595 - Distribution Maint Line Transformers</v>
      </c>
      <c r="I178" s="121">
        <f>C178-'UIP Detail'!C175</f>
        <v>0</v>
      </c>
      <c r="J178" s="121">
        <f>D178-'UIP Detail'!D175</f>
        <v>0</v>
      </c>
    </row>
    <row r="179" spans="1:10" ht="15" customHeight="1" x14ac:dyDescent="0.25">
      <c r="A179" s="50" t="s">
        <v>604</v>
      </c>
      <c r="B179" s="51">
        <f>'UIP Detail'!B175</f>
        <v>3665878.79</v>
      </c>
      <c r="C179" s="51">
        <f>'UIP Detail'!C175</f>
        <v>0</v>
      </c>
      <c r="D179" s="51">
        <f>'UIP Detail'!D175</f>
        <v>0</v>
      </c>
      <c r="E179" s="51">
        <f t="shared" si="5"/>
        <v>3665878.79</v>
      </c>
      <c r="G179" s="14"/>
      <c r="H179" s="50" t="str">
        <f>'UIP Detail'!A178</f>
        <v xml:space="preserve">               (19) 596 - Distribution Maint St Lighting/Signal</v>
      </c>
      <c r="I179" s="121">
        <f>C179-'UIP Detail'!C176</f>
        <v>0</v>
      </c>
      <c r="J179" s="121">
        <f>D179-'UIP Detail'!D176</f>
        <v>0</v>
      </c>
    </row>
    <row r="180" spans="1:10" ht="15" customHeight="1" x14ac:dyDescent="0.25">
      <c r="A180" s="50" t="s">
        <v>605</v>
      </c>
      <c r="B180" s="51">
        <f>'UIP Detail'!B176</f>
        <v>1163566.69</v>
      </c>
      <c r="C180" s="51">
        <f>'UIP Detail'!C176</f>
        <v>0</v>
      </c>
      <c r="D180" s="51">
        <f>'UIP Detail'!D176</f>
        <v>0</v>
      </c>
      <c r="E180" s="51">
        <f t="shared" si="5"/>
        <v>1163566.69</v>
      </c>
      <c r="G180" s="14"/>
      <c r="H180" s="50" t="str">
        <f>'UIP Detail'!A179</f>
        <v xml:space="preserve">               (19) 597 - Distribution Maint Meters</v>
      </c>
      <c r="I180" s="121">
        <f>C180-'UIP Detail'!C177</f>
        <v>0</v>
      </c>
      <c r="J180" s="121">
        <f>D180-'UIP Detail'!D177</f>
        <v>0</v>
      </c>
    </row>
    <row r="181" spans="1:10" ht="15" customHeight="1" x14ac:dyDescent="0.25">
      <c r="A181" s="50" t="s">
        <v>606</v>
      </c>
      <c r="B181" s="51">
        <f>'UIP Detail'!B177</f>
        <v>12303.32</v>
      </c>
      <c r="C181" s="51">
        <f>'UIP Detail'!C177</f>
        <v>0</v>
      </c>
      <c r="D181" s="51">
        <f>'UIP Detail'!D177</f>
        <v>0</v>
      </c>
      <c r="E181" s="51">
        <f t="shared" si="5"/>
        <v>12303.32</v>
      </c>
      <c r="G181" s="14"/>
      <c r="H181" s="50" t="str">
        <f>'UIP Detail'!A180</f>
        <v xml:space="preserve">               (19) 598 - Distribution Maint Misc Dist Plant</v>
      </c>
      <c r="I181" s="121">
        <f>C181-'UIP Detail'!C178</f>
        <v>0</v>
      </c>
      <c r="J181" s="121">
        <f>D181-'UIP Detail'!D178</f>
        <v>0</v>
      </c>
    </row>
    <row r="182" spans="1:10" ht="15" customHeight="1" x14ac:dyDescent="0.25">
      <c r="A182" s="50" t="s">
        <v>607</v>
      </c>
      <c r="B182" s="51">
        <f>'UIP Detail'!B178</f>
        <v>262933.58999999898</v>
      </c>
      <c r="C182" s="51">
        <f>'UIP Detail'!C178</f>
        <v>0</v>
      </c>
      <c r="D182" s="51">
        <f>'UIP Detail'!D178</f>
        <v>0</v>
      </c>
      <c r="E182" s="51">
        <f t="shared" si="5"/>
        <v>262933.58999999898</v>
      </c>
      <c r="G182" s="14"/>
      <c r="H182" s="50" t="str">
        <f>'UIP Detail'!A181</f>
        <v xml:space="preserve">               (19) 870 - Distribution Oper Supv &amp; Engineering</v>
      </c>
      <c r="I182" s="121">
        <f>C182-'UIP Detail'!C179</f>
        <v>0</v>
      </c>
      <c r="J182" s="121">
        <f>D182-'UIP Detail'!D179</f>
        <v>0</v>
      </c>
    </row>
    <row r="183" spans="1:10" ht="15" customHeight="1" x14ac:dyDescent="0.25">
      <c r="A183" s="50" t="s">
        <v>608</v>
      </c>
      <c r="B183" s="51">
        <f>'UIP Detail'!B179</f>
        <v>42011.099999999897</v>
      </c>
      <c r="C183" s="51">
        <f>'UIP Detail'!C179</f>
        <v>0</v>
      </c>
      <c r="D183" s="51">
        <f>'UIP Detail'!D179</f>
        <v>0</v>
      </c>
      <c r="E183" s="51">
        <f t="shared" si="5"/>
        <v>42011.099999999897</v>
      </c>
      <c r="G183" s="14"/>
      <c r="H183" s="50" t="str">
        <f>'UIP Detail'!A182</f>
        <v xml:space="preserve">               (19) 871 - Distribution Oper Load Dispatching</v>
      </c>
      <c r="I183" s="121">
        <f>C183-'UIP Detail'!C180</f>
        <v>0</v>
      </c>
      <c r="J183" s="121">
        <f>D183-'UIP Detail'!D180</f>
        <v>0</v>
      </c>
    </row>
    <row r="184" spans="1:10" ht="15" customHeight="1" x14ac:dyDescent="0.25">
      <c r="A184" s="50" t="s">
        <v>609</v>
      </c>
      <c r="B184" s="51">
        <f>'UIP Detail'!B180</f>
        <v>0</v>
      </c>
      <c r="C184" s="51">
        <f>'UIP Detail'!C180</f>
        <v>0</v>
      </c>
      <c r="D184" s="51">
        <f>'UIP Detail'!D180</f>
        <v>0</v>
      </c>
      <c r="E184" s="51">
        <f t="shared" si="5"/>
        <v>0</v>
      </c>
      <c r="G184" s="14"/>
      <c r="H184" s="50" t="str">
        <f>'UIP Detail'!A183</f>
        <v xml:space="preserve">               (19) 874 - Distribution Oper Mains &amp; Services Exp</v>
      </c>
      <c r="I184" s="121">
        <f>C184-'UIP Detail'!C181</f>
        <v>-181020.83</v>
      </c>
      <c r="J184" s="121">
        <f>D184-'UIP Detail'!D181</f>
        <v>0</v>
      </c>
    </row>
    <row r="185" spans="1:10" ht="15" customHeight="1" x14ac:dyDescent="0.25">
      <c r="A185" s="50" t="s">
        <v>610</v>
      </c>
      <c r="B185" s="51">
        <f>'UIP Detail'!B181</f>
        <v>0</v>
      </c>
      <c r="C185" s="51">
        <f>'UIP Detail'!C181</f>
        <v>181020.83</v>
      </c>
      <c r="D185" s="51">
        <f>'UIP Detail'!D181</f>
        <v>0</v>
      </c>
      <c r="E185" s="51">
        <f t="shared" si="5"/>
        <v>181020.83</v>
      </c>
      <c r="G185" s="14"/>
      <c r="H185" s="50" t="str">
        <f>'UIP Detail'!A184</f>
        <v xml:space="preserve">               (19) 875 - Distribution Oper Meas &amp; Reg Sta Gen</v>
      </c>
      <c r="I185" s="121">
        <f>C185-'UIP Detail'!C182</f>
        <v>71438.309999999983</v>
      </c>
      <c r="J185" s="121">
        <f>D185-'UIP Detail'!D182</f>
        <v>0</v>
      </c>
    </row>
    <row r="186" spans="1:10" ht="15" customHeight="1" x14ac:dyDescent="0.25">
      <c r="A186" s="50" t="s">
        <v>611</v>
      </c>
      <c r="B186" s="51">
        <f>'UIP Detail'!B182</f>
        <v>0</v>
      </c>
      <c r="C186" s="51">
        <f>'UIP Detail'!C182</f>
        <v>109582.52</v>
      </c>
      <c r="D186" s="51">
        <f>'UIP Detail'!D182</f>
        <v>0</v>
      </c>
      <c r="E186" s="51">
        <f t="shared" si="5"/>
        <v>109582.52</v>
      </c>
      <c r="G186" s="14"/>
      <c r="H186" s="50" t="str">
        <f>'UIP Detail'!A185</f>
        <v xml:space="preserve">               (19) 876 - Distribution Oper Meas &amp; Reg Sta Indus</v>
      </c>
      <c r="I186" s="121">
        <f>C186-'UIP Detail'!C183</f>
        <v>-1724165.01</v>
      </c>
      <c r="J186" s="121">
        <f>D186-'UIP Detail'!D183</f>
        <v>0</v>
      </c>
    </row>
    <row r="187" spans="1:10" ht="15" customHeight="1" x14ac:dyDescent="0.25">
      <c r="A187" s="50" t="s">
        <v>612</v>
      </c>
      <c r="B187" s="51">
        <f>'UIP Detail'!B183</f>
        <v>0</v>
      </c>
      <c r="C187" s="51">
        <f>'UIP Detail'!C183</f>
        <v>1833747.53</v>
      </c>
      <c r="D187" s="51">
        <f>'UIP Detail'!D183</f>
        <v>0</v>
      </c>
      <c r="E187" s="51">
        <f t="shared" si="5"/>
        <v>1833747.53</v>
      </c>
      <c r="G187" s="14"/>
      <c r="H187" s="50" t="str">
        <f>'UIP Detail'!A186</f>
        <v xml:space="preserve">               (19) 878 - Distribution Oper Meter &amp; House Reg</v>
      </c>
      <c r="I187" s="121">
        <f>C187-'UIP Detail'!C184</f>
        <v>1639044.81</v>
      </c>
      <c r="J187" s="121">
        <f>D187-'UIP Detail'!D184</f>
        <v>0</v>
      </c>
    </row>
    <row r="188" spans="1:10" ht="15" customHeight="1" x14ac:dyDescent="0.25">
      <c r="A188" s="50" t="s">
        <v>613</v>
      </c>
      <c r="B188" s="51">
        <f>'UIP Detail'!B184</f>
        <v>0</v>
      </c>
      <c r="C188" s="51">
        <f>'UIP Detail'!C184</f>
        <v>194702.72</v>
      </c>
      <c r="D188" s="51">
        <f>'UIP Detail'!D184</f>
        <v>0</v>
      </c>
      <c r="E188" s="51">
        <f t="shared" si="5"/>
        <v>194702.72</v>
      </c>
      <c r="G188" s="14"/>
      <c r="H188" s="50" t="str">
        <f>'UIP Detail'!A187</f>
        <v xml:space="preserve">               (19) 879 - Distribution Oper Customer Install Exp</v>
      </c>
      <c r="I188" s="121">
        <f>C188-'UIP Detail'!C185</f>
        <v>183638.82</v>
      </c>
      <c r="J188" s="121">
        <f>D188-'UIP Detail'!D185</f>
        <v>0</v>
      </c>
    </row>
    <row r="189" spans="1:10" ht="15" customHeight="1" x14ac:dyDescent="0.25">
      <c r="A189" s="50" t="s">
        <v>614</v>
      </c>
      <c r="B189" s="51">
        <f>'UIP Detail'!B185</f>
        <v>0</v>
      </c>
      <c r="C189" s="51">
        <f>'UIP Detail'!C185</f>
        <v>11063.9</v>
      </c>
      <c r="D189" s="51">
        <f>'UIP Detail'!D185</f>
        <v>0</v>
      </c>
      <c r="E189" s="51">
        <f t="shared" si="5"/>
        <v>11063.9</v>
      </c>
      <c r="G189" s="14"/>
      <c r="H189" s="50" t="str">
        <f>'UIP Detail'!A188</f>
        <v xml:space="preserve">               (19) 880 - Distribution Oper Other Expense</v>
      </c>
      <c r="I189" s="121">
        <f>C189-'UIP Detail'!C186</f>
        <v>-247361.11000000002</v>
      </c>
      <c r="J189" s="121">
        <f>D189-'UIP Detail'!D186</f>
        <v>0</v>
      </c>
    </row>
    <row r="190" spans="1:10" ht="15" customHeight="1" x14ac:dyDescent="0.25">
      <c r="A190" s="50" t="s">
        <v>615</v>
      </c>
      <c r="B190" s="51">
        <f>'UIP Detail'!B186</f>
        <v>0</v>
      </c>
      <c r="C190" s="51">
        <f>'UIP Detail'!C186</f>
        <v>258425.01</v>
      </c>
      <c r="D190" s="51">
        <f>'UIP Detail'!D186</f>
        <v>0</v>
      </c>
      <c r="E190" s="51">
        <f t="shared" si="5"/>
        <v>258425.01</v>
      </c>
      <c r="G190" s="14"/>
      <c r="H190" s="50" t="str">
        <f>'UIP Detail'!A189</f>
        <v xml:space="preserve">               (19) 881 - Distribution Oper Rents Expense</v>
      </c>
      <c r="I190" s="121">
        <f>C190-'UIP Detail'!C187</f>
        <v>-266932.66999999899</v>
      </c>
      <c r="J190" s="121">
        <f>D190-'UIP Detail'!D187</f>
        <v>0</v>
      </c>
    </row>
    <row r="191" spans="1:10" ht="15" customHeight="1" x14ac:dyDescent="0.25">
      <c r="A191" s="50" t="s">
        <v>616</v>
      </c>
      <c r="B191" s="51">
        <f>'UIP Detail'!B187</f>
        <v>0</v>
      </c>
      <c r="C191" s="51">
        <f>'UIP Detail'!C187</f>
        <v>525357.679999999</v>
      </c>
      <c r="D191" s="51">
        <f>'UIP Detail'!D187</f>
        <v>0</v>
      </c>
      <c r="E191" s="51">
        <f t="shared" si="5"/>
        <v>525357.679999999</v>
      </c>
      <c r="G191" s="14"/>
      <c r="H191" s="50" t="str">
        <f>'UIP Detail'!A191</f>
        <v xml:space="preserve">               (19) 887 - Distribution Maint Mains</v>
      </c>
      <c r="I191" s="121">
        <f>C191-'UIP Detail'!C188</f>
        <v>122093.989999999</v>
      </c>
      <c r="J191" s="121">
        <f>D191-'UIP Detail'!D188</f>
        <v>0</v>
      </c>
    </row>
    <row r="192" spans="1:10" ht="15" customHeight="1" x14ac:dyDescent="0.25">
      <c r="A192" s="50" t="s">
        <v>617</v>
      </c>
      <c r="B192" s="51">
        <f>'UIP Detail'!B188</f>
        <v>0</v>
      </c>
      <c r="C192" s="51">
        <f>'UIP Detail'!C188</f>
        <v>403263.69</v>
      </c>
      <c r="D192" s="51">
        <f>'UIP Detail'!D188</f>
        <v>0</v>
      </c>
      <c r="E192" s="51">
        <f t="shared" si="5"/>
        <v>403263.69</v>
      </c>
      <c r="G192" s="14"/>
      <c r="H192" s="50" t="str">
        <f>'UIP Detail'!A192</f>
        <v xml:space="preserve">               (19) 889 - Distribution Maint Meas &amp; Reg Sta Gen</v>
      </c>
      <c r="I192" s="121">
        <f>C192-'UIP Detail'!C189</f>
        <v>380264.74</v>
      </c>
      <c r="J192" s="121">
        <f>D192-'UIP Detail'!D189</f>
        <v>0</v>
      </c>
    </row>
    <row r="193" spans="1:10" ht="15" customHeight="1" x14ac:dyDescent="0.25">
      <c r="A193" s="50" t="s">
        <v>618</v>
      </c>
      <c r="B193" s="51">
        <f>'UIP Detail'!B189</f>
        <v>0</v>
      </c>
      <c r="C193" s="51">
        <f>'UIP Detail'!C189</f>
        <v>22998.95</v>
      </c>
      <c r="D193" s="51">
        <f>'UIP Detail'!D189</f>
        <v>0</v>
      </c>
      <c r="E193" s="51">
        <f t="shared" si="5"/>
        <v>22998.95</v>
      </c>
      <c r="G193" s="14"/>
      <c r="H193" s="50" t="str">
        <f>'UIP Detail'!A193</f>
        <v xml:space="preserve">               (19) 890 - Distribution Maint Meas &amp; Reg Sta Ind</v>
      </c>
      <c r="I193" s="121">
        <f>C193-'UIP Detail'!C190</f>
        <v>2281.6000000000022</v>
      </c>
      <c r="J193" s="121">
        <f>D193-'UIP Detail'!D190</f>
        <v>0</v>
      </c>
    </row>
    <row r="194" spans="1:10" ht="15" customHeight="1" x14ac:dyDescent="0.25">
      <c r="A194" s="50" t="s">
        <v>619</v>
      </c>
      <c r="B194" s="51">
        <f>'UIP Detail'!B190</f>
        <v>0</v>
      </c>
      <c r="C194" s="51">
        <f>'UIP Detail'!C190</f>
        <v>20717.349999999999</v>
      </c>
      <c r="D194" s="51">
        <f>'UIP Detail'!D190</f>
        <v>0</v>
      </c>
      <c r="E194" s="51">
        <f t="shared" si="5"/>
        <v>20717.349999999999</v>
      </c>
      <c r="G194" s="14"/>
      <c r="H194" s="50" t="str">
        <f>'UIP Detail'!A194</f>
        <v xml:space="preserve">               (19) 892 - Distribution Maint Services</v>
      </c>
      <c r="I194" s="121">
        <f>C194-'UIP Detail'!C191</f>
        <v>-370644.95</v>
      </c>
      <c r="J194" s="121">
        <f>D194-'UIP Detail'!D191</f>
        <v>0</v>
      </c>
    </row>
    <row r="195" spans="1:10" ht="15" customHeight="1" x14ac:dyDescent="0.25">
      <c r="A195" s="50" t="s">
        <v>620</v>
      </c>
      <c r="B195" s="51">
        <f>'UIP Detail'!B191</f>
        <v>0</v>
      </c>
      <c r="C195" s="51">
        <f>'UIP Detail'!C191</f>
        <v>391362.3</v>
      </c>
      <c r="D195" s="51">
        <f>'UIP Detail'!D191</f>
        <v>0</v>
      </c>
      <c r="E195" s="51">
        <f t="shared" si="5"/>
        <v>391362.3</v>
      </c>
      <c r="G195" s="14"/>
      <c r="H195" s="48" t="str">
        <f>'UIP Detail'!A195</f>
        <v xml:space="preserve">               (19) 893 - Distribution Maint Meters &amp; House Reg</v>
      </c>
      <c r="I195" s="121">
        <f>C195-'UIP Detail'!C192</f>
        <v>343588.91000000009</v>
      </c>
      <c r="J195" s="121">
        <f>D195-'UIP Detail'!D192</f>
        <v>0</v>
      </c>
    </row>
    <row r="196" spans="1:10" ht="15" customHeight="1" x14ac:dyDescent="0.25">
      <c r="A196" s="50" t="s">
        <v>621</v>
      </c>
      <c r="B196" s="53">
        <f>'UIP Detail'!B192</f>
        <v>0</v>
      </c>
      <c r="C196" s="53">
        <f>'UIP Detail'!C192</f>
        <v>47773.389999999898</v>
      </c>
      <c r="D196" s="53">
        <f>'UIP Detail'!D192</f>
        <v>0</v>
      </c>
      <c r="E196" s="53">
        <f>SUM(B196:D196)</f>
        <v>47773.389999999898</v>
      </c>
      <c r="G196" s="14"/>
      <c r="H196" s="50" t="str">
        <f>'UIP Detail'!A196</f>
        <v xml:space="preserve">               (19) 894 - Distribution Maint Other Equipment</v>
      </c>
      <c r="I196" s="121">
        <f>C196-'UIP Detail'!C193</f>
        <v>-9818.4900000000998</v>
      </c>
      <c r="J196" s="121">
        <f>D196-'UIP Detail'!D193</f>
        <v>0</v>
      </c>
    </row>
    <row r="197" spans="1:10" ht="15" customHeight="1" x14ac:dyDescent="0.25">
      <c r="A197" s="50" t="s">
        <v>470</v>
      </c>
      <c r="B197" s="54">
        <f>SUM(B163:B196)</f>
        <v>9300253.259999983</v>
      </c>
      <c r="C197" s="54">
        <f>SUM(C163:C196)</f>
        <v>4000015.8699999982</v>
      </c>
      <c r="D197" s="54">
        <f>SUM(D163:D196)</f>
        <v>0</v>
      </c>
      <c r="E197" s="54">
        <f>SUM(E163:E196)</f>
        <v>13300269.129999982</v>
      </c>
      <c r="G197" s="14"/>
      <c r="H197" s="50" t="str">
        <f>'UIP Detail'!A197</f>
        <v xml:space="preserve">                    (19) SUBTOTAL</v>
      </c>
      <c r="I197" s="121">
        <f>C197-'UIP Detail'!C194</f>
        <v>3840094.5699999994</v>
      </c>
      <c r="J197" s="121">
        <f>D197-'UIP Detail'!D194</f>
        <v>0</v>
      </c>
    </row>
    <row r="198" spans="1:10" ht="15" customHeight="1" x14ac:dyDescent="0.25">
      <c r="A198" s="48" t="s">
        <v>430</v>
      </c>
      <c r="B198" s="49"/>
      <c r="C198" s="49"/>
      <c r="D198" s="49"/>
      <c r="E198" s="49"/>
      <c r="G198" s="14"/>
      <c r="H198" s="50" t="str">
        <f>'UIP Detail'!A198</f>
        <v xml:space="preserve">          20 - CUSTOMER ACCTS EXPENSES</v>
      </c>
      <c r="I198" s="121">
        <f>C198-'UIP Detail'!C195</f>
        <v>-59075.77</v>
      </c>
      <c r="J198" s="121">
        <f>D198-'UIP Detail'!D195</f>
        <v>0</v>
      </c>
    </row>
    <row r="199" spans="1:10" ht="15" customHeight="1" x14ac:dyDescent="0.25">
      <c r="A199" s="50" t="s">
        <v>622</v>
      </c>
      <c r="B199" s="51">
        <f>'UIP Detail'!B195</f>
        <v>0</v>
      </c>
      <c r="C199" s="51">
        <f>'UIP Detail'!C195</f>
        <v>59075.77</v>
      </c>
      <c r="D199" s="51">
        <f>'UIP Detail'!D195</f>
        <v>0</v>
      </c>
      <c r="E199" s="51">
        <f>SUM(B199:D199)</f>
        <v>59075.77</v>
      </c>
      <c r="G199" s="14"/>
      <c r="H199" s="50" t="str">
        <f>'UIP Detail'!A199</f>
        <v xml:space="preserve">               (20) 901 - Customer Accounts Supervision</v>
      </c>
      <c r="I199" s="121">
        <f>C199-'UIP Detail'!C196</f>
        <v>-51641.49</v>
      </c>
      <c r="J199" s="121">
        <f>D199-'UIP Detail'!D196</f>
        <v>0</v>
      </c>
    </row>
    <row r="200" spans="1:10" ht="15" customHeight="1" x14ac:dyDescent="0.25">
      <c r="A200" s="50" t="s">
        <v>623</v>
      </c>
      <c r="B200" s="51">
        <f>'UIP Detail'!B196</f>
        <v>0</v>
      </c>
      <c r="C200" s="51">
        <f>'UIP Detail'!C196</f>
        <v>110717.26</v>
      </c>
      <c r="D200" s="51">
        <f>'UIP Detail'!D196</f>
        <v>0</v>
      </c>
      <c r="E200" s="51">
        <f>SUM(B200:D200)</f>
        <v>110717.26</v>
      </c>
      <c r="G200" s="14"/>
      <c r="H200" s="50" t="str">
        <f>'UIP Detail'!A200</f>
        <v xml:space="preserve">               (20) 902 - Meter Reading Expense</v>
      </c>
      <c r="I200" s="121">
        <f>C200-'UIP Detail'!C197</f>
        <v>-4276604.82</v>
      </c>
      <c r="J200" s="121">
        <f>D200-'UIP Detail'!D197</f>
        <v>0</v>
      </c>
    </row>
    <row r="201" spans="1:10" ht="15" customHeight="1" x14ac:dyDescent="0.25">
      <c r="A201" s="50" t="s">
        <v>624</v>
      </c>
      <c r="B201" s="51">
        <f>'UIP Detail'!B197</f>
        <v>7577495.3399999999</v>
      </c>
      <c r="C201" s="51">
        <f>'UIP Detail'!C197</f>
        <v>4387322.08</v>
      </c>
      <c r="D201" s="51">
        <f>'UIP Detail'!D197</f>
        <v>0</v>
      </c>
      <c r="E201" s="51">
        <f>SUM(B201:D201)</f>
        <v>11964817.42</v>
      </c>
      <c r="G201" s="14"/>
      <c r="H201" s="50" t="str">
        <f>'UIP Detail'!A201</f>
        <v xml:space="preserve">               (20) 903 - Customer Records &amp; Collection Expense</v>
      </c>
      <c r="I201" s="121">
        <f>C201-'UIP Detail'!C198</f>
        <v>4387322.08</v>
      </c>
      <c r="J201" s="121">
        <f>D201-'UIP Detail'!D198</f>
        <v>0</v>
      </c>
    </row>
    <row r="202" spans="1:10" ht="15" customHeight="1" x14ac:dyDescent="0.25">
      <c r="A202" s="50" t="s">
        <v>625</v>
      </c>
      <c r="B202" s="51">
        <f>'UIP Detail'!B198</f>
        <v>0</v>
      </c>
      <c r="C202" s="51">
        <f>'UIP Detail'!C198</f>
        <v>0</v>
      </c>
      <c r="D202" s="51">
        <f>'UIP Detail'!D198</f>
        <v>0</v>
      </c>
      <c r="E202" s="51">
        <f>SUM(B202:D202)</f>
        <v>0</v>
      </c>
      <c r="G202" s="14"/>
      <c r="H202" s="48" t="str">
        <f>'UIP Detail'!A202</f>
        <v xml:space="preserve">               (20) 904 - Uncollectible Accounts</v>
      </c>
      <c r="I202" s="121">
        <f>C202-'UIP Detail'!C199</f>
        <v>0</v>
      </c>
      <c r="J202" s="121">
        <f>D202-'UIP Detail'!D199</f>
        <v>-25361.39</v>
      </c>
    </row>
    <row r="203" spans="1:10" ht="11.25" customHeight="1" x14ac:dyDescent="0.25">
      <c r="A203" s="50" t="s">
        <v>626</v>
      </c>
      <c r="B203" s="53">
        <f>'UIP Detail'!B199</f>
        <v>0</v>
      </c>
      <c r="C203" s="53">
        <f>'UIP Detail'!C199</f>
        <v>0</v>
      </c>
      <c r="D203" s="53">
        <f>'UIP Detail'!D199</f>
        <v>25361.39</v>
      </c>
      <c r="E203" s="53">
        <f>SUM(B203:D203)</f>
        <v>25361.39</v>
      </c>
      <c r="G203" s="14"/>
      <c r="H203" s="50" t="str">
        <f>'UIP Detail'!A203</f>
        <v xml:space="preserve">               (20) 905 - Misc. Customer Accounts Expense</v>
      </c>
      <c r="I203" s="121">
        <f>C203-'UIP Detail'!C200</f>
        <v>-1100187.99999999</v>
      </c>
      <c r="J203" s="121">
        <f>D203-'UIP Detail'!D200</f>
        <v>-30411.29</v>
      </c>
    </row>
    <row r="204" spans="1:10" ht="15" customHeight="1" x14ac:dyDescent="0.25">
      <c r="A204" s="50" t="s">
        <v>470</v>
      </c>
      <c r="B204" s="54">
        <f>SUM(B199:B203)</f>
        <v>7577495.3399999999</v>
      </c>
      <c r="C204" s="54">
        <f>SUM(C199:C203)</f>
        <v>4557115.1100000003</v>
      </c>
      <c r="D204" s="54">
        <f>SUM(D199:D203)</f>
        <v>25361.39</v>
      </c>
      <c r="E204" s="54">
        <f>SUM(E199:E203)</f>
        <v>12159971.84</v>
      </c>
      <c r="G204" s="14"/>
      <c r="H204" s="50" t="str">
        <f>'UIP Detail'!A204</f>
        <v xml:space="preserve">                    (20) SUBTOTAL</v>
      </c>
      <c r="I204" s="121">
        <f>C204-'UIP Detail'!C201</f>
        <v>4468289.8400000008</v>
      </c>
      <c r="J204" s="121">
        <f>D204-'UIP Detail'!D201</f>
        <v>-2404978.7199999997</v>
      </c>
    </row>
    <row r="205" spans="1:10" ht="15" customHeight="1" x14ac:dyDescent="0.25">
      <c r="A205" s="48" t="s">
        <v>431</v>
      </c>
      <c r="B205" s="49"/>
      <c r="C205" s="49"/>
      <c r="D205" s="49"/>
      <c r="E205" s="49"/>
      <c r="G205" s="14"/>
      <c r="H205" s="50" t="str">
        <f>'UIP Detail'!A205</f>
        <v xml:space="preserve">          21 - CUSTOMER SERVICE EXPENSES</v>
      </c>
      <c r="I205" s="121">
        <f>C205-'UIP Detail'!C202</f>
        <v>-427543.98</v>
      </c>
      <c r="J205" s="121">
        <f>D205-'UIP Detail'!D202</f>
        <v>0</v>
      </c>
    </row>
    <row r="206" spans="1:10" ht="15" customHeight="1" x14ac:dyDescent="0.25">
      <c r="A206" s="50" t="s">
        <v>627</v>
      </c>
      <c r="B206" s="51">
        <f>'UIP Detail'!B202</f>
        <v>1155032.8700000001</v>
      </c>
      <c r="C206" s="51">
        <f>'UIP Detail'!C202</f>
        <v>427543.98</v>
      </c>
      <c r="D206" s="51">
        <f>'UIP Detail'!D202</f>
        <v>0</v>
      </c>
      <c r="E206" s="51">
        <f t="shared" ref="E206:E211" si="6">SUM(B206:D206)</f>
        <v>1582576.85</v>
      </c>
      <c r="G206" s="14"/>
      <c r="H206" s="50" t="str">
        <f>'UIP Detail'!A206</f>
        <v xml:space="preserve">               (21) 908 - Customer Assistance Expense</v>
      </c>
      <c r="I206" s="121">
        <f>C206-'UIP Detail'!C203</f>
        <v>427543.98</v>
      </c>
      <c r="J206" s="121">
        <f>D206-'UIP Detail'!D203</f>
        <v>0</v>
      </c>
    </row>
    <row r="207" spans="1:10" ht="15" customHeight="1" x14ac:dyDescent="0.25">
      <c r="A207" s="50" t="s">
        <v>628</v>
      </c>
      <c r="B207" s="51">
        <f>'UIP Detail'!B203</f>
        <v>0</v>
      </c>
      <c r="C207" s="51">
        <f>'UIP Detail'!C203</f>
        <v>0</v>
      </c>
      <c r="D207" s="51">
        <f>'UIP Detail'!D203</f>
        <v>0</v>
      </c>
      <c r="E207" s="51">
        <f t="shared" si="6"/>
        <v>0</v>
      </c>
      <c r="G207" s="14"/>
      <c r="H207" s="50" t="str">
        <f>'UIP Detail'!A207</f>
        <v xml:space="preserve">               (21) 909 - Info &amp; Instructional Advertising</v>
      </c>
      <c r="I207" s="121">
        <f>C207-'UIP Detail'!C204</f>
        <v>-1616557.24999999</v>
      </c>
      <c r="J207" s="121">
        <f>D207-'UIP Detail'!D204</f>
        <v>-2511474.1800000002</v>
      </c>
    </row>
    <row r="208" spans="1:10" ht="15" customHeight="1" x14ac:dyDescent="0.25">
      <c r="A208" s="50" t="s">
        <v>629</v>
      </c>
      <c r="B208" s="51">
        <f>'UIP Detail'!B204</f>
        <v>2907054.99</v>
      </c>
      <c r="C208" s="51">
        <f>'UIP Detail'!C204</f>
        <v>1616557.24999999</v>
      </c>
      <c r="D208" s="51">
        <f>'UIP Detail'!D204</f>
        <v>2511474.1800000002</v>
      </c>
      <c r="E208" s="51">
        <f t="shared" si="6"/>
        <v>7035086.4199999906</v>
      </c>
      <c r="G208" s="14"/>
      <c r="H208" s="50" t="str">
        <f>'UIP Detail'!A208</f>
        <v xml:space="preserve">               (21) 910 - Misc Cust Svc &amp; Info Expense</v>
      </c>
      <c r="I208" s="121">
        <f>C208-'UIP Detail'!C205</f>
        <v>1616557.24999999</v>
      </c>
      <c r="J208" s="121">
        <f>D208-'UIP Detail'!D205</f>
        <v>2511474.1800000002</v>
      </c>
    </row>
    <row r="209" spans="1:10" ht="15" customHeight="1" x14ac:dyDescent="0.25">
      <c r="A209" s="50" t="s">
        <v>630</v>
      </c>
      <c r="B209" s="51">
        <f>'UIP Detail'!B205</f>
        <v>0</v>
      </c>
      <c r="C209" s="51">
        <f>'UIP Detail'!C205</f>
        <v>0</v>
      </c>
      <c r="D209" s="51">
        <f>'UIP Detail'!D205</f>
        <v>0</v>
      </c>
      <c r="E209" s="51">
        <f t="shared" si="6"/>
        <v>0</v>
      </c>
      <c r="G209" s="14"/>
      <c r="H209" s="50" t="str">
        <f>'UIP Detail'!A209</f>
        <v xml:space="preserve">               (21) 911 - Sales Supervision Exp</v>
      </c>
      <c r="I209" s="121">
        <f>C209-'UIP Detail'!C206</f>
        <v>-680252.32</v>
      </c>
      <c r="J209" s="121">
        <f>D209-'UIP Detail'!D206</f>
        <v>-137264.43</v>
      </c>
    </row>
    <row r="210" spans="1:10" ht="15" customHeight="1" x14ac:dyDescent="0.25">
      <c r="A210" s="50" t="s">
        <v>631</v>
      </c>
      <c r="B210" s="51">
        <f>'UIP Detail'!B206</f>
        <v>1640110.16</v>
      </c>
      <c r="C210" s="51">
        <f>'UIP Detail'!C206</f>
        <v>680252.32</v>
      </c>
      <c r="D210" s="51">
        <f>'UIP Detail'!D206</f>
        <v>137264.43</v>
      </c>
      <c r="E210" s="51">
        <f t="shared" si="6"/>
        <v>2457626.91</v>
      </c>
      <c r="G210" s="14"/>
      <c r="H210" s="50" t="str">
        <f>'UIP Detail'!A210</f>
        <v xml:space="preserve">               (21) 912 - Demonstration &amp; Selling Expense</v>
      </c>
      <c r="I210" s="121">
        <f>C210-'UIP Detail'!C207</f>
        <v>618650.82999999996</v>
      </c>
      <c r="J210" s="121">
        <f>D210-'UIP Detail'!D207</f>
        <v>-4477.7199999990116</v>
      </c>
    </row>
    <row r="211" spans="1:10" ht="15" customHeight="1" x14ac:dyDescent="0.25">
      <c r="A211" s="50" t="s">
        <v>632</v>
      </c>
      <c r="B211" s="51">
        <f>'UIP Detail'!B207</f>
        <v>320001.42</v>
      </c>
      <c r="C211" s="51">
        <f>'UIP Detail'!C207</f>
        <v>61601.49</v>
      </c>
      <c r="D211" s="51">
        <f>'UIP Detail'!D207</f>
        <v>141742.149999999</v>
      </c>
      <c r="E211" s="51">
        <f t="shared" si="6"/>
        <v>523345.05999999901</v>
      </c>
      <c r="G211" s="14"/>
      <c r="H211" s="48" t="str">
        <f>'UIP Detail'!A211</f>
        <v xml:space="preserve">               (21) 913 - Advertising Expenses</v>
      </c>
      <c r="I211" s="121">
        <f>C211-'UIP Detail'!C208</f>
        <v>61601.49</v>
      </c>
      <c r="J211" s="121">
        <f>D211-'UIP Detail'!D208</f>
        <v>117859.41999999901</v>
      </c>
    </row>
    <row r="212" spans="1:10" ht="15" customHeight="1" x14ac:dyDescent="0.25">
      <c r="A212" s="50" t="s">
        <v>633</v>
      </c>
      <c r="B212" s="53">
        <f>'UIP Detail'!B208</f>
        <v>0</v>
      </c>
      <c r="C212" s="53">
        <f>'UIP Detail'!C208</f>
        <v>0</v>
      </c>
      <c r="D212" s="53">
        <f>'UIP Detail'!D208</f>
        <v>23882.73</v>
      </c>
      <c r="E212" s="53">
        <f>SUM(B212:D212)</f>
        <v>23882.73</v>
      </c>
      <c r="G212" s="14"/>
      <c r="H212" s="50" t="str">
        <f>'UIP Detail'!A212</f>
        <v xml:space="preserve">               (21) 916 - Misc. Sales Expense</v>
      </c>
      <c r="I212" s="121">
        <f>C212-'UIP Detail'!C209</f>
        <v>0</v>
      </c>
      <c r="J212" s="121">
        <f>D212-'UIP Detail'!D209</f>
        <v>23882.73</v>
      </c>
    </row>
    <row r="213" spans="1:10" ht="15" customHeight="1" x14ac:dyDescent="0.25">
      <c r="A213" s="50" t="s">
        <v>470</v>
      </c>
      <c r="B213" s="54">
        <f>SUM(B206:B212)</f>
        <v>6022199.4400000004</v>
      </c>
      <c r="C213" s="54">
        <f>SUM(C206:C212)</f>
        <v>2785955.0399999903</v>
      </c>
      <c r="D213" s="54">
        <f>SUM(D206:D212)</f>
        <v>2814363.4899999993</v>
      </c>
      <c r="E213" s="54">
        <f>SUM(E206:E212)</f>
        <v>11622517.969999989</v>
      </c>
      <c r="G213" s="14"/>
      <c r="H213" s="50" t="str">
        <f>'UIP Detail'!A213</f>
        <v xml:space="preserve">                    (21) SUBTOTAL</v>
      </c>
      <c r="I213" s="121">
        <f>C213-'UIP Detail'!C210</f>
        <v>2785038.7699999902</v>
      </c>
      <c r="J213" s="121">
        <f>D213-'UIP Detail'!D210</f>
        <v>2814363.4899999993</v>
      </c>
    </row>
    <row r="214" spans="1:10" ht="15" customHeight="1" x14ac:dyDescent="0.25">
      <c r="A214" s="48" t="s">
        <v>432</v>
      </c>
      <c r="B214" s="54"/>
      <c r="C214" s="54"/>
      <c r="D214" s="54"/>
      <c r="E214" s="54"/>
      <c r="G214" s="14"/>
      <c r="H214" s="48" t="str">
        <f>'UIP Detail'!A214</f>
        <v xml:space="preserve">          22 - CONSERVATION AMORTIZATION</v>
      </c>
      <c r="I214" s="121">
        <f>C214-'UIP Detail'!C211</f>
        <v>0</v>
      </c>
      <c r="J214" s="121">
        <f>D214-'UIP Detail'!D211</f>
        <v>0</v>
      </c>
    </row>
    <row r="215" spans="1:10" ht="15" customHeight="1" x14ac:dyDescent="0.25">
      <c r="A215" s="50" t="s">
        <v>634</v>
      </c>
      <c r="B215" s="53">
        <f>'UIP Detail'!B211</f>
        <v>0</v>
      </c>
      <c r="C215" s="53">
        <f>'UIP Detail'!C211</f>
        <v>0</v>
      </c>
      <c r="D215" s="53">
        <f>'UIP Detail'!D211</f>
        <v>0</v>
      </c>
      <c r="E215" s="53">
        <f>SUM(B215:D215)</f>
        <v>0</v>
      </c>
      <c r="G215" s="14"/>
      <c r="H215" s="50" t="str">
        <f>'UIP Detail'!A215</f>
        <v xml:space="preserve">               (22) 908 - Customer Assistance Expense</v>
      </c>
      <c r="I215" s="121">
        <f>C215-'UIP Detail'!C212</f>
        <v>0</v>
      </c>
      <c r="J215" s="121">
        <f>D215-'UIP Detail'!D212</f>
        <v>0</v>
      </c>
    </row>
    <row r="216" spans="1:10" ht="15" customHeight="1" x14ac:dyDescent="0.25">
      <c r="A216" s="50" t="s">
        <v>470</v>
      </c>
      <c r="B216" s="49">
        <f>+B215</f>
        <v>0</v>
      </c>
      <c r="C216" s="49">
        <f>+C215</f>
        <v>0</v>
      </c>
      <c r="D216" s="49">
        <f>+D215</f>
        <v>0</v>
      </c>
      <c r="E216" s="49">
        <f>+E215</f>
        <v>0</v>
      </c>
      <c r="G216" s="14"/>
      <c r="H216" s="50" t="str">
        <f>'UIP Detail'!A216</f>
        <v xml:space="preserve">                    (22) SUBTOTAL</v>
      </c>
      <c r="I216" s="121">
        <f>C216-'UIP Detail'!C213</f>
        <v>-742770.08</v>
      </c>
      <c r="J216" s="121">
        <f>D216-'UIP Detail'!D213</f>
        <v>-302889.30999999901</v>
      </c>
    </row>
    <row r="217" spans="1:10" ht="15" customHeight="1" x14ac:dyDescent="0.25">
      <c r="A217" s="48" t="s">
        <v>433</v>
      </c>
      <c r="B217" s="49"/>
      <c r="C217" s="49"/>
      <c r="D217" s="49"/>
      <c r="E217" s="49"/>
      <c r="G217" s="14"/>
      <c r="H217" s="50" t="str">
        <f>'UIP Detail'!A217</f>
        <v xml:space="preserve">          23 - ADMIN &amp; GENERAL EXPENSE</v>
      </c>
      <c r="I217" s="121">
        <f>C217-'UIP Detail'!C214</f>
        <v>0</v>
      </c>
      <c r="J217" s="121">
        <f>D217-'UIP Detail'!D214</f>
        <v>0</v>
      </c>
    </row>
    <row r="218" spans="1:10" ht="15" customHeight="1" x14ac:dyDescent="0.25">
      <c r="A218" s="50" t="s">
        <v>635</v>
      </c>
      <c r="B218" s="51">
        <f>'UIP Detail'!B214</f>
        <v>0</v>
      </c>
      <c r="C218" s="51">
        <f>'UIP Detail'!C214</f>
        <v>0</v>
      </c>
      <c r="D218" s="51">
        <f>'UIP Detail'!D214</f>
        <v>0</v>
      </c>
      <c r="E218" s="51">
        <f t="shared" ref="E218:E230" si="7">SUM(B218:D218)</f>
        <v>0</v>
      </c>
      <c r="G218" s="14"/>
      <c r="H218" s="50" t="str">
        <f>'UIP Detail'!A218</f>
        <v xml:space="preserve">               (23) 920 - A &amp; G Salaries</v>
      </c>
      <c r="I218" s="121">
        <f>C218-'UIP Detail'!C215</f>
        <v>-1404281.1</v>
      </c>
      <c r="J218" s="121">
        <f>D218-'UIP Detail'!D215</f>
        <v>0</v>
      </c>
    </row>
    <row r="219" spans="1:10" ht="15" customHeight="1" x14ac:dyDescent="0.25">
      <c r="A219" s="50" t="s">
        <v>636</v>
      </c>
      <c r="B219" s="51">
        <f>'UIP Detail'!B215</f>
        <v>9812319.4799999893</v>
      </c>
      <c r="C219" s="51">
        <f>'UIP Detail'!C215</f>
        <v>1404281.1</v>
      </c>
      <c r="D219" s="51">
        <f>'UIP Detail'!D215</f>
        <v>0</v>
      </c>
      <c r="E219" s="51">
        <f t="shared" si="7"/>
        <v>11216600.579999989</v>
      </c>
      <c r="G219" s="14"/>
      <c r="H219" s="50" t="str">
        <f>'UIP Detail'!A219</f>
        <v xml:space="preserve">               (23) 921 - Office Supplies and Expenses</v>
      </c>
      <c r="I219" s="121">
        <f>C219-'UIP Detail'!C216</f>
        <v>0</v>
      </c>
      <c r="J219" s="121">
        <f>D219-'UIP Detail'!D216</f>
        <v>0</v>
      </c>
    </row>
    <row r="220" spans="1:10" ht="15" customHeight="1" x14ac:dyDescent="0.25">
      <c r="A220" s="50" t="s">
        <v>637</v>
      </c>
      <c r="B220" s="51">
        <f>'UIP Detail'!B216</f>
        <v>9812319.4799999893</v>
      </c>
      <c r="C220" s="51">
        <f>'UIP Detail'!C216</f>
        <v>1404281.1</v>
      </c>
      <c r="D220" s="51">
        <f>'UIP Detail'!D216</f>
        <v>0</v>
      </c>
      <c r="E220" s="51">
        <f t="shared" si="7"/>
        <v>11216600.579999989</v>
      </c>
      <c r="G220" s="14"/>
      <c r="H220" s="50" t="str">
        <f>'UIP Detail'!A220</f>
        <v xml:space="preserve">               (23) 922 - Admin Expenses Transferred</v>
      </c>
      <c r="I220" s="121">
        <f>C220-'UIP Detail'!C217</f>
        <v>1404281.1</v>
      </c>
      <c r="J220" s="121">
        <f>D220-'UIP Detail'!D217</f>
        <v>0</v>
      </c>
    </row>
    <row r="221" spans="1:10" ht="15" customHeight="1" x14ac:dyDescent="0.25">
      <c r="A221" s="50" t="s">
        <v>638</v>
      </c>
      <c r="B221" s="51">
        <f>'UIP Detail'!B217</f>
        <v>0</v>
      </c>
      <c r="C221" s="51">
        <f>'UIP Detail'!C217</f>
        <v>0</v>
      </c>
      <c r="D221" s="51">
        <f>'UIP Detail'!D217</f>
        <v>0</v>
      </c>
      <c r="E221" s="51">
        <f t="shared" si="7"/>
        <v>0</v>
      </c>
      <c r="G221" s="14"/>
      <c r="H221" s="50" t="str">
        <f>'UIP Detail'!A221</f>
        <v xml:space="preserve">               (23) 923 - Outside Services Employed</v>
      </c>
      <c r="I221" s="121">
        <f>C221-'UIP Detail'!C218</f>
        <v>-138637.1</v>
      </c>
      <c r="J221" s="121">
        <f>D221-'UIP Detail'!D218</f>
        <v>-3283055.46</v>
      </c>
    </row>
    <row r="222" spans="1:10" ht="15" customHeight="1" x14ac:dyDescent="0.25">
      <c r="A222" s="50" t="s">
        <v>639</v>
      </c>
      <c r="B222" s="51">
        <f>'UIP Detail'!B218</f>
        <v>329545.61</v>
      </c>
      <c r="C222" s="51">
        <f>'UIP Detail'!C218</f>
        <v>138637.1</v>
      </c>
      <c r="D222" s="51">
        <f>'UIP Detail'!D218</f>
        <v>3283055.46</v>
      </c>
      <c r="E222" s="51">
        <f t="shared" si="7"/>
        <v>3751238.17</v>
      </c>
      <c r="G222" s="14"/>
      <c r="H222" s="50" t="str">
        <f>'UIP Detail'!A222</f>
        <v xml:space="preserve">               (23) 924 - Property Insurance</v>
      </c>
      <c r="I222" s="121">
        <f>C222-'UIP Detail'!C219</f>
        <v>106792.57</v>
      </c>
      <c r="J222" s="121">
        <f>D222-'UIP Detail'!D219</f>
        <v>2108004.63</v>
      </c>
    </row>
    <row r="223" spans="1:10" ht="15" customHeight="1" x14ac:dyDescent="0.25">
      <c r="A223" s="50" t="s">
        <v>640</v>
      </c>
      <c r="B223" s="51">
        <f>'UIP Detail'!B219</f>
        <v>68901.37</v>
      </c>
      <c r="C223" s="51">
        <f>'UIP Detail'!C219</f>
        <v>31844.53</v>
      </c>
      <c r="D223" s="51">
        <f>'UIP Detail'!D219</f>
        <v>1175050.83</v>
      </c>
      <c r="E223" s="51">
        <f t="shared" si="7"/>
        <v>1275796.73</v>
      </c>
      <c r="G223" s="14"/>
      <c r="H223" s="50" t="str">
        <f>'UIP Detail'!A223</f>
        <v xml:space="preserve">               (23) 925 - Injuries &amp; Damages</v>
      </c>
      <c r="I223" s="121">
        <f>C223-'UIP Detail'!C220</f>
        <v>31844.53</v>
      </c>
      <c r="J223" s="121">
        <f>D223-'UIP Detail'!D220</f>
        <v>1199028.52</v>
      </c>
    </row>
    <row r="224" spans="1:10" ht="15" customHeight="1" x14ac:dyDescent="0.25">
      <c r="A224" s="50" t="s">
        <v>641</v>
      </c>
      <c r="B224" s="51">
        <f>'UIP Detail'!B220</f>
        <v>0</v>
      </c>
      <c r="C224" s="51">
        <f>'UIP Detail'!C220</f>
        <v>0</v>
      </c>
      <c r="D224" s="51">
        <f>'UIP Detail'!D220</f>
        <v>-23977.69</v>
      </c>
      <c r="E224" s="51">
        <f t="shared" si="7"/>
        <v>-23977.69</v>
      </c>
      <c r="G224" s="14"/>
      <c r="H224" s="50" t="str">
        <f>'UIP Detail'!A224</f>
        <v xml:space="preserve">               (23) 926 - Emp Pension &amp; Benefits</v>
      </c>
      <c r="I224" s="121">
        <f>C224-'UIP Detail'!C221</f>
        <v>-36281.86</v>
      </c>
      <c r="J224" s="121">
        <f>D224-'UIP Detail'!D221</f>
        <v>-639934.47</v>
      </c>
    </row>
    <row r="225" spans="1:10" ht="15" customHeight="1" x14ac:dyDescent="0.25">
      <c r="A225" s="50" t="s">
        <v>642</v>
      </c>
      <c r="B225" s="51">
        <f>'UIP Detail'!B221</f>
        <v>172010.06999999899</v>
      </c>
      <c r="C225" s="51">
        <f>'UIP Detail'!C221</f>
        <v>36281.86</v>
      </c>
      <c r="D225" s="51">
        <f>'UIP Detail'!D221</f>
        <v>615956.78</v>
      </c>
      <c r="E225" s="51">
        <f t="shared" si="7"/>
        <v>824248.70999999903</v>
      </c>
      <c r="G225" s="14"/>
      <c r="H225" s="50" t="str">
        <f>'UIP Detail'!A225</f>
        <v xml:space="preserve">               (23) 928 - Regulatory Commission Expense</v>
      </c>
      <c r="I225" s="121">
        <f>C225-'UIP Detail'!C222</f>
        <v>6428.3700000001008</v>
      </c>
      <c r="J225" s="121">
        <f>D225-'UIP Detail'!D222</f>
        <v>702872.12</v>
      </c>
    </row>
    <row r="226" spans="1:10" ht="15" customHeight="1" x14ac:dyDescent="0.25">
      <c r="A226" s="50" t="s">
        <v>643</v>
      </c>
      <c r="B226" s="51">
        <f>'UIP Detail'!B222</f>
        <v>382381.43</v>
      </c>
      <c r="C226" s="51">
        <f>'UIP Detail'!C222</f>
        <v>29853.4899999999</v>
      </c>
      <c r="D226" s="51">
        <f>'UIP Detail'!D222</f>
        <v>-86915.34</v>
      </c>
      <c r="E226" s="51">
        <f t="shared" si="7"/>
        <v>325319.57999999984</v>
      </c>
      <c r="G226" s="14"/>
      <c r="H226" s="50" t="str">
        <f>'UIP Detail'!A226</f>
        <v xml:space="preserve">               (23) 9301 - Gen Advertising Exp</v>
      </c>
      <c r="I226" s="121">
        <f>C226-'UIP Detail'!C223</f>
        <v>-19438.630000000103</v>
      </c>
      <c r="J226" s="121">
        <f>D226-'UIP Detail'!D223</f>
        <v>-489097.85</v>
      </c>
    </row>
    <row r="227" spans="1:10" ht="15" customHeight="1" x14ac:dyDescent="0.25">
      <c r="A227" s="50" t="s">
        <v>644</v>
      </c>
      <c r="B227" s="51">
        <f>'UIP Detail'!B223</f>
        <v>42907.55</v>
      </c>
      <c r="C227" s="51">
        <f>'UIP Detail'!C223</f>
        <v>49292.12</v>
      </c>
      <c r="D227" s="51">
        <f>'UIP Detail'!D223</f>
        <v>402182.51</v>
      </c>
      <c r="E227" s="51">
        <f t="shared" si="7"/>
        <v>494382.18000000005</v>
      </c>
      <c r="G227" s="14"/>
      <c r="H227" s="50" t="str">
        <f>'UIP Detail'!A227</f>
        <v xml:space="preserve">               (23) 9302 - Misc. General Expenses</v>
      </c>
      <c r="I227" s="121">
        <f>C227-'UIP Detail'!C224</f>
        <v>-750767.27999999898</v>
      </c>
      <c r="J227" s="121">
        <f>D227-'UIP Detail'!D224</f>
        <v>-217814.76999999897</v>
      </c>
    </row>
    <row r="228" spans="1:10" ht="15" customHeight="1" x14ac:dyDescent="0.25">
      <c r="A228" s="50" t="s">
        <v>645</v>
      </c>
      <c r="B228" s="51">
        <f>'UIP Detail'!B224</f>
        <v>1964462.0999999901</v>
      </c>
      <c r="C228" s="51">
        <f>'UIP Detail'!C224</f>
        <v>800059.39999999898</v>
      </c>
      <c r="D228" s="51">
        <f>'UIP Detail'!D224</f>
        <v>619997.27999999898</v>
      </c>
      <c r="E228" s="51">
        <f t="shared" si="7"/>
        <v>3384518.7799999877</v>
      </c>
      <c r="G228" s="14"/>
      <c r="H228" s="50" t="str">
        <f>'UIP Detail'!A228</f>
        <v xml:space="preserve">               (23) 931 - Rents</v>
      </c>
      <c r="I228" s="121">
        <f>C228-'UIP Detail'!C225</f>
        <v>516723.39999999898</v>
      </c>
      <c r="J228" s="121">
        <f>D228-'UIP Detail'!D225</f>
        <v>180896.33999999898</v>
      </c>
    </row>
    <row r="229" spans="1:10" ht="15" customHeight="1" x14ac:dyDescent="0.25">
      <c r="A229" s="50" t="s">
        <v>646</v>
      </c>
      <c r="B229" s="51">
        <f>'UIP Detail'!B225</f>
        <v>523585</v>
      </c>
      <c r="C229" s="51">
        <f>'UIP Detail'!C225</f>
        <v>283336</v>
      </c>
      <c r="D229" s="51">
        <f>'UIP Detail'!D225</f>
        <v>439100.94</v>
      </c>
      <c r="E229" s="51">
        <f t="shared" si="7"/>
        <v>1246021.94</v>
      </c>
      <c r="G229" s="14"/>
      <c r="H229" s="62" t="str">
        <f>'UIP Detail'!A229</f>
        <v xml:space="preserve">               (23) 932 - Maint Of General Plant- Gas</v>
      </c>
      <c r="I229" s="121">
        <f>C229-'UIP Detail'!C226</f>
        <v>283336</v>
      </c>
      <c r="J229" s="121">
        <f>D229-'UIP Detail'!D226</f>
        <v>438947.54</v>
      </c>
    </row>
    <row r="230" spans="1:10" ht="15" customHeight="1" x14ac:dyDescent="0.25">
      <c r="A230" s="50" t="s">
        <v>78</v>
      </c>
      <c r="B230" s="53">
        <f>'UIP Detail'!B226</f>
        <v>0</v>
      </c>
      <c r="C230" s="53">
        <f>'UIP Detail'!C226</f>
        <v>0</v>
      </c>
      <c r="D230" s="53">
        <f>'UIP Detail'!D226</f>
        <v>153.4</v>
      </c>
      <c r="E230" s="53">
        <f t="shared" si="7"/>
        <v>153.4</v>
      </c>
      <c r="G230" s="14"/>
      <c r="H230" s="50" t="str">
        <f>'UIP Detail'!A230</f>
        <v xml:space="preserve">               (23) 935 - Maint General Plant - Electric</v>
      </c>
      <c r="I230" s="121">
        <f>C230-'UIP Detail'!C228</f>
        <v>0</v>
      </c>
      <c r="J230" s="121">
        <f>D230-'UIP Detail'!D228</f>
        <v>-858132.97</v>
      </c>
    </row>
    <row r="231" spans="1:10" ht="15" customHeight="1" x14ac:dyDescent="0.25">
      <c r="A231" s="50" t="s">
        <v>470</v>
      </c>
      <c r="B231" s="59">
        <f>SUM(B218:B230)</f>
        <v>23108432.08999997</v>
      </c>
      <c r="C231" s="59">
        <f>SUM(C218:C230)</f>
        <v>4177866.6999999988</v>
      </c>
      <c r="D231" s="59">
        <f>SUM(D218:D230)</f>
        <v>6424604.1699999999</v>
      </c>
      <c r="E231" s="59">
        <f>SUM(E218:E230)</f>
        <v>33710902.959999956</v>
      </c>
      <c r="G231" s="14"/>
      <c r="H231" s="61" t="str">
        <f>'UIP Detail'!A231</f>
        <v xml:space="preserve">                    (23) SUBTOTAL</v>
      </c>
      <c r="I231" s="121">
        <f>C231-'UIP Detail'!C229</f>
        <v>4093246.8399999989</v>
      </c>
      <c r="J231" s="121">
        <f>D231-'UIP Detail'!D229</f>
        <v>6424604.1699999999</v>
      </c>
    </row>
    <row r="232" spans="1:10" ht="6" customHeight="1" thickBot="1" x14ac:dyDescent="0.3">
      <c r="A232" s="62" t="s">
        <v>647</v>
      </c>
      <c r="B232" s="60">
        <f>+B132+B161+B197+B204+B213+B216+B231</f>
        <v>69460671.36999993</v>
      </c>
      <c r="C232" s="60">
        <f>+C132+C161+C197+C204+C213+C216+C231</f>
        <v>15933060.579999989</v>
      </c>
      <c r="D232" s="60">
        <f>+D132+D161+D197+D204+D213+D216+D231</f>
        <v>9264329.0499999989</v>
      </c>
      <c r="E232" s="60">
        <f>+E132+E161+E197+E204+E213+E216+E231</f>
        <v>94658060.999999911</v>
      </c>
      <c r="G232" s="14"/>
      <c r="H232" s="48" t="str">
        <f>'UIP Detail'!A232</f>
        <v xml:space="preserve">     TOTAL OPERATING AND MAINTENANCE</v>
      </c>
      <c r="I232" s="121">
        <f>C232-'UIP Detail'!C230</f>
        <v>15933060.579999989</v>
      </c>
      <c r="J232" s="121">
        <f>D232-'UIP Detail'!D230</f>
        <v>7558916.1999999993</v>
      </c>
    </row>
    <row r="233" spans="1:10" ht="15" customHeight="1" thickTop="1" x14ac:dyDescent="0.25">
      <c r="A233" s="50"/>
      <c r="B233" s="54"/>
      <c r="C233" s="54"/>
      <c r="D233" s="54"/>
      <c r="E233" s="54"/>
      <c r="G233" s="14"/>
      <c r="H233" s="50">
        <f>'UIP Detail'!A233</f>
        <v>0</v>
      </c>
      <c r="I233" s="121">
        <f>C233-'UIP Detail'!C231</f>
        <v>-1496447.79999999</v>
      </c>
      <c r="J233" s="121">
        <f>D233-'UIP Detail'!D231</f>
        <v>-9326793.25</v>
      </c>
    </row>
    <row r="234" spans="1:10" ht="15" customHeight="1" x14ac:dyDescent="0.25">
      <c r="A234" s="61" t="s">
        <v>648</v>
      </c>
      <c r="B234" s="54"/>
      <c r="C234" s="54"/>
      <c r="D234" s="54"/>
      <c r="E234" s="54"/>
      <c r="G234" s="14"/>
      <c r="H234" s="50" t="str">
        <f>'UIP Detail'!A234</f>
        <v xml:space="preserve">     DEPRECIATION, DEPLETION AND AMORTIZATION</v>
      </c>
      <c r="I234" s="121">
        <f>C234-'UIP Detail'!C232</f>
        <v>-9853432.2399999909</v>
      </c>
      <c r="J234" s="121">
        <f>D234-'UIP Detail'!D232</f>
        <v>-12141156.74</v>
      </c>
    </row>
    <row r="235" spans="1:10" ht="15" customHeight="1" x14ac:dyDescent="0.25">
      <c r="A235" s="48" t="s">
        <v>434</v>
      </c>
      <c r="B235" s="49"/>
      <c r="C235" s="49"/>
      <c r="D235" s="49"/>
      <c r="E235" s="49"/>
      <c r="G235" s="14"/>
      <c r="H235" s="50" t="str">
        <f>'UIP Detail'!A235</f>
        <v xml:space="preserve">          24 - DEPRECIATION</v>
      </c>
      <c r="I235" s="121">
        <f>C235-'UIP Detail'!C233</f>
        <v>0</v>
      </c>
      <c r="J235" s="121">
        <f>D235-'UIP Detail'!D233</f>
        <v>0</v>
      </c>
    </row>
    <row r="236" spans="1:10" ht="15" customHeight="1" x14ac:dyDescent="0.25">
      <c r="A236" s="50" t="s">
        <v>649</v>
      </c>
      <c r="B236" s="51">
        <f>'UIP Detail'!B233</f>
        <v>0</v>
      </c>
      <c r="C236" s="51">
        <f>'UIP Detail'!C233</f>
        <v>0</v>
      </c>
      <c r="D236" s="51">
        <f>'UIP Detail'!D233</f>
        <v>0</v>
      </c>
      <c r="E236" s="51">
        <f>SUM(B236:D236)</f>
        <v>0</v>
      </c>
      <c r="G236" s="14"/>
      <c r="H236" s="48" t="str">
        <f>'UIP Detail'!A236</f>
        <v xml:space="preserve">               (24) 403 - Depreciation Expense</v>
      </c>
      <c r="I236" s="121">
        <f>C236-'UIP Detail'!C234</f>
        <v>0</v>
      </c>
      <c r="J236" s="121">
        <f>D236-'UIP Detail'!D234</f>
        <v>0</v>
      </c>
    </row>
    <row r="237" spans="1:10" ht="15" customHeight="1" x14ac:dyDescent="0.25">
      <c r="A237" s="50" t="s">
        <v>650</v>
      </c>
      <c r="B237" s="53">
        <f>'UIP Detail'!B234</f>
        <v>0</v>
      </c>
      <c r="C237" s="53">
        <f>'UIP Detail'!C234</f>
        <v>0</v>
      </c>
      <c r="D237" s="53">
        <f>'UIP Detail'!D234</f>
        <v>0</v>
      </c>
      <c r="E237" s="53">
        <f>SUM(B237:D237)</f>
        <v>0</v>
      </c>
      <c r="G237" s="14"/>
      <c r="H237" s="50" t="str">
        <f>'UIP Detail'!A237</f>
        <v xml:space="preserve">               (24) 4031 - Depreciation Expense - FAS143</v>
      </c>
      <c r="I237" s="121">
        <f>C237-'UIP Detail'!C235</f>
        <v>0</v>
      </c>
      <c r="J237" s="121">
        <f>D237-'UIP Detail'!D235</f>
        <v>0</v>
      </c>
    </row>
    <row r="238" spans="1:10" ht="15" customHeight="1" x14ac:dyDescent="0.25">
      <c r="A238" s="50" t="s">
        <v>470</v>
      </c>
      <c r="B238" s="49">
        <f>SUM(B236:B237)</f>
        <v>0</v>
      </c>
      <c r="C238" s="49">
        <f>SUM(C236:C237)</f>
        <v>0</v>
      </c>
      <c r="D238" s="49">
        <f>SUM(D236:D237)</f>
        <v>0</v>
      </c>
      <c r="E238" s="54">
        <f>SUM(E236:E237)</f>
        <v>0</v>
      </c>
      <c r="G238" s="14"/>
      <c r="H238" s="50" t="str">
        <f>'UIP Detail'!A238</f>
        <v xml:space="preserve">                    (24) SUBTOTAL</v>
      </c>
      <c r="I238" s="121">
        <f>C238-'UIP Detail'!C236</f>
        <v>-8995807.8200000003</v>
      </c>
      <c r="J238" s="121">
        <f>D238-'UIP Detail'!D236</f>
        <v>-1886556.97</v>
      </c>
    </row>
    <row r="239" spans="1:10" ht="15" customHeight="1" x14ac:dyDescent="0.25">
      <c r="A239" s="48" t="s">
        <v>435</v>
      </c>
      <c r="B239" s="54"/>
      <c r="C239" s="54"/>
      <c r="D239" s="54"/>
      <c r="E239" s="54"/>
      <c r="G239" s="14"/>
      <c r="H239" s="50" t="str">
        <f>'UIP Detail'!A239</f>
        <v xml:space="preserve">          25 - AMORTIZATION</v>
      </c>
      <c r="I239" s="121">
        <f>C239-'UIP Detail'!C237</f>
        <v>-14708.85</v>
      </c>
      <c r="J239" s="121">
        <f>D239-'UIP Detail'!D237</f>
        <v>-5431.33</v>
      </c>
    </row>
    <row r="240" spans="1:10" ht="15" customHeight="1" x14ac:dyDescent="0.25">
      <c r="A240" s="50" t="s">
        <v>651</v>
      </c>
      <c r="B240" s="51">
        <f>'UIP Detail'!B237</f>
        <v>81092.740000000005</v>
      </c>
      <c r="C240" s="51">
        <f>'UIP Detail'!C237</f>
        <v>14708.85</v>
      </c>
      <c r="D240" s="51">
        <f>'UIP Detail'!D237</f>
        <v>5431.33</v>
      </c>
      <c r="E240" s="51">
        <f>SUM(B240:D240)</f>
        <v>101232.92000000001</v>
      </c>
      <c r="G240" s="14"/>
      <c r="H240" s="50" t="str">
        <f>'UIP Detail'!A240</f>
        <v xml:space="preserve">               (25) 404 - Amort Ltd-Term Plant</v>
      </c>
      <c r="I240" s="121">
        <f>C240-'UIP Detail'!C238</f>
        <v>-8995807.8200000003</v>
      </c>
      <c r="J240" s="121">
        <f>D240-'UIP Detail'!D238</f>
        <v>-1886556.97</v>
      </c>
    </row>
    <row r="241" spans="1:10" ht="15" customHeight="1" x14ac:dyDescent="0.25">
      <c r="A241" s="50" t="s">
        <v>652</v>
      </c>
      <c r="B241" s="51">
        <f>'UIP Detail'!B238</f>
        <v>20220080.939999901</v>
      </c>
      <c r="C241" s="51">
        <f>'UIP Detail'!C238</f>
        <v>9010516.6699999999</v>
      </c>
      <c r="D241" s="51">
        <f>'UIP Detail'!D238</f>
        <v>1891988.3</v>
      </c>
      <c r="E241" s="51">
        <f>SUM(B241:D241)</f>
        <v>31122585.909999903</v>
      </c>
      <c r="G241" s="14"/>
      <c r="H241" s="48" t="str">
        <f>'UIP Detail'!A241</f>
        <v xml:space="preserve">               (25) 406 - Amortization Of Plant Acquisition Adj</v>
      </c>
      <c r="I241" s="121">
        <f>C241-'UIP Detail'!C239</f>
        <v>9010516.6699999999</v>
      </c>
      <c r="J241" s="121">
        <f>D241-'UIP Detail'!D239</f>
        <v>1891988.3</v>
      </c>
    </row>
    <row r="242" spans="1:10" ht="15" customHeight="1" x14ac:dyDescent="0.25">
      <c r="A242" s="50" t="s">
        <v>653</v>
      </c>
      <c r="B242" s="53">
        <f>'UIP Detail'!B239</f>
        <v>0</v>
      </c>
      <c r="C242" s="53">
        <f>'UIP Detail'!C239</f>
        <v>0</v>
      </c>
      <c r="D242" s="53">
        <f>'UIP Detail'!D239</f>
        <v>0</v>
      </c>
      <c r="E242" s="53">
        <f>SUM(B242:D242)</f>
        <v>0</v>
      </c>
      <c r="G242" s="14"/>
      <c r="H242" s="50" t="str">
        <f>'UIP Detail'!A242</f>
        <v xml:space="preserve">               (25) 4111 - Accretion Exp - FAS143</v>
      </c>
      <c r="I242" s="121">
        <f>C242-'UIP Detail'!C240</f>
        <v>-193719.76</v>
      </c>
      <c r="J242" s="121">
        <f>D242-'UIP Detail'!D240</f>
        <v>-2401082.4700000002</v>
      </c>
    </row>
    <row r="243" spans="1:10" ht="15" customHeight="1" x14ac:dyDescent="0.25">
      <c r="A243" s="50" t="s">
        <v>470</v>
      </c>
      <c r="B243" s="49">
        <f>SUM(B240:B242)</f>
        <v>20301173.679999899</v>
      </c>
      <c r="C243" s="49">
        <f>SUM(C240:C242)</f>
        <v>9025225.5199999996</v>
      </c>
      <c r="D243" s="49">
        <f>SUM(D240:D242)</f>
        <v>1897419.6300000001</v>
      </c>
      <c r="E243" s="54">
        <f>SUM(E240:E242)</f>
        <v>31223818.829999905</v>
      </c>
      <c r="G243" s="14"/>
      <c r="H243" s="50" t="str">
        <f>'UIP Detail'!A243</f>
        <v xml:space="preserve">                    (25) SUBTOTAL</v>
      </c>
      <c r="I243" s="121">
        <f>C243-'UIP Detail'!C241</f>
        <v>9025225.5199999996</v>
      </c>
      <c r="J243" s="121">
        <f>D243-'UIP Detail'!D241</f>
        <v>1897419.6300000001</v>
      </c>
    </row>
    <row r="244" spans="1:10" ht="15" customHeight="1" x14ac:dyDescent="0.25">
      <c r="A244" s="48" t="s">
        <v>436</v>
      </c>
      <c r="B244" s="54"/>
      <c r="C244" s="54"/>
      <c r="D244" s="54"/>
      <c r="E244" s="54"/>
      <c r="G244" s="14"/>
      <c r="H244" s="48" t="str">
        <f>'UIP Detail'!A244</f>
        <v xml:space="preserve">          26 - AMORTIZ OF PROPERTY LOSS</v>
      </c>
      <c r="I244" s="121">
        <f>C244-'UIP Detail'!C242</f>
        <v>-2360.96</v>
      </c>
      <c r="J244" s="121">
        <f>D244-'UIP Detail'!D242</f>
        <v>-644.46</v>
      </c>
    </row>
    <row r="245" spans="1:10" ht="15" customHeight="1" x14ac:dyDescent="0.25">
      <c r="A245" s="50" t="s">
        <v>654</v>
      </c>
      <c r="B245" s="53">
        <f>'UIP Detail'!B242</f>
        <v>107349.9</v>
      </c>
      <c r="C245" s="53">
        <f>'UIP Detail'!C242</f>
        <v>2360.96</v>
      </c>
      <c r="D245" s="53">
        <f>'UIP Detail'!D242</f>
        <v>644.46</v>
      </c>
      <c r="E245" s="53">
        <f>SUM(B245:D245)</f>
        <v>110355.32</v>
      </c>
      <c r="G245" s="14"/>
      <c r="H245" s="50" t="str">
        <f>'UIP Detail'!A245</f>
        <v xml:space="preserve">               (26) 407 - Amortization Of Prop. Losses</v>
      </c>
      <c r="I245" s="121">
        <f>C245-'UIP Detail'!C243</f>
        <v>-193719.76</v>
      </c>
      <c r="J245" s="121">
        <f>D245-'UIP Detail'!D243</f>
        <v>-2401082.4700000002</v>
      </c>
    </row>
    <row r="246" spans="1:10" ht="15" customHeight="1" x14ac:dyDescent="0.25">
      <c r="A246" s="50" t="s">
        <v>470</v>
      </c>
      <c r="B246" s="49">
        <f>+B245</f>
        <v>107349.9</v>
      </c>
      <c r="C246" s="49">
        <f>+C245</f>
        <v>2360.96</v>
      </c>
      <c r="D246" s="49">
        <f>+D245</f>
        <v>644.46</v>
      </c>
      <c r="E246" s="49">
        <f>+E245</f>
        <v>110355.32</v>
      </c>
      <c r="G246" s="14"/>
      <c r="H246" s="50" t="str">
        <f>'UIP Detail'!A246</f>
        <v xml:space="preserve">                    (26) SUBTOTAL</v>
      </c>
      <c r="I246" s="121">
        <f>C246-'UIP Detail'!C244</f>
        <v>2360.96</v>
      </c>
      <c r="J246" s="121">
        <f>D246-'UIP Detail'!D244</f>
        <v>644.46</v>
      </c>
    </row>
    <row r="247" spans="1:10" ht="15" customHeight="1" x14ac:dyDescent="0.25">
      <c r="A247" s="48" t="s">
        <v>437</v>
      </c>
      <c r="B247" s="49"/>
      <c r="C247" s="49"/>
      <c r="D247" s="49"/>
      <c r="E247" s="49"/>
      <c r="G247" s="14"/>
      <c r="H247" s="50" t="str">
        <f>'UIP Detail'!A247</f>
        <v xml:space="preserve">          27 - OTHER OPERATING EXPENSES</v>
      </c>
      <c r="I247" s="121">
        <f>C247-'UIP Detail'!C245</f>
        <v>0</v>
      </c>
      <c r="J247" s="121">
        <f>D247-'UIP Detail'!D245</f>
        <v>0</v>
      </c>
    </row>
    <row r="248" spans="1:10" ht="15" customHeight="1" x14ac:dyDescent="0.25">
      <c r="A248" s="50" t="s">
        <v>655</v>
      </c>
      <c r="B248" s="51">
        <f>'UIP Detail'!B245</f>
        <v>1717072.18</v>
      </c>
      <c r="C248" s="51">
        <f>'UIP Detail'!C245</f>
        <v>0</v>
      </c>
      <c r="D248" s="51">
        <f>'UIP Detail'!D245</f>
        <v>0</v>
      </c>
      <c r="E248" s="51">
        <f t="shared" ref="E248:E253" si="8">SUM(B248:D248)</f>
        <v>1717072.18</v>
      </c>
      <c r="G248" s="14"/>
      <c r="H248" s="50" t="str">
        <f>'UIP Detail'!A248</f>
        <v xml:space="preserve">               (27) 4073 - Regulatory Debits</v>
      </c>
      <c r="I248" s="121">
        <f>C248-'UIP Detail'!C246</f>
        <v>0</v>
      </c>
      <c r="J248" s="121">
        <f>D248-'UIP Detail'!D246</f>
        <v>0</v>
      </c>
    </row>
    <row r="249" spans="1:10" ht="15" customHeight="1" x14ac:dyDescent="0.25">
      <c r="A249" s="50" t="s">
        <v>656</v>
      </c>
      <c r="B249" s="51">
        <f>'UIP Detail'!B246</f>
        <v>1717072.18</v>
      </c>
      <c r="C249" s="51">
        <f>'UIP Detail'!C246</f>
        <v>0</v>
      </c>
      <c r="D249" s="51">
        <f>'UIP Detail'!D246</f>
        <v>0</v>
      </c>
      <c r="E249" s="51">
        <f t="shared" si="8"/>
        <v>1717072.18</v>
      </c>
      <c r="G249" s="14"/>
      <c r="H249" s="50" t="str">
        <f>'UIP Detail'!A249</f>
        <v xml:space="preserve">               (27) 4074 - Regulatory Credits</v>
      </c>
      <c r="I249" s="121">
        <f>C249-'UIP Detail'!C247</f>
        <v>0</v>
      </c>
      <c r="J249" s="121">
        <f>D249-'UIP Detail'!D247</f>
        <v>0</v>
      </c>
    </row>
    <row r="250" spans="1:10" ht="15" customHeight="1" x14ac:dyDescent="0.25">
      <c r="A250" s="50" t="s">
        <v>657</v>
      </c>
      <c r="B250" s="51">
        <f>'UIP Detail'!B247</f>
        <v>0</v>
      </c>
      <c r="C250" s="51">
        <f>'UIP Detail'!C247</f>
        <v>0</v>
      </c>
      <c r="D250" s="51">
        <f>'UIP Detail'!D247</f>
        <v>0</v>
      </c>
      <c r="E250" s="51">
        <f t="shared" si="8"/>
        <v>0</v>
      </c>
      <c r="G250" s="14"/>
      <c r="H250" s="50" t="str">
        <f>'UIP Detail'!A250</f>
        <v xml:space="preserve">               (27) 4116 - Gains From Disposition Of Utility Plant</v>
      </c>
      <c r="I250" s="121">
        <f>C250-'UIP Detail'!C248</f>
        <v>0</v>
      </c>
      <c r="J250" s="121">
        <f>D250-'UIP Detail'!D248</f>
        <v>0</v>
      </c>
    </row>
    <row r="251" spans="1:10" ht="15" customHeight="1" x14ac:dyDescent="0.25">
      <c r="A251" s="50" t="s">
        <v>658</v>
      </c>
      <c r="B251" s="51">
        <f>'UIP Detail'!B248</f>
        <v>3795384</v>
      </c>
      <c r="C251" s="51">
        <f>'UIP Detail'!C248</f>
        <v>0</v>
      </c>
      <c r="D251" s="51">
        <f>'UIP Detail'!D248</f>
        <v>0</v>
      </c>
      <c r="E251" s="51">
        <f t="shared" si="8"/>
        <v>3795384</v>
      </c>
      <c r="G251" s="14"/>
      <c r="H251" s="50" t="str">
        <f>'UIP Detail'!A251</f>
        <v xml:space="preserve">               (27) 4117 - Losses From Disposition Of Utility Plant</v>
      </c>
      <c r="I251" s="121">
        <f>C251-'UIP Detail'!C249</f>
        <v>0</v>
      </c>
      <c r="J251" s="121">
        <f>D251-'UIP Detail'!D249</f>
        <v>0</v>
      </c>
    </row>
    <row r="252" spans="1:10" ht="15" customHeight="1" x14ac:dyDescent="0.25">
      <c r="A252" s="50" t="s">
        <v>659</v>
      </c>
      <c r="B252" s="51">
        <f>'UIP Detail'!B249</f>
        <v>-56496357.119999997</v>
      </c>
      <c r="C252" s="51">
        <f>'UIP Detail'!C249</f>
        <v>0</v>
      </c>
      <c r="D252" s="51">
        <f>'UIP Detail'!D249</f>
        <v>0</v>
      </c>
      <c r="E252" s="51">
        <f t="shared" si="8"/>
        <v>-56496357.119999997</v>
      </c>
      <c r="G252" s="14"/>
      <c r="H252" s="48" t="str">
        <f>'UIP Detail'!A252</f>
        <v xml:space="preserve">               (27) 4118 - Gains From Disposition Of Allowances</v>
      </c>
      <c r="I252" s="121">
        <f>C252-'UIP Detail'!C250</f>
        <v>5154.09</v>
      </c>
      <c r="J252" s="121">
        <f>D252-'UIP Detail'!D250</f>
        <v>0</v>
      </c>
    </row>
    <row r="253" spans="1:10" ht="15" customHeight="1" x14ac:dyDescent="0.25">
      <c r="A253" s="50" t="s">
        <v>322</v>
      </c>
      <c r="B253" s="53">
        <f>'UIP Detail'!B250</f>
        <v>-52750.64</v>
      </c>
      <c r="C253" s="53">
        <f>'UIP Detail'!C250</f>
        <v>-5154.09</v>
      </c>
      <c r="D253" s="53">
        <f>'UIP Detail'!D250</f>
        <v>0</v>
      </c>
      <c r="E253" s="53">
        <f t="shared" si="8"/>
        <v>-57904.729999999996</v>
      </c>
      <c r="G253" s="14"/>
      <c r="H253" s="50" t="str">
        <f>'UIP Detail'!A253</f>
        <v xml:space="preserve">               (27) 414 - Other Utility Operating Income</v>
      </c>
      <c r="I253" s="121">
        <f>C253-'UIP Detail'!C251</f>
        <v>-6527.33</v>
      </c>
      <c r="J253" s="121">
        <f>D253-'UIP Detail'!D251</f>
        <v>0</v>
      </c>
    </row>
    <row r="254" spans="1:10" ht="15" customHeight="1" x14ac:dyDescent="0.25">
      <c r="A254" s="50" t="s">
        <v>470</v>
      </c>
      <c r="B254" s="49">
        <f>SUM(B248:B253)</f>
        <v>-49319579.399999999</v>
      </c>
      <c r="C254" s="49">
        <f>SUM(C248:C253)</f>
        <v>-5154.09</v>
      </c>
      <c r="D254" s="49">
        <f>SUM(D248:D253)</f>
        <v>0</v>
      </c>
      <c r="E254" s="54">
        <f>SUM(E248:E253)</f>
        <v>-49324733.489999995</v>
      </c>
      <c r="G254" s="14"/>
      <c r="H254" s="50" t="str">
        <f>'UIP Detail'!A254</f>
        <v xml:space="preserve">                    (27) SUBTOTAL</v>
      </c>
      <c r="I254" s="121">
        <f>C254-'UIP Detail'!C252</f>
        <v>-5154.09</v>
      </c>
      <c r="J254" s="121">
        <f>D254-'UIP Detail'!D252</f>
        <v>0</v>
      </c>
    </row>
    <row r="255" spans="1:10" ht="15" customHeight="1" x14ac:dyDescent="0.25">
      <c r="A255" s="48" t="s">
        <v>438</v>
      </c>
      <c r="B255" s="54"/>
      <c r="C255" s="54"/>
      <c r="D255" s="54"/>
      <c r="E255" s="54"/>
      <c r="G255" s="14"/>
      <c r="H255" s="50" t="str">
        <f>'UIP Detail'!A255</f>
        <v xml:space="preserve">          28 - ASC 815</v>
      </c>
      <c r="I255" s="121">
        <f>C255-'UIP Detail'!C253</f>
        <v>0</v>
      </c>
      <c r="J255" s="121">
        <f>D255-'UIP Detail'!D253</f>
        <v>0</v>
      </c>
    </row>
    <row r="256" spans="1:10" ht="15" customHeight="1" x14ac:dyDescent="0.25">
      <c r="A256" s="50" t="s">
        <v>660</v>
      </c>
      <c r="B256" s="51">
        <f>'UIP Detail'!B253</f>
        <v>0</v>
      </c>
      <c r="C256" s="51">
        <f>'UIP Detail'!C253</f>
        <v>0</v>
      </c>
      <c r="D256" s="51">
        <f>'UIP Detail'!D253</f>
        <v>0</v>
      </c>
      <c r="E256" s="51">
        <f>SUM(B256:D256)</f>
        <v>0</v>
      </c>
      <c r="G256" s="14"/>
      <c r="H256" s="61" t="str">
        <f>'UIP Detail'!A256</f>
        <v xml:space="preserve">               (28) 421 - FAS 133 Gain</v>
      </c>
      <c r="I256" s="121">
        <f>C256-'UIP Detail'!C254</f>
        <v>3780.85</v>
      </c>
      <c r="J256" s="121">
        <f>D256-'UIP Detail'!D254</f>
        <v>0</v>
      </c>
    </row>
    <row r="257" spans="1:10" ht="15" customHeight="1" x14ac:dyDescent="0.25">
      <c r="A257" s="50" t="s">
        <v>661</v>
      </c>
      <c r="B257" s="53">
        <f>'UIP Detail'!B254</f>
        <v>-52746405.799999997</v>
      </c>
      <c r="C257" s="53">
        <f>'UIP Detail'!C254</f>
        <v>-3780.85</v>
      </c>
      <c r="D257" s="53">
        <f>'UIP Detail'!D254</f>
        <v>0</v>
      </c>
      <c r="E257" s="53">
        <f>SUM(B257:D257)</f>
        <v>-52750186.649999999</v>
      </c>
      <c r="G257" s="14"/>
      <c r="H257" s="50" t="str">
        <f>'UIP Detail'!A257</f>
        <v xml:space="preserve">               (28) 4265 - FAS 133 Loss</v>
      </c>
      <c r="I257" s="121">
        <f>C257-'UIP Detail'!C255</f>
        <v>-3780.85</v>
      </c>
      <c r="J257" s="121">
        <f>D257-'UIP Detail'!D255</f>
        <v>0</v>
      </c>
    </row>
    <row r="258" spans="1:10" ht="15" customHeight="1" x14ac:dyDescent="0.25">
      <c r="A258" s="50" t="s">
        <v>470</v>
      </c>
      <c r="B258" s="54">
        <f>SUM(B256:B257)</f>
        <v>-52746405.799999997</v>
      </c>
      <c r="C258" s="54">
        <f>SUM(C256:C257)</f>
        <v>-3780.85</v>
      </c>
      <c r="D258" s="54">
        <f>SUM(D256:D257)</f>
        <v>0</v>
      </c>
      <c r="E258" s="54">
        <f>SUM(E256:E257)</f>
        <v>-52750186.649999999</v>
      </c>
      <c r="G258" s="14"/>
      <c r="H258" s="48" t="str">
        <f>'UIP Detail'!A258</f>
        <v xml:space="preserve">                    (28) SUBTOTAL</v>
      </c>
      <c r="I258" s="121">
        <f>C258-'UIP Detail'!C256</f>
        <v>-3780.85</v>
      </c>
      <c r="J258" s="121">
        <f>D258-'UIP Detail'!D256</f>
        <v>0</v>
      </c>
    </row>
    <row r="259" spans="1:10" ht="5.25" customHeight="1" thickBot="1" x14ac:dyDescent="0.3">
      <c r="A259" s="61" t="s">
        <v>0</v>
      </c>
      <c r="B259" s="60">
        <f>+B238+B243+B246+B254+B258</f>
        <v>-81657461.620000094</v>
      </c>
      <c r="C259" s="60">
        <f>+C238+C243+C246+C254+C258</f>
        <v>9018651.540000001</v>
      </c>
      <c r="D259" s="60">
        <f>+D238+D243+D246+D254+D258</f>
        <v>1898064.09</v>
      </c>
      <c r="E259" s="60">
        <f>+E238+E243+E246+E254+E258</f>
        <v>-70740745.990000084</v>
      </c>
      <c r="G259" s="14"/>
      <c r="H259" s="50" t="str">
        <f>'UIP Detail'!A259</f>
        <v xml:space="preserve">     TOTAL DEPRECIATION, DEPLETION AND AMORTIZATION</v>
      </c>
      <c r="I259" s="121">
        <f>C259-'UIP Detail'!C257</f>
        <v>9018651.540000001</v>
      </c>
      <c r="J259" s="121">
        <f>D259-'UIP Detail'!D257</f>
        <v>1898064.09</v>
      </c>
    </row>
    <row r="260" spans="1:10" ht="15" customHeight="1" thickTop="1" x14ac:dyDescent="0.25">
      <c r="A260" s="50"/>
      <c r="B260" s="54"/>
      <c r="C260" s="54"/>
      <c r="D260" s="54"/>
      <c r="E260" s="54"/>
      <c r="G260" s="14"/>
      <c r="H260" s="50" t="str">
        <f>'UIP Detail'!A260</f>
        <v xml:space="preserve">          </v>
      </c>
      <c r="I260" s="121">
        <f>C260-'UIP Detail'!C258</f>
        <v>0</v>
      </c>
      <c r="J260" s="121">
        <f>D260-'UIP Detail'!D258</f>
        <v>0</v>
      </c>
    </row>
    <row r="261" spans="1:10" ht="15" customHeight="1" x14ac:dyDescent="0.25">
      <c r="A261" s="48" t="s">
        <v>439</v>
      </c>
      <c r="B261" s="54"/>
      <c r="C261" s="54"/>
      <c r="D261" s="54"/>
      <c r="E261" s="54"/>
      <c r="G261" s="14"/>
      <c r="H261" s="48" t="str">
        <f>'UIP Detail'!A261</f>
        <v xml:space="preserve">     29 - TAXES OTHER THAN INCOME TAXES</v>
      </c>
      <c r="I261" s="121">
        <f>C261-'UIP Detail'!C259</f>
        <v>-9202816.5399999991</v>
      </c>
      <c r="J261" s="121">
        <f>D261-'UIP Detail'!D259</f>
        <v>-4293715.2300000004</v>
      </c>
    </row>
    <row r="262" spans="1:10" ht="15" customHeight="1" x14ac:dyDescent="0.25">
      <c r="A262" s="50" t="s">
        <v>1</v>
      </c>
      <c r="B262" s="53">
        <f>'UIP Detail'!B259</f>
        <v>26258610.3899999</v>
      </c>
      <c r="C262" s="53">
        <f>'UIP Detail'!C259</f>
        <v>9202816.5399999991</v>
      </c>
      <c r="D262" s="53">
        <f>'UIP Detail'!D259</f>
        <v>4293715.2300000004</v>
      </c>
      <c r="E262" s="53">
        <f>SUM(B262:D262)</f>
        <v>39755142.159999907</v>
      </c>
      <c r="G262" s="14"/>
      <c r="H262" s="50" t="str">
        <f>'UIP Detail'!A262</f>
        <v xml:space="preserve">          (29) 4081 - Taxes Other-Util Income</v>
      </c>
      <c r="I262" s="121">
        <f>C262-'UIP Detail'!C260</f>
        <v>9202816.5399999991</v>
      </c>
      <c r="J262" s="121">
        <f>D262-'UIP Detail'!D260</f>
        <v>4293715.2300000004</v>
      </c>
    </row>
    <row r="263" spans="1:10" ht="15" customHeight="1" x14ac:dyDescent="0.25">
      <c r="A263" s="50" t="s">
        <v>470</v>
      </c>
      <c r="B263" s="49">
        <f>SUM(B262:B262)</f>
        <v>26258610.3899999</v>
      </c>
      <c r="C263" s="49">
        <f>SUM(C262:C262)</f>
        <v>9202816.5399999991</v>
      </c>
      <c r="D263" s="49">
        <f>SUM(D262:D262)</f>
        <v>4293715.2300000004</v>
      </c>
      <c r="E263" s="49">
        <f>SUM(B263:D263)</f>
        <v>39755142.159999907</v>
      </c>
      <c r="G263" s="14"/>
      <c r="H263" s="50" t="str">
        <f>'UIP Detail'!A263</f>
        <v xml:space="preserve">               (29) SUBTOTAL</v>
      </c>
      <c r="I263" s="121">
        <f>C263-'UIP Detail'!C261</f>
        <v>9202816.5399999991</v>
      </c>
      <c r="J263" s="121">
        <f>D263-'UIP Detail'!D261</f>
        <v>4293715.2300000004</v>
      </c>
    </row>
    <row r="264" spans="1:10" ht="15" customHeight="1" x14ac:dyDescent="0.25">
      <c r="A264" s="48" t="s">
        <v>440</v>
      </c>
      <c r="B264" s="49"/>
      <c r="C264" s="49"/>
      <c r="D264" s="49"/>
      <c r="E264" s="49"/>
      <c r="G264" s="14"/>
      <c r="H264" s="50" t="str">
        <f>'UIP Detail'!A264</f>
        <v xml:space="preserve">     30 - INCOME TAXES</v>
      </c>
      <c r="I264" s="121">
        <f>C264-'UIP Detail'!C262</f>
        <v>-13744614.4699999</v>
      </c>
      <c r="J264" s="121">
        <f>D264-'UIP Detail'!D262</f>
        <v>-154200.89000000001</v>
      </c>
    </row>
    <row r="265" spans="1:10" ht="15" customHeight="1" x14ac:dyDescent="0.25">
      <c r="A265" s="50" t="s">
        <v>2</v>
      </c>
      <c r="B265" s="51">
        <f>'UIP Detail'!B262</f>
        <v>17553411.77</v>
      </c>
      <c r="C265" s="51">
        <f>'UIP Detail'!C262</f>
        <v>13744614.4699999</v>
      </c>
      <c r="D265" s="51">
        <f>'UIP Detail'!D262</f>
        <v>154200.89000000001</v>
      </c>
      <c r="E265" s="51">
        <f>SUM(B265:D265)</f>
        <v>31452227.129999898</v>
      </c>
      <c r="G265" s="14"/>
      <c r="H265" s="48" t="str">
        <f>'UIP Detail'!A265</f>
        <v xml:space="preserve">          (30) 4081 - Montana Corp. License Taxes</v>
      </c>
      <c r="I265" s="121">
        <f>C265-'UIP Detail'!C263</f>
        <v>0</v>
      </c>
      <c r="J265" s="121">
        <f>D265-'UIP Detail'!D263</f>
        <v>0</v>
      </c>
    </row>
    <row r="266" spans="1:10" ht="15" customHeight="1" x14ac:dyDescent="0.25">
      <c r="A266" s="50" t="s">
        <v>3</v>
      </c>
      <c r="B266" s="53">
        <f>'UIP Detail'!B263</f>
        <v>17553411.77</v>
      </c>
      <c r="C266" s="53">
        <f>'UIP Detail'!C263</f>
        <v>13744614.4699999</v>
      </c>
      <c r="D266" s="53">
        <f>'UIP Detail'!D263</f>
        <v>154200.89000000001</v>
      </c>
      <c r="E266" s="53">
        <f>SUM(B266:D266)</f>
        <v>31452227.129999898</v>
      </c>
      <c r="G266" s="14"/>
      <c r="H266" s="50" t="str">
        <f>'UIP Detail'!A266</f>
        <v xml:space="preserve">          (30) 4091 - Montana Corp license Tax</v>
      </c>
      <c r="I266" s="121">
        <f>C266-'UIP Detail'!C264</f>
        <v>13744614.4699999</v>
      </c>
      <c r="J266" s="121">
        <f>D266-'UIP Detail'!D264</f>
        <v>154200.89000000001</v>
      </c>
    </row>
    <row r="267" spans="1:10" ht="15" customHeight="1" x14ac:dyDescent="0.25">
      <c r="A267" s="50" t="s">
        <v>470</v>
      </c>
      <c r="B267" s="49">
        <f>SUM(B265:B266)</f>
        <v>35106823.539999999</v>
      </c>
      <c r="C267" s="49">
        <f>SUM(C265:C266)</f>
        <v>27489228.9399998</v>
      </c>
      <c r="D267" s="49">
        <f>SUM(D265:D266)</f>
        <v>308401.78000000003</v>
      </c>
      <c r="E267" s="54">
        <f>SUM(E265:E266)</f>
        <v>62904454.259999797</v>
      </c>
      <c r="G267" s="14"/>
      <c r="H267" s="50" t="str">
        <f>'UIP Detail'!A267</f>
        <v xml:space="preserve">          (30) 4091 - Fit-Util Oper Income</v>
      </c>
      <c r="I267" s="121">
        <f>C267-'UIP Detail'!C265</f>
        <v>27489228.9399998</v>
      </c>
      <c r="J267" s="121">
        <f>D267-'UIP Detail'!D265</f>
        <v>308401.78000000003</v>
      </c>
    </row>
    <row r="268" spans="1:10" ht="15" customHeight="1" x14ac:dyDescent="0.25">
      <c r="A268" s="48" t="s">
        <v>441</v>
      </c>
      <c r="B268" s="54"/>
      <c r="C268" s="54"/>
      <c r="D268" s="54"/>
      <c r="E268" s="54"/>
      <c r="G268" s="14"/>
      <c r="H268" s="50" t="str">
        <f>'UIP Detail'!A268</f>
        <v xml:space="preserve">               (30) SUBTOTAL</v>
      </c>
      <c r="I268" s="121">
        <f>C268-'UIP Detail'!C266</f>
        <v>0</v>
      </c>
      <c r="J268" s="121">
        <f>D268-'UIP Detail'!D266</f>
        <v>0</v>
      </c>
    </row>
    <row r="269" spans="1:10" ht="15" customHeight="1" x14ac:dyDescent="0.25">
      <c r="A269" s="50" t="s">
        <v>4</v>
      </c>
      <c r="B269" s="51">
        <f>'UIP Detail'!B266</f>
        <v>-4146.46</v>
      </c>
      <c r="C269" s="51">
        <f>'UIP Detail'!C266</f>
        <v>0</v>
      </c>
      <c r="D269" s="51">
        <f>'UIP Detail'!D266</f>
        <v>0</v>
      </c>
      <c r="E269" s="51">
        <f>SUM(B269:D269)</f>
        <v>-4146.46</v>
      </c>
      <c r="G269" s="14"/>
      <c r="H269" s="50" t="str">
        <f>'UIP Detail'!A269</f>
        <v xml:space="preserve">     31 - DEFERRED INCOME TAXES</v>
      </c>
      <c r="I269" s="121">
        <f>C269-'UIP Detail'!C267</f>
        <v>-1086.4100000000001</v>
      </c>
      <c r="J269" s="121">
        <f>D269-'UIP Detail'!D267</f>
        <v>0</v>
      </c>
    </row>
    <row r="270" spans="1:10" ht="15" customHeight="1" x14ac:dyDescent="0.25">
      <c r="A270" s="50" t="s">
        <v>5</v>
      </c>
      <c r="B270" s="51">
        <f>'UIP Detail'!B267</f>
        <v>3548.22</v>
      </c>
      <c r="C270" s="51">
        <f>'UIP Detail'!C267</f>
        <v>1086.4100000000001</v>
      </c>
      <c r="D270" s="51">
        <f>'UIP Detail'!D267</f>
        <v>0</v>
      </c>
      <c r="E270" s="51">
        <f>SUM(B270:D270)</f>
        <v>4634.63</v>
      </c>
      <c r="G270" s="14"/>
      <c r="H270" s="50" t="str">
        <f>'UIP Detail'!A270</f>
        <v xml:space="preserve">          (31) 4101 - Def Fit-Util Oper Income</v>
      </c>
      <c r="I270" s="121">
        <f>C270-'UIP Detail'!C268</f>
        <v>0</v>
      </c>
      <c r="J270" s="121">
        <f>D270-'UIP Detail'!D268</f>
        <v>0</v>
      </c>
    </row>
    <row r="271" spans="1:10" ht="15" customHeight="1" x14ac:dyDescent="0.25">
      <c r="A271" s="50" t="s">
        <v>6</v>
      </c>
      <c r="B271" s="53">
        <f>'UIP Detail'!B268</f>
        <v>-598.24</v>
      </c>
      <c r="C271" s="53">
        <f>'UIP Detail'!C268</f>
        <v>1086.4100000000001</v>
      </c>
      <c r="D271" s="53">
        <f>'UIP Detail'!D268</f>
        <v>0</v>
      </c>
      <c r="E271" s="53">
        <f>SUM(B271:D271)</f>
        <v>488.17000000000007</v>
      </c>
      <c r="G271" s="14"/>
      <c r="H271" s="63" t="str">
        <f>'UIP Detail'!A271</f>
        <v xml:space="preserve">          (31) 4111 - Def Fit-Cr - Util Oper Income</v>
      </c>
      <c r="I271" s="121">
        <f>C271-'UIP Detail'!C269</f>
        <v>1086.4100000000001</v>
      </c>
      <c r="J271" s="121">
        <f>D271-'UIP Detail'!D269</f>
        <v>0</v>
      </c>
    </row>
    <row r="272" spans="1:10" ht="9.75" customHeight="1" x14ac:dyDescent="0.25">
      <c r="A272" s="50" t="s">
        <v>470</v>
      </c>
      <c r="B272" s="49">
        <f>SUM(B269:B271)</f>
        <v>-1196.4800000000002</v>
      </c>
      <c r="C272" s="49">
        <f>SUM(C269:C271)</f>
        <v>2172.8200000000002</v>
      </c>
      <c r="D272" s="49">
        <f>SUM(D269:D271)</f>
        <v>0</v>
      </c>
      <c r="E272" s="49">
        <f>SUM(E269:E271)</f>
        <v>976.34000000000015</v>
      </c>
      <c r="G272" s="14"/>
      <c r="H272" s="63" t="str">
        <f>'UIP Detail'!A272</f>
        <v xml:space="preserve">          (31) 4114 - Inv Tax Cr Adj-Util Operations</v>
      </c>
      <c r="I272" s="121">
        <f>C272-'UIP Detail'!C270</f>
        <v>-48820059.729999997</v>
      </c>
      <c r="J272" s="121">
        <f>D272-'UIP Detail'!D270</f>
        <v>-35000</v>
      </c>
    </row>
    <row r="273" spans="1:10" ht="15" customHeight="1" x14ac:dyDescent="0.25">
      <c r="A273" s="50"/>
      <c r="B273" s="54"/>
      <c r="C273" s="54"/>
      <c r="D273" s="54"/>
      <c r="E273" s="54"/>
      <c r="G273" s="14"/>
      <c r="H273" s="50" t="str">
        <f>'UIP Detail'!A273</f>
        <v xml:space="preserve">               (31) SUBTOTAL</v>
      </c>
      <c r="I273" s="121">
        <f>C273-'UIP Detail'!C271</f>
        <v>36728456.850000001</v>
      </c>
      <c r="J273" s="121">
        <f>D273-'UIP Detail'!D271</f>
        <v>0</v>
      </c>
    </row>
    <row r="274" spans="1:10" ht="7.5" customHeight="1" x14ac:dyDescent="0.35">
      <c r="A274" s="63" t="s">
        <v>443</v>
      </c>
      <c r="B274" s="64">
        <f>B62-B232-B259-B263-B267-B272</f>
        <v>39206495.050000325</v>
      </c>
      <c r="C274" s="64">
        <f>C38-C60-C232-C259-C263-C267-C272</f>
        <v>10818494.120000321</v>
      </c>
      <c r="D274" s="64">
        <f>D38-D60-D232-D259-D263-D267-D272</f>
        <v>-15764510.149999999</v>
      </c>
      <c r="E274" s="64">
        <f>E38-E60-E232-E259-E263-E267-E272</f>
        <v>34260479.020000681</v>
      </c>
      <c r="G274" s="14"/>
      <c r="H274" s="50"/>
      <c r="I274" s="121">
        <f>C274-'UIP Detail'!C272</f>
        <v>10818494.120000321</v>
      </c>
      <c r="J274" s="121">
        <f>D274-'UIP Detail'!D272</f>
        <v>-15764510.149999999</v>
      </c>
    </row>
    <row r="275" spans="1:10" ht="15" customHeight="1" x14ac:dyDescent="0.35">
      <c r="A275" s="63"/>
      <c r="B275" s="64"/>
      <c r="C275" s="64"/>
      <c r="D275" s="64"/>
      <c r="E275" s="64"/>
      <c r="G275" s="14"/>
      <c r="H275" s="48" t="str">
        <f>'UIP Detail'!A275</f>
        <v>NET OPERATING INCOME</v>
      </c>
      <c r="I275" s="121">
        <f>C275-'UIP Detail'!C273</f>
        <v>-12093775.699999901</v>
      </c>
      <c r="J275" s="121">
        <f>D275-'UIP Detail'!D273</f>
        <v>-35000</v>
      </c>
    </row>
    <row r="276" spans="1:10" ht="15" customHeight="1" x14ac:dyDescent="0.25">
      <c r="A276" s="45" t="s">
        <v>456</v>
      </c>
      <c r="B276" s="54"/>
      <c r="C276" s="54"/>
      <c r="D276" s="54"/>
      <c r="E276" s="54"/>
      <c r="G276" s="14"/>
      <c r="H276" s="50">
        <f>'UIP Detail'!A276</f>
        <v>0</v>
      </c>
      <c r="I276" s="121">
        <f>C276-'UIP Detail'!C274</f>
        <v>0</v>
      </c>
      <c r="J276" s="121">
        <f>D276-'UIP Detail'!D274</f>
        <v>0</v>
      </c>
    </row>
    <row r="277" spans="1:10" ht="15" customHeight="1" x14ac:dyDescent="0.25">
      <c r="A277" s="48" t="s">
        <v>450</v>
      </c>
      <c r="B277" s="49"/>
      <c r="C277" s="49"/>
      <c r="D277" s="49"/>
      <c r="E277" s="49"/>
      <c r="F277" s="124"/>
      <c r="G277" s="14"/>
      <c r="H277" s="50" t="str">
        <f>'UIP Detail'!A277</f>
        <v>NON-OPERATING INCOME</v>
      </c>
      <c r="I277" s="121">
        <f>C277-'UIP Detail'!C275</f>
        <v>-27568699.18</v>
      </c>
      <c r="J277" s="121">
        <f>D277-'UIP Detail'!D275</f>
        <v>16624072.859999999</v>
      </c>
    </row>
    <row r="278" spans="1:10" ht="15" customHeight="1" x14ac:dyDescent="0.25">
      <c r="A278" s="50" t="s">
        <v>7</v>
      </c>
      <c r="B278" s="51">
        <f>'UIP Detail'!B275</f>
        <v>13643491.4599999</v>
      </c>
      <c r="C278" s="51">
        <f>'UIP Detail'!C275</f>
        <v>27568699.18</v>
      </c>
      <c r="D278" s="51">
        <f>'UIP Detail'!D275</f>
        <v>-16624072.859999999</v>
      </c>
      <c r="E278" s="51">
        <f>SUM(B278:D278)</f>
        <v>24588117.779999897</v>
      </c>
      <c r="F278" s="124"/>
      <c r="G278" s="14"/>
      <c r="H278" s="50" t="str">
        <f>'UIP Detail'!A278</f>
        <v xml:space="preserve">     99 - OTHER INCOME</v>
      </c>
      <c r="I278" s="121">
        <f>C278-'UIP Detail'!C276</f>
        <v>27568699.18</v>
      </c>
      <c r="J278" s="121">
        <f>D278-'UIP Detail'!D276</f>
        <v>-16624072.859999999</v>
      </c>
    </row>
    <row r="279" spans="1:10" ht="15" customHeight="1" x14ac:dyDescent="0.25">
      <c r="A279" s="50" t="s">
        <v>8</v>
      </c>
      <c r="B279" s="51">
        <f>'UIP Detail'!B276</f>
        <v>0</v>
      </c>
      <c r="C279" s="51">
        <f>'UIP Detail'!C276</f>
        <v>0</v>
      </c>
      <c r="D279" s="51">
        <f>'UIP Detail'!D276</f>
        <v>0</v>
      </c>
      <c r="E279" s="51">
        <f t="shared" ref="E279:E301" si="9">SUM(B279:D279)</f>
        <v>0</v>
      </c>
      <c r="F279" s="124"/>
      <c r="G279" s="14"/>
      <c r="H279" s="50" t="str">
        <f>'UIP Detail'!A279</f>
        <v xml:space="preserve">          (99) 4082 - Taxes Other - Other Income</v>
      </c>
      <c r="I279" s="121">
        <f>C279-'UIP Detail'!C277</f>
        <v>0</v>
      </c>
      <c r="J279" s="121">
        <f>D279-'UIP Detail'!D277</f>
        <v>0</v>
      </c>
    </row>
    <row r="280" spans="1:10" ht="15" customHeight="1" x14ac:dyDescent="0.25">
      <c r="A280" s="50" t="s">
        <v>9</v>
      </c>
      <c r="B280" s="51">
        <f>'UIP Detail'!B277</f>
        <v>0</v>
      </c>
      <c r="C280" s="51">
        <f>'UIP Detail'!C277</f>
        <v>0</v>
      </c>
      <c r="D280" s="51">
        <f>'UIP Detail'!D277</f>
        <v>0</v>
      </c>
      <c r="E280" s="51">
        <f t="shared" si="9"/>
        <v>0</v>
      </c>
      <c r="F280" s="124"/>
      <c r="G280" s="14"/>
      <c r="H280" s="50" t="str">
        <f>'UIP Detail'!A280</f>
        <v xml:space="preserve">          (99) 4092 - Fit - Other Income</v>
      </c>
      <c r="I280" s="121">
        <f>C280-'UIP Detail'!C278</f>
        <v>0</v>
      </c>
      <c r="J280" s="121">
        <f>D280-'UIP Detail'!D278</f>
        <v>0</v>
      </c>
    </row>
    <row r="281" spans="1:10" ht="15" customHeight="1" x14ac:dyDescent="0.25">
      <c r="A281" s="50" t="s">
        <v>10</v>
      </c>
      <c r="B281" s="51">
        <f>'UIP Detail'!B278</f>
        <v>0</v>
      </c>
      <c r="C281" s="51">
        <f>'UIP Detail'!C278</f>
        <v>0</v>
      </c>
      <c r="D281" s="51">
        <f>'UIP Detail'!D278</f>
        <v>0</v>
      </c>
      <c r="E281" s="51">
        <f t="shared" si="9"/>
        <v>0</v>
      </c>
      <c r="F281" s="124"/>
      <c r="G281" s="14"/>
      <c r="H281" s="50" t="str">
        <f>'UIP Detail'!A281</f>
        <v xml:space="preserve">          (99) 4102 - Def Fit - Other Income</v>
      </c>
      <c r="I281" s="121">
        <f>C281-'UIP Detail'!C279</f>
        <v>0</v>
      </c>
      <c r="J281" s="121">
        <f>D281-'UIP Detail'!D279</f>
        <v>0</v>
      </c>
    </row>
    <row r="282" spans="1:10" ht="15" customHeight="1" x14ac:dyDescent="0.25">
      <c r="A282" s="50" t="s">
        <v>11</v>
      </c>
      <c r="B282" s="51">
        <f>'UIP Detail'!B279</f>
        <v>11250.79</v>
      </c>
      <c r="C282" s="51">
        <f>'UIP Detail'!C279</f>
        <v>0</v>
      </c>
      <c r="D282" s="51">
        <f>'UIP Detail'!D279</f>
        <v>0</v>
      </c>
      <c r="E282" s="51">
        <f t="shared" si="9"/>
        <v>11250.79</v>
      </c>
      <c r="F282" s="124"/>
      <c r="G282" s="14"/>
      <c r="H282" s="50" t="str">
        <f>'UIP Detail'!A282</f>
        <v xml:space="preserve">          (99) 4112 - Provision for Deferred FIT - Credit &amp; Other Income</v>
      </c>
      <c r="I282" s="121">
        <f>C282-'UIP Detail'!C280</f>
        <v>0</v>
      </c>
      <c r="J282" s="121">
        <f>D282-'UIP Detail'!D280</f>
        <v>3183.37</v>
      </c>
    </row>
    <row r="283" spans="1:10" ht="15" customHeight="1" x14ac:dyDescent="0.25">
      <c r="A283" s="50" t="s">
        <v>12</v>
      </c>
      <c r="B283" s="51">
        <f>'UIP Detail'!B280</f>
        <v>0</v>
      </c>
      <c r="C283" s="51">
        <f>'UIP Detail'!C280</f>
        <v>0</v>
      </c>
      <c r="D283" s="51">
        <f>'UIP Detail'!D280</f>
        <v>-3183.37</v>
      </c>
      <c r="E283" s="51">
        <f t="shared" si="9"/>
        <v>-3183.37</v>
      </c>
      <c r="F283" s="124"/>
      <c r="G283" s="14"/>
      <c r="H283" s="50" t="str">
        <f>'UIP Detail'!A283</f>
        <v xml:space="preserve">          (99) 415 - Revenues From Merchandising And Jobbing</v>
      </c>
      <c r="I283" s="121">
        <f>C283-'UIP Detail'!C281</f>
        <v>0</v>
      </c>
      <c r="J283" s="121">
        <f>D283-'UIP Detail'!D281</f>
        <v>6712747.6200000001</v>
      </c>
    </row>
    <row r="284" spans="1:10" ht="15" customHeight="1" x14ac:dyDescent="0.25">
      <c r="A284" s="50" t="s">
        <v>13</v>
      </c>
      <c r="B284" s="51">
        <f>'UIP Detail'!B281</f>
        <v>0</v>
      </c>
      <c r="C284" s="51">
        <f>'UIP Detail'!C281</f>
        <v>0</v>
      </c>
      <c r="D284" s="51">
        <f>'UIP Detail'!D281</f>
        <v>-6715930.9900000002</v>
      </c>
      <c r="E284" s="51">
        <f t="shared" si="9"/>
        <v>-6715930.9900000002</v>
      </c>
      <c r="F284" s="124"/>
      <c r="G284" s="14"/>
      <c r="H284" s="50" t="str">
        <f>'UIP Detail'!A284</f>
        <v xml:space="preserve">          (99) 416 - Expenses Of Merchandising And Jobbing</v>
      </c>
      <c r="I284" s="121">
        <f>C284-'UIP Detail'!C282</f>
        <v>0</v>
      </c>
      <c r="J284" s="121">
        <f>D284-'UIP Detail'!D282</f>
        <v>-6715930.9900000002</v>
      </c>
    </row>
    <row r="285" spans="1:10" ht="15" customHeight="1" x14ac:dyDescent="0.25">
      <c r="A285" s="50" t="s">
        <v>408</v>
      </c>
      <c r="B285" s="51">
        <f>'UIP Detail'!B282</f>
        <v>0</v>
      </c>
      <c r="C285" s="51">
        <f>'UIP Detail'!C282</f>
        <v>0</v>
      </c>
      <c r="D285" s="51">
        <f>'UIP Detail'!D282</f>
        <v>0</v>
      </c>
      <c r="E285" s="51"/>
      <c r="F285" s="124"/>
      <c r="G285" s="14"/>
      <c r="H285" s="50" t="str">
        <f>'UIP Detail'!A285</f>
        <v xml:space="preserve">          (99) 417 - Revenues From Non-Utility Operations</v>
      </c>
      <c r="I285" s="121">
        <f>C285-'UIP Detail'!C283</f>
        <v>0</v>
      </c>
      <c r="J285" s="121">
        <f>D285-'UIP Detail'!D283</f>
        <v>160745.47</v>
      </c>
    </row>
    <row r="286" spans="1:10" ht="15" customHeight="1" x14ac:dyDescent="0.25">
      <c r="A286" s="50" t="s">
        <v>14</v>
      </c>
      <c r="B286" s="51">
        <f>'UIP Detail'!B283</f>
        <v>0</v>
      </c>
      <c r="C286" s="51">
        <f>'UIP Detail'!C283</f>
        <v>0</v>
      </c>
      <c r="D286" s="51">
        <f>'UIP Detail'!D283</f>
        <v>-160745.47</v>
      </c>
      <c r="E286" s="51">
        <f t="shared" si="9"/>
        <v>-160745.47</v>
      </c>
      <c r="F286" s="124"/>
      <c r="G286" s="14"/>
      <c r="H286" s="50" t="str">
        <f>'UIP Detail'!A286</f>
        <v xml:space="preserve">          (99) 4171 - Merger Related Costs</v>
      </c>
      <c r="I286" s="121">
        <f>C286-'UIP Detail'!C284</f>
        <v>0</v>
      </c>
      <c r="J286" s="121">
        <f>D286-'UIP Detail'!D284</f>
        <v>-299414.61</v>
      </c>
    </row>
    <row r="287" spans="1:10" ht="15" customHeight="1" x14ac:dyDescent="0.25">
      <c r="A287" s="50" t="s">
        <v>15</v>
      </c>
      <c r="B287" s="51">
        <f>'UIP Detail'!B284</f>
        <v>0</v>
      </c>
      <c r="C287" s="51">
        <f>'UIP Detail'!C284</f>
        <v>0</v>
      </c>
      <c r="D287" s="51">
        <f>'UIP Detail'!D284</f>
        <v>138669.14000000001</v>
      </c>
      <c r="E287" s="51">
        <f t="shared" si="9"/>
        <v>138669.14000000001</v>
      </c>
      <c r="F287" s="124"/>
      <c r="G287" s="14"/>
      <c r="H287" s="50" t="str">
        <f>'UIP Detail'!A287</f>
        <v xml:space="preserve">          (99) 4171 - Expenses of Non-Utility Operations</v>
      </c>
      <c r="I287" s="121">
        <f>C287-'UIP Detail'!C285</f>
        <v>0</v>
      </c>
      <c r="J287" s="121">
        <f>D287-'UIP Detail'!D285</f>
        <v>1720146.29999999</v>
      </c>
    </row>
    <row r="288" spans="1:10" ht="15" customHeight="1" x14ac:dyDescent="0.25">
      <c r="A288" s="50" t="s">
        <v>16</v>
      </c>
      <c r="B288" s="51">
        <f>'UIP Detail'!B285</f>
        <v>0</v>
      </c>
      <c r="C288" s="51">
        <f>'UIP Detail'!C285</f>
        <v>0</v>
      </c>
      <c r="D288" s="51">
        <f>'UIP Detail'!D285</f>
        <v>-1581477.1599999899</v>
      </c>
      <c r="E288" s="51">
        <f t="shared" si="9"/>
        <v>-1581477.1599999899</v>
      </c>
      <c r="F288" s="124"/>
      <c r="G288" s="14"/>
      <c r="H288" s="50" t="str">
        <f>'UIP Detail'!A288</f>
        <v xml:space="preserve">          (99) 418 - Nonoperating Rental Income</v>
      </c>
      <c r="I288" s="121">
        <f>C288-'UIP Detail'!C286</f>
        <v>0</v>
      </c>
      <c r="J288" s="121">
        <f>D288-'UIP Detail'!D286</f>
        <v>-1581477.1599999899</v>
      </c>
    </row>
    <row r="289" spans="1:10" ht="15" customHeight="1" x14ac:dyDescent="0.25">
      <c r="A289" s="50" t="s">
        <v>17</v>
      </c>
      <c r="B289" s="51">
        <f>'UIP Detail'!B286</f>
        <v>0</v>
      </c>
      <c r="C289" s="51">
        <f>'UIP Detail'!C286</f>
        <v>0</v>
      </c>
      <c r="D289" s="51">
        <f>'UIP Detail'!D286</f>
        <v>0</v>
      </c>
      <c r="E289" s="51">
        <f t="shared" si="9"/>
        <v>0</v>
      </c>
      <c r="F289" s="124"/>
      <c r="G289" s="14"/>
      <c r="H289" s="50" t="str">
        <f>'UIP Detail'!A289</f>
        <v xml:space="preserve">          (99) 4181 - Equity in Earnings of Subsidiaries</v>
      </c>
      <c r="I289" s="121">
        <f>C289-'UIP Detail'!C287</f>
        <v>0</v>
      </c>
      <c r="J289" s="121">
        <f>D289-'UIP Detail'!D287</f>
        <v>-1980658.39</v>
      </c>
    </row>
    <row r="290" spans="1:10" ht="15" customHeight="1" x14ac:dyDescent="0.25">
      <c r="A290" s="50" t="s">
        <v>18</v>
      </c>
      <c r="B290" s="51">
        <f>'UIP Detail'!B287</f>
        <v>0</v>
      </c>
      <c r="C290" s="51">
        <f>'UIP Detail'!C287</f>
        <v>0</v>
      </c>
      <c r="D290" s="51">
        <f>'UIP Detail'!D287</f>
        <v>1980658.39</v>
      </c>
      <c r="E290" s="51">
        <f t="shared" si="9"/>
        <v>1980658.39</v>
      </c>
      <c r="F290" s="124"/>
      <c r="G290" s="14"/>
      <c r="H290" s="50" t="str">
        <f>'UIP Detail'!A290</f>
        <v xml:space="preserve">          (99) 419 - Interest And Dividend Income</v>
      </c>
      <c r="I290" s="121">
        <f>C290-'UIP Detail'!C288</f>
        <v>0</v>
      </c>
      <c r="J290" s="121">
        <f>D290-'UIP Detail'!D288</f>
        <v>1980658.39</v>
      </c>
    </row>
    <row r="291" spans="1:10" ht="15" customHeight="1" x14ac:dyDescent="0.25">
      <c r="A291" s="50" t="s">
        <v>19</v>
      </c>
      <c r="B291" s="51">
        <f>'UIP Detail'!B288</f>
        <v>0</v>
      </c>
      <c r="C291" s="51">
        <f>'UIP Detail'!C288</f>
        <v>0</v>
      </c>
      <c r="D291" s="51">
        <f>'UIP Detail'!D288</f>
        <v>0</v>
      </c>
      <c r="E291" s="51">
        <f t="shared" si="9"/>
        <v>0</v>
      </c>
      <c r="F291" s="124"/>
      <c r="G291" s="14"/>
      <c r="H291" s="50" t="str">
        <f>'UIP Detail'!A291</f>
        <v xml:space="preserve">          (99) 4191 - Allowance For Other Funds Used During Construction</v>
      </c>
      <c r="I291" s="121">
        <f>C291-'UIP Detail'!C289</f>
        <v>0</v>
      </c>
      <c r="J291" s="121">
        <f>D291-'UIP Detail'!D289</f>
        <v>2209555</v>
      </c>
    </row>
    <row r="292" spans="1:10" ht="15" customHeight="1" x14ac:dyDescent="0.25">
      <c r="A292" s="50" t="s">
        <v>20</v>
      </c>
      <c r="B292" s="51">
        <f>'UIP Detail'!B289</f>
        <v>0</v>
      </c>
      <c r="C292" s="51">
        <f>'UIP Detail'!C289</f>
        <v>0</v>
      </c>
      <c r="D292" s="51">
        <f>'UIP Detail'!D289</f>
        <v>-2209555</v>
      </c>
      <c r="E292" s="51">
        <f t="shared" si="9"/>
        <v>-2209555</v>
      </c>
      <c r="F292" s="124"/>
      <c r="G292" s="14"/>
      <c r="H292" s="50" t="str">
        <f>'UIP Detail'!A292</f>
        <v xml:space="preserve">          (99) 421 - Misc. Non-Operating Income</v>
      </c>
      <c r="I292" s="121">
        <f>C292-'UIP Detail'!C290</f>
        <v>0</v>
      </c>
      <c r="J292" s="121">
        <f>D292-'UIP Detail'!D290</f>
        <v>-1619431.4000000008</v>
      </c>
    </row>
    <row r="293" spans="1:10" ht="15" customHeight="1" x14ac:dyDescent="0.25">
      <c r="A293" s="50" t="s">
        <v>21</v>
      </c>
      <c r="B293" s="51">
        <f>'UIP Detail'!B290</f>
        <v>0</v>
      </c>
      <c r="C293" s="51">
        <f>'UIP Detail'!C290</f>
        <v>0</v>
      </c>
      <c r="D293" s="51">
        <f>'UIP Detail'!D290</f>
        <v>-590123.59999999905</v>
      </c>
      <c r="E293" s="51">
        <f t="shared" si="9"/>
        <v>-590123.59999999905</v>
      </c>
      <c r="F293" s="124"/>
      <c r="G293" s="14"/>
      <c r="H293" s="50" t="str">
        <f>'UIP Detail'!A293</f>
        <v xml:space="preserve">          (99) 4211 - Gain On Disposition Of Property</v>
      </c>
      <c r="I293" s="121">
        <f>C293-'UIP Detail'!C291</f>
        <v>123017.14</v>
      </c>
      <c r="J293" s="121">
        <f>D293-'UIP Detail'!D291</f>
        <v>-527631.26999999909</v>
      </c>
    </row>
    <row r="294" spans="1:10" ht="15" customHeight="1" x14ac:dyDescent="0.25">
      <c r="A294" s="50" t="s">
        <v>22</v>
      </c>
      <c r="B294" s="51">
        <f>'UIP Detail'!B291</f>
        <v>-320206.76</v>
      </c>
      <c r="C294" s="51">
        <f>'UIP Detail'!C291</f>
        <v>-123017.14</v>
      </c>
      <c r="D294" s="51">
        <f>'UIP Detail'!D291</f>
        <v>-62492.33</v>
      </c>
      <c r="E294" s="51">
        <f t="shared" si="9"/>
        <v>-505716.23000000004</v>
      </c>
      <c r="F294" s="124"/>
      <c r="G294" s="14"/>
      <c r="H294" s="50" t="str">
        <f>'UIP Detail'!A294</f>
        <v xml:space="preserve">          (99) 4212 - Loss On Disposition Of Property</v>
      </c>
      <c r="I294" s="121">
        <f>C294-'UIP Detail'!C292</f>
        <v>-123017.14</v>
      </c>
      <c r="J294" s="121">
        <f>D294-'UIP Detail'!D292</f>
        <v>-62287.12</v>
      </c>
    </row>
    <row r="295" spans="1:10" ht="15" customHeight="1" x14ac:dyDescent="0.25">
      <c r="A295" s="50" t="s">
        <v>23</v>
      </c>
      <c r="B295" s="51">
        <f>'UIP Detail'!B292</f>
        <v>0</v>
      </c>
      <c r="C295" s="51">
        <f>'UIP Detail'!C292</f>
        <v>0</v>
      </c>
      <c r="D295" s="51">
        <f>'UIP Detail'!D292</f>
        <v>-205.21</v>
      </c>
      <c r="E295" s="51">
        <f t="shared" si="9"/>
        <v>-205.21</v>
      </c>
      <c r="F295" s="124"/>
      <c r="G295" s="14"/>
      <c r="H295" s="50" t="str">
        <f>'UIP Detail'!A295</f>
        <v xml:space="preserve">          (99) 4213 - Misc. Non-Op Income - AFUDC(WUTC)</v>
      </c>
      <c r="I295" s="121">
        <f>C295-'UIP Detail'!C293</f>
        <v>0</v>
      </c>
      <c r="J295" s="121">
        <f>D295-'UIP Detail'!D293</f>
        <v>-205.21</v>
      </c>
    </row>
    <row r="296" spans="1:10" ht="15" customHeight="1" x14ac:dyDescent="0.25">
      <c r="A296" s="50" t="s">
        <v>105</v>
      </c>
      <c r="B296" s="51">
        <f>'UIP Detail'!B293</f>
        <v>-1801.84</v>
      </c>
      <c r="C296" s="51">
        <f>'UIP Detail'!C293</f>
        <v>0</v>
      </c>
      <c r="D296" s="51">
        <f>'UIP Detail'!D293</f>
        <v>0</v>
      </c>
      <c r="E296" s="51">
        <f>SUM(B296:D296)</f>
        <v>-1801.84</v>
      </c>
      <c r="F296" s="124"/>
      <c r="G296" s="14"/>
      <c r="H296" s="50" t="str">
        <f>'UIP Detail'!A296</f>
        <v xml:space="preserve">          (99) 4214 - Misc. Non-Op Income - AFUCE</v>
      </c>
      <c r="I296" s="121">
        <f>C296-'UIP Detail'!C294</f>
        <v>0</v>
      </c>
      <c r="J296" s="121">
        <f>D296-'UIP Detail'!D294</f>
        <v>0</v>
      </c>
    </row>
    <row r="297" spans="1:10" ht="15" customHeight="1" x14ac:dyDescent="0.25">
      <c r="A297" s="50" t="s">
        <v>24</v>
      </c>
      <c r="B297" s="51">
        <f>'UIP Detail'!B294</f>
        <v>0</v>
      </c>
      <c r="C297" s="51">
        <f>'UIP Detail'!C294</f>
        <v>0</v>
      </c>
      <c r="D297" s="51">
        <f>'UIP Detail'!D294</f>
        <v>0</v>
      </c>
      <c r="E297" s="51">
        <f t="shared" si="9"/>
        <v>0</v>
      </c>
      <c r="F297" s="124"/>
      <c r="G297" s="14"/>
      <c r="H297" s="50" t="str">
        <f>'UIP Detail'!A297</f>
        <v xml:space="preserve">          (99) 425 - Miscellaneous Amortization</v>
      </c>
      <c r="I297" s="121">
        <f>C297-'UIP Detail'!C295</f>
        <v>0</v>
      </c>
      <c r="J297" s="121">
        <f>D297-'UIP Detail'!D295</f>
        <v>0</v>
      </c>
    </row>
    <row r="298" spans="1:10" ht="15" customHeight="1" x14ac:dyDescent="0.25">
      <c r="A298" s="50" t="s">
        <v>25</v>
      </c>
      <c r="B298" s="51">
        <f>'UIP Detail'!B295</f>
        <v>-167778.24</v>
      </c>
      <c r="C298" s="51">
        <f>'UIP Detail'!C295</f>
        <v>0</v>
      </c>
      <c r="D298" s="51">
        <f>'UIP Detail'!D295</f>
        <v>0</v>
      </c>
      <c r="E298" s="51">
        <f t="shared" si="9"/>
        <v>-167778.24</v>
      </c>
      <c r="F298" s="124"/>
      <c r="G298" s="14"/>
      <c r="H298" s="50" t="str">
        <f>'UIP Detail'!A298</f>
        <v xml:space="preserve">          (99) 4261 - Donations</v>
      </c>
      <c r="I298" s="121">
        <f>C298-'UIP Detail'!C296</f>
        <v>0</v>
      </c>
      <c r="J298" s="121">
        <f>D298-'UIP Detail'!D296</f>
        <v>0</v>
      </c>
    </row>
    <row r="299" spans="1:10" ht="15" customHeight="1" x14ac:dyDescent="0.25">
      <c r="A299" s="50" t="s">
        <v>26</v>
      </c>
      <c r="B299" s="51">
        <f>'UIP Detail'!B296</f>
        <v>0</v>
      </c>
      <c r="C299" s="51">
        <f>'UIP Detail'!C296</f>
        <v>0</v>
      </c>
      <c r="D299" s="51">
        <f>'UIP Detail'!D296</f>
        <v>0</v>
      </c>
      <c r="E299" s="51">
        <f t="shared" si="9"/>
        <v>0</v>
      </c>
      <c r="F299" s="124"/>
      <c r="G299" s="14"/>
      <c r="H299" s="50" t="str">
        <f>'UIP Detail'!A299</f>
        <v xml:space="preserve">          (99) 4262 - Life Insurance</v>
      </c>
      <c r="I299" s="121">
        <f>C299-'UIP Detail'!C297</f>
        <v>0</v>
      </c>
      <c r="J299" s="121">
        <f>D299-'UIP Detail'!D297</f>
        <v>0</v>
      </c>
    </row>
    <row r="300" spans="1:10" ht="15" customHeight="1" x14ac:dyDescent="0.25">
      <c r="A300" s="50" t="s">
        <v>27</v>
      </c>
      <c r="B300" s="51">
        <f>'UIP Detail'!B297</f>
        <v>66.260000000000005</v>
      </c>
      <c r="C300" s="51">
        <f>'UIP Detail'!C297</f>
        <v>0</v>
      </c>
      <c r="D300" s="51">
        <f>'UIP Detail'!D297</f>
        <v>0</v>
      </c>
      <c r="E300" s="51">
        <f t="shared" si="9"/>
        <v>66.260000000000005</v>
      </c>
      <c r="F300" s="124"/>
      <c r="G300" s="14"/>
      <c r="H300" s="50" t="str">
        <f>'UIP Detail'!A300</f>
        <v xml:space="preserve">          (99) 4263 - Penalties</v>
      </c>
      <c r="I300" s="121">
        <f>C300-'UIP Detail'!C298</f>
        <v>0</v>
      </c>
      <c r="J300" s="121">
        <f>D300-'UIP Detail'!D298</f>
        <v>-2540.6</v>
      </c>
    </row>
    <row r="301" spans="1:10" ht="15" customHeight="1" x14ac:dyDescent="0.25">
      <c r="A301" s="50" t="s">
        <v>28</v>
      </c>
      <c r="B301" s="53">
        <f>'UIP Detail'!B298</f>
        <v>0</v>
      </c>
      <c r="C301" s="53">
        <f>'UIP Detail'!C298</f>
        <v>0</v>
      </c>
      <c r="D301" s="53">
        <f>'UIP Detail'!D298</f>
        <v>2540.6</v>
      </c>
      <c r="E301" s="53">
        <f t="shared" si="9"/>
        <v>2540.6</v>
      </c>
      <c r="G301" s="14"/>
      <c r="H301" s="48" t="str">
        <f>'UIP Detail'!A301</f>
        <v xml:space="preserve">          (99) 4264 - Expenses For Civic &amp; Political Activities</v>
      </c>
      <c r="I301" s="121">
        <f>C301-'UIP Detail'!C299</f>
        <v>0</v>
      </c>
      <c r="J301" s="121">
        <f>D301-'UIP Detail'!D299</f>
        <v>465007.41</v>
      </c>
    </row>
    <row r="302" spans="1:10" ht="15" customHeight="1" x14ac:dyDescent="0.25">
      <c r="A302" s="50" t="s">
        <v>470</v>
      </c>
      <c r="B302" s="54">
        <f>SUM(B278:B301)</f>
        <v>13165021.669999899</v>
      </c>
      <c r="C302" s="54">
        <f>SUM(C278:C301)</f>
        <v>27445682.039999999</v>
      </c>
      <c r="D302" s="54">
        <f>SUM(D278:D301)</f>
        <v>-25825917.859999981</v>
      </c>
      <c r="E302" s="54">
        <f>SUM(E278:E301)</f>
        <v>14784785.849999908</v>
      </c>
      <c r="G302" s="14"/>
      <c r="H302" s="50" t="str">
        <f>'UIP Detail'!A302</f>
        <v xml:space="preserve">          (99) 4265 - Other Deductions</v>
      </c>
      <c r="I302" s="121">
        <f>C302-'UIP Detail'!C300</f>
        <v>27445682.039999999</v>
      </c>
      <c r="J302" s="121">
        <f>D302-'UIP Detail'!D300</f>
        <v>-25999405.859999981</v>
      </c>
    </row>
    <row r="303" spans="1:10" ht="15" customHeight="1" x14ac:dyDescent="0.25">
      <c r="A303" s="48" t="s">
        <v>451</v>
      </c>
      <c r="B303" s="65"/>
      <c r="C303" s="65"/>
      <c r="D303" s="65"/>
      <c r="E303" s="46"/>
      <c r="G303" s="14"/>
      <c r="H303" s="66" t="str">
        <f>'UIP Detail'!A303</f>
        <v xml:space="preserve">               (99) SUBTOTAL</v>
      </c>
      <c r="I303" s="121">
        <f>C303-'UIP Detail'!C301</f>
        <v>0</v>
      </c>
      <c r="J303" s="121">
        <f>D303-'UIP Detail'!D301</f>
        <v>-563253.29</v>
      </c>
    </row>
    <row r="304" spans="1:10" ht="15" customHeight="1" x14ac:dyDescent="0.25">
      <c r="A304" s="50" t="s">
        <v>29</v>
      </c>
      <c r="B304" s="51">
        <f>'UIP Detail'!B301</f>
        <v>0</v>
      </c>
      <c r="C304" s="51">
        <f>'UIP Detail'!C301</f>
        <v>0</v>
      </c>
      <c r="D304" s="51">
        <f>'UIP Detail'!D301</f>
        <v>563253.29</v>
      </c>
      <c r="E304" s="51">
        <f>SUM(B304:D304)</f>
        <v>563253.29</v>
      </c>
      <c r="G304" s="14"/>
      <c r="H304" s="50" t="str">
        <f>'UIP Detail'!A304</f>
        <v xml:space="preserve">     999 - INTEREST</v>
      </c>
      <c r="I304" s="121">
        <f>C304-'UIP Detail'!C302</f>
        <v>0</v>
      </c>
      <c r="J304" s="121">
        <f>D304-'UIP Detail'!D302</f>
        <v>-34925.109999999986</v>
      </c>
    </row>
    <row r="305" spans="1:10" ht="15" customHeight="1" x14ac:dyDescent="0.25">
      <c r="A305" s="66" t="s">
        <v>30</v>
      </c>
      <c r="B305" s="51">
        <f>'UIP Detail'!B302</f>
        <v>0</v>
      </c>
      <c r="C305" s="51">
        <f>'UIP Detail'!C302</f>
        <v>0</v>
      </c>
      <c r="D305" s="51">
        <f>'UIP Detail'!D302</f>
        <v>598178.4</v>
      </c>
      <c r="E305" s="51">
        <f t="shared" ref="E305:E312" si="10">SUM(B305:D305)</f>
        <v>598178.4</v>
      </c>
      <c r="G305" s="14"/>
      <c r="H305" s="50" t="str">
        <f>'UIP Detail'!A305</f>
        <v xml:space="preserve">          (999) 427 - Interest On Long Term Debt</v>
      </c>
      <c r="I305" s="121">
        <f>C305-'UIP Detail'!C303</f>
        <v>123017.14</v>
      </c>
      <c r="J305" s="121">
        <f>D305-'UIP Detail'!D303</f>
        <v>8927570.5199999902</v>
      </c>
    </row>
    <row r="306" spans="1:10" ht="15" customHeight="1" x14ac:dyDescent="0.25">
      <c r="A306" s="50" t="s">
        <v>31</v>
      </c>
      <c r="B306" s="51">
        <f>'UIP Detail'!B303</f>
        <v>-478469.79</v>
      </c>
      <c r="C306" s="51">
        <f>'UIP Detail'!C303</f>
        <v>-123017.14</v>
      </c>
      <c r="D306" s="51">
        <f>'UIP Detail'!D303</f>
        <v>-8329392.1199999899</v>
      </c>
      <c r="E306" s="51">
        <f t="shared" si="10"/>
        <v>-8930879.0499999896</v>
      </c>
      <c r="G306" s="14"/>
      <c r="H306" s="50" t="str">
        <f>'UIP Detail'!A306</f>
        <v xml:space="preserve">          (999) 4271 - Interest on Preferred Stock</v>
      </c>
      <c r="I306" s="121">
        <f>C306-'UIP Detail'!C304</f>
        <v>-123017.14</v>
      </c>
      <c r="J306" s="121">
        <f>D306-'UIP Detail'!D304</f>
        <v>-8329392.1199999899</v>
      </c>
    </row>
    <row r="307" spans="1:10" ht="15" customHeight="1" x14ac:dyDescent="0.25">
      <c r="A307" s="50" t="s">
        <v>32</v>
      </c>
      <c r="B307" s="51">
        <f>'UIP Detail'!B304</f>
        <v>0</v>
      </c>
      <c r="C307" s="51">
        <f>'UIP Detail'!C304</f>
        <v>0</v>
      </c>
      <c r="D307" s="51">
        <f>'UIP Detail'!D304</f>
        <v>0</v>
      </c>
      <c r="E307" s="51">
        <f t="shared" si="10"/>
        <v>0</v>
      </c>
      <c r="G307" s="14"/>
      <c r="H307" s="50" t="str">
        <f>'UIP Detail'!A307</f>
        <v xml:space="preserve">          (999) 428 - Amortization Of Debt Discount &amp; Expenses</v>
      </c>
      <c r="I307" s="121">
        <f>C307-'UIP Detail'!C305</f>
        <v>0</v>
      </c>
      <c r="J307" s="121">
        <f>D307-'UIP Detail'!D305</f>
        <v>-18784544.5</v>
      </c>
    </row>
    <row r="308" spans="1:10" ht="15" customHeight="1" x14ac:dyDescent="0.25">
      <c r="A308" s="50" t="s">
        <v>33</v>
      </c>
      <c r="B308" s="51">
        <f>'UIP Detail'!B305</f>
        <v>0</v>
      </c>
      <c r="C308" s="51">
        <f>'UIP Detail'!C305</f>
        <v>0</v>
      </c>
      <c r="D308" s="51">
        <f>'UIP Detail'!D305</f>
        <v>18784544.5</v>
      </c>
      <c r="E308" s="51">
        <f t="shared" si="10"/>
        <v>18784544.5</v>
      </c>
      <c r="G308" s="14"/>
      <c r="H308" s="50" t="str">
        <f>'UIP Detail'!A308</f>
        <v xml:space="preserve">          (999) 4281 - Amortization Of Loss On Required Debt</v>
      </c>
      <c r="I308" s="121">
        <f>C308-'UIP Detail'!C306</f>
        <v>0</v>
      </c>
      <c r="J308" s="121">
        <f>D308-'UIP Detail'!D306</f>
        <v>18784544.5</v>
      </c>
    </row>
    <row r="309" spans="1:10" ht="15" customHeight="1" x14ac:dyDescent="0.25">
      <c r="A309" s="50" t="s">
        <v>34</v>
      </c>
      <c r="B309" s="51">
        <f>'UIP Detail'!B306</f>
        <v>0</v>
      </c>
      <c r="C309" s="51">
        <f>'UIP Detail'!C306</f>
        <v>0</v>
      </c>
      <c r="D309" s="51">
        <f>'UIP Detail'!D306</f>
        <v>0</v>
      </c>
      <c r="E309" s="51">
        <f t="shared" si="10"/>
        <v>0</v>
      </c>
      <c r="G309" s="14"/>
      <c r="H309" s="50" t="str">
        <f>'UIP Detail'!A309</f>
        <v xml:space="preserve">          (999) 429 - Amortization Of Premium On Debt-Cr</v>
      </c>
      <c r="I309" s="121">
        <f>C309-'UIP Detail'!C307</f>
        <v>0</v>
      </c>
      <c r="J309" s="121">
        <f>D309-'UIP Detail'!D307</f>
        <v>-261823.019999999</v>
      </c>
    </row>
    <row r="310" spans="1:10" ht="15" customHeight="1" x14ac:dyDescent="0.25">
      <c r="A310" s="50" t="s">
        <v>35</v>
      </c>
      <c r="B310" s="51">
        <f>'UIP Detail'!B307</f>
        <v>0</v>
      </c>
      <c r="C310" s="51">
        <f>'UIP Detail'!C307</f>
        <v>0</v>
      </c>
      <c r="D310" s="51">
        <f>'UIP Detail'!D307</f>
        <v>261823.019999999</v>
      </c>
      <c r="E310" s="51">
        <f t="shared" si="10"/>
        <v>261823.019999999</v>
      </c>
      <c r="G310" s="14"/>
      <c r="H310" s="50" t="str">
        <f>'UIP Detail'!A310</f>
        <v xml:space="preserve">          (999) 4291 - Amortization Gain On Reacquired Debt</v>
      </c>
      <c r="I310" s="121">
        <f>C310-'UIP Detail'!C308</f>
        <v>-474.99</v>
      </c>
      <c r="J310" s="121">
        <f>D310-'UIP Detail'!D308</f>
        <v>63806.649999999005</v>
      </c>
    </row>
    <row r="311" spans="1:10" ht="15" customHeight="1" x14ac:dyDescent="0.25">
      <c r="A311" s="50" t="s">
        <v>36</v>
      </c>
      <c r="B311" s="51">
        <f>'UIP Detail'!B308</f>
        <v>774.98</v>
      </c>
      <c r="C311" s="51">
        <f>'UIP Detail'!C308</f>
        <v>474.99</v>
      </c>
      <c r="D311" s="51">
        <f>'UIP Detail'!D308</f>
        <v>198016.37</v>
      </c>
      <c r="E311" s="51">
        <f t="shared" si="10"/>
        <v>199266.34</v>
      </c>
      <c r="G311" s="14"/>
      <c r="H311" s="50" t="str">
        <f>'UIP Detail'!A311</f>
        <v xml:space="preserve">          (999) 430 - Int on Debt to Assoc. Companies</v>
      </c>
      <c r="I311" s="121">
        <f>C311-'UIP Detail'!C309</f>
        <v>474.99</v>
      </c>
      <c r="J311" s="121">
        <f>D311-'UIP Detail'!D309</f>
        <v>198016.37</v>
      </c>
    </row>
    <row r="312" spans="1:10" ht="15" customHeight="1" x14ac:dyDescent="0.25">
      <c r="A312" s="50" t="s">
        <v>37</v>
      </c>
      <c r="B312" s="53">
        <f>'UIP Detail'!B309</f>
        <v>0</v>
      </c>
      <c r="C312" s="53">
        <f>'UIP Detail'!C309</f>
        <v>0</v>
      </c>
      <c r="D312" s="53">
        <f>'UIP Detail'!D309</f>
        <v>0</v>
      </c>
      <c r="E312" s="53">
        <f t="shared" si="10"/>
        <v>0</v>
      </c>
      <c r="G312" s="14"/>
      <c r="H312" s="48" t="str">
        <f>'UIP Detail'!A312</f>
        <v xml:space="preserve">          (999) 431 - Other Interest Expense</v>
      </c>
      <c r="I312" s="121">
        <f>C312-'UIP Detail'!C310</f>
        <v>0</v>
      </c>
      <c r="J312" s="121">
        <f>D312-'UIP Detail'!D310</f>
        <v>0</v>
      </c>
    </row>
    <row r="313" spans="1:10" ht="15" customHeight="1" x14ac:dyDescent="0.25">
      <c r="A313" s="50" t="s">
        <v>470</v>
      </c>
      <c r="B313" s="54">
        <f>SUM(B304:B312)</f>
        <v>-477694.81</v>
      </c>
      <c r="C313" s="54">
        <f>SUM(C304:C312)</f>
        <v>-122542.15</v>
      </c>
      <c r="D313" s="54">
        <f>SUM(D304:D312)</f>
        <v>12076423.460000008</v>
      </c>
      <c r="E313" s="54">
        <f>SUM(E304:E312)</f>
        <v>11476186.500000009</v>
      </c>
      <c r="G313" s="14"/>
      <c r="H313" s="50" t="str">
        <f>'UIP Detail'!A313</f>
        <v xml:space="preserve">          (999) 432 - Allowances For Borrowed Funds</v>
      </c>
      <c r="I313" s="121">
        <f>C313-'UIP Detail'!C311</f>
        <v>-122542.15</v>
      </c>
      <c r="J313" s="121">
        <f>D313-'UIP Detail'!D311</f>
        <v>12066680.530000009</v>
      </c>
    </row>
    <row r="314" spans="1:10" ht="15" customHeight="1" x14ac:dyDescent="0.25">
      <c r="A314" s="48" t="s">
        <v>452</v>
      </c>
      <c r="B314" s="54"/>
      <c r="C314" s="54"/>
      <c r="D314" s="54"/>
      <c r="E314" s="54"/>
      <c r="G314" s="14"/>
      <c r="H314" s="50" t="str">
        <f>'UIP Detail'!A314</f>
        <v xml:space="preserve">               (999) SUBTOTAL</v>
      </c>
      <c r="I314" s="121">
        <f>C314-'UIP Detail'!C312</f>
        <v>-22603.67</v>
      </c>
      <c r="J314" s="121">
        <f>D314-'UIP Detail'!D312</f>
        <v>-349186.42</v>
      </c>
    </row>
    <row r="315" spans="1:10" ht="15" customHeight="1" x14ac:dyDescent="0.25">
      <c r="A315" s="50" t="s">
        <v>38</v>
      </c>
      <c r="B315" s="51">
        <f>'UIP Detail'!B313</f>
        <v>-290688.05</v>
      </c>
      <c r="C315" s="51">
        <f>'UIP Detail'!C313</f>
        <v>-80370.850000000006</v>
      </c>
      <c r="D315" s="51">
        <f>'UIP Detail'!D313</f>
        <v>-51005.95</v>
      </c>
      <c r="E315" s="51">
        <v>0</v>
      </c>
      <c r="G315" s="14"/>
      <c r="H315" s="50" t="str">
        <f>'UIP Detail'!A315</f>
        <v xml:space="preserve">     9999 - EXTRAORDINARY ITEMS</v>
      </c>
      <c r="I315" s="121">
        <f>C315-'UIP Detail'!C313</f>
        <v>0</v>
      </c>
      <c r="J315" s="121">
        <f>D315-'UIP Detail'!D313</f>
        <v>0</v>
      </c>
    </row>
    <row r="316" spans="1:10" ht="15" customHeight="1" x14ac:dyDescent="0.25">
      <c r="A316" s="50" t="s">
        <v>39</v>
      </c>
      <c r="B316" s="53">
        <f>'UIP Detail'!B314</f>
        <v>1542671.97</v>
      </c>
      <c r="C316" s="53">
        <f>'UIP Detail'!C314</f>
        <v>-57292.19</v>
      </c>
      <c r="D316" s="53">
        <f>'UIP Detail'!D314</f>
        <v>19552307.289999999</v>
      </c>
      <c r="E316" s="53">
        <v>0</v>
      </c>
      <c r="G316" s="14"/>
      <c r="H316" s="50" t="str">
        <f>'UIP Detail'!A316</f>
        <v xml:space="preserve">          (9999) 4111 - Def Fit-Cr - Util Oper Income</v>
      </c>
      <c r="I316" s="121">
        <f>C316-'UIP Detail'!C314</f>
        <v>0</v>
      </c>
      <c r="J316" s="121">
        <f>D316-'UIP Detail'!D314</f>
        <v>0</v>
      </c>
    </row>
    <row r="317" spans="1:10" ht="6" customHeight="1" x14ac:dyDescent="0.25">
      <c r="A317" s="50" t="s">
        <v>470</v>
      </c>
      <c r="B317" s="49">
        <f>SUM(B315:B316)</f>
        <v>1251983.92</v>
      </c>
      <c r="C317" s="49">
        <f>SUM(C315:C316)</f>
        <v>-137663.04000000001</v>
      </c>
      <c r="D317" s="49">
        <f>SUM(D315:D316)</f>
        <v>19501301.34</v>
      </c>
      <c r="E317" s="49">
        <f>SUM(E315:E316)</f>
        <v>0</v>
      </c>
      <c r="G317" s="14"/>
      <c r="H317" s="63" t="str">
        <f>'UIP Detail'!A317</f>
        <v xml:space="preserve">          (9999) 435 - Extraordinary Deductions</v>
      </c>
      <c r="I317" s="121">
        <f>C317-'UIP Detail'!C315</f>
        <v>-137663.04000000001</v>
      </c>
      <c r="J317" s="121">
        <f>D317-'UIP Detail'!D315</f>
        <v>19501301.34</v>
      </c>
    </row>
    <row r="318" spans="1:10" ht="15" customHeight="1" x14ac:dyDescent="0.25">
      <c r="A318" s="50"/>
      <c r="B318" s="54"/>
      <c r="C318" s="54"/>
      <c r="D318" s="54"/>
      <c r="E318" s="54"/>
      <c r="G318" s="14"/>
      <c r="H318" s="50" t="str">
        <f>'UIP Detail'!A318</f>
        <v xml:space="preserve">               (9999) SUBTOTAL</v>
      </c>
      <c r="I318" s="121">
        <f>C318-'UIP Detail'!C316</f>
        <v>0</v>
      </c>
      <c r="J318" s="121">
        <f>D318-'UIP Detail'!D316</f>
        <v>0</v>
      </c>
    </row>
    <row r="319" spans="1:10" ht="9.75" customHeight="1" x14ac:dyDescent="0.25">
      <c r="A319" s="63" t="s">
        <v>453</v>
      </c>
      <c r="B319" s="54">
        <f>+B302+B313+B317</f>
        <v>13939310.779999899</v>
      </c>
      <c r="C319" s="54">
        <f>+C302+C313+C317</f>
        <v>27185476.850000001</v>
      </c>
      <c r="D319" s="54">
        <f>+D302+D313+D317</f>
        <v>5751806.9400000274</v>
      </c>
      <c r="E319" s="54">
        <f>SUM(B319:D319)</f>
        <v>46876594.569999926</v>
      </c>
      <c r="G319" s="14"/>
      <c r="H319" s="67">
        <f>'UIP Detail'!A319</f>
        <v>0</v>
      </c>
      <c r="I319" s="121">
        <f>C319-'UIP Detail'!C317</f>
        <v>27185476.850000001</v>
      </c>
      <c r="J319" s="121">
        <f>D319-'UIP Detail'!D317</f>
        <v>5751806.9400000274</v>
      </c>
    </row>
    <row r="320" spans="1:10" ht="15" customHeight="1" x14ac:dyDescent="0.25">
      <c r="A320" s="50"/>
      <c r="B320" s="54"/>
      <c r="C320" s="54"/>
      <c r="D320" s="54"/>
      <c r="E320" s="54"/>
      <c r="G320" s="14"/>
      <c r="I320" s="121">
        <f>C320-'UIP Detail'!C318</f>
        <v>0</v>
      </c>
      <c r="J320" s="121">
        <f>D320-'UIP Detail'!D318</f>
        <v>0</v>
      </c>
    </row>
    <row r="321" spans="1:10" ht="15" customHeight="1" x14ac:dyDescent="0.35">
      <c r="A321" s="67" t="s">
        <v>457</v>
      </c>
      <c r="B321" s="68">
        <f>+B274-B319</f>
        <v>25267184.270000428</v>
      </c>
      <c r="C321" s="68">
        <f>+C274-C319</f>
        <v>-16366982.72999968</v>
      </c>
      <c r="D321" s="68">
        <f>+D274-D319</f>
        <v>-21516317.090000026</v>
      </c>
      <c r="E321" s="69">
        <f>+E274-E319</f>
        <v>-12616115.549999245</v>
      </c>
      <c r="G321" s="14"/>
      <c r="I321" s="121">
        <f>C321-'UIP Detail'!C319</f>
        <v>-16366982.72999968</v>
      </c>
      <c r="J321" s="121">
        <f>D321-'UIP Detail'!D319</f>
        <v>-21516317.090000026</v>
      </c>
    </row>
    <row r="322" spans="1:10" ht="15" customHeight="1" x14ac:dyDescent="0.25">
      <c r="G322" s="14"/>
      <c r="I322" s="121">
        <f>C322-'UIP Detail'!C320</f>
        <v>180309.33</v>
      </c>
      <c r="J322" s="121">
        <f>D322-'UIP Detail'!D320</f>
        <v>-11222915.17</v>
      </c>
    </row>
    <row r="323" spans="1:10" ht="15" customHeight="1" x14ac:dyDescent="0.25">
      <c r="A323" s="55" t="s">
        <v>100</v>
      </c>
      <c r="B323" s="103" t="e">
        <f>+#REF!</f>
        <v>#REF!</v>
      </c>
      <c r="C323" s="103" t="e">
        <f>+#REF!</f>
        <v>#REF!</v>
      </c>
      <c r="D323" s="103" t="e">
        <f>+#REF!</f>
        <v>#REF!</v>
      </c>
      <c r="G323" s="14"/>
      <c r="I323" s="121" t="e">
        <f>C323-'UIP Detail'!#REF!</f>
        <v>#REF!</v>
      </c>
      <c r="J323" s="121" t="e">
        <f>D323-'UIP Detail'!#REF!</f>
        <v>#REF!</v>
      </c>
    </row>
    <row r="324" spans="1:10" ht="15" customHeight="1" x14ac:dyDescent="0.25">
      <c r="B324" s="54" t="e">
        <f>+B323-B321</f>
        <v>#REF!</v>
      </c>
      <c r="C324" s="54" t="e">
        <f>+C323-C321</f>
        <v>#REF!</v>
      </c>
      <c r="D324" s="54" t="e">
        <f>+D323-D321</f>
        <v>#REF!</v>
      </c>
      <c r="G324" s="14"/>
      <c r="I324" s="121" t="e">
        <f>C324-'UIP Detail'!#REF!</f>
        <v>#REF!</v>
      </c>
      <c r="J324" s="121" t="e">
        <f>D324-'UIP Detail'!#REF!</f>
        <v>#REF!</v>
      </c>
    </row>
    <row r="325" spans="1:10" ht="15" customHeight="1" x14ac:dyDescent="0.25">
      <c r="G325" s="14"/>
      <c r="I325" s="121">
        <f>C325-'UIP Detail'!C321</f>
        <v>0</v>
      </c>
      <c r="J325" s="121">
        <f>D325-'UIP Detail'!D321</f>
        <v>0</v>
      </c>
    </row>
    <row r="326" spans="1:10" ht="15" customHeight="1" x14ac:dyDescent="0.25">
      <c r="G326" s="14"/>
      <c r="I326" s="121" t="e">
        <f>C326-'UIP Detail'!#REF!</f>
        <v>#REF!</v>
      </c>
      <c r="J326" s="121" t="e">
        <f>D326-'UIP Detail'!#REF!</f>
        <v>#REF!</v>
      </c>
    </row>
    <row r="327" spans="1:10" ht="15" customHeight="1" x14ac:dyDescent="0.25">
      <c r="G327" s="14"/>
      <c r="I327" s="121">
        <f>C327-'UIP Detail'!C322</f>
        <v>-27749008.510000002</v>
      </c>
      <c r="J327" s="121">
        <f>D327-'UIP Detail'!D322</f>
        <v>27846988.030000001</v>
      </c>
    </row>
    <row r="328" spans="1:10" ht="15" customHeight="1" x14ac:dyDescent="0.25">
      <c r="G328" s="14"/>
      <c r="I328" s="121">
        <f>C328-'UIP Detail'!C325</f>
        <v>0</v>
      </c>
      <c r="J328" s="121">
        <f>D328-'UIP Detail'!D325</f>
        <v>0</v>
      </c>
    </row>
    <row r="329" spans="1:10" ht="15" customHeight="1" x14ac:dyDescent="0.25">
      <c r="G329" s="14"/>
      <c r="I329" s="121">
        <f>C329-'UIP Detail'!C326</f>
        <v>0</v>
      </c>
      <c r="J329" s="121">
        <f>D329-'UIP Detail'!D326</f>
        <v>0</v>
      </c>
    </row>
    <row r="330" spans="1:10" ht="15" customHeight="1" x14ac:dyDescent="0.25">
      <c r="G330" s="14"/>
      <c r="I330" s="121">
        <f>C330-'UIP Detail'!C327</f>
        <v>0</v>
      </c>
      <c r="J330" s="121">
        <f>D330-'UIP Detail'!D327</f>
        <v>0</v>
      </c>
    </row>
    <row r="331" spans="1:10" ht="15" customHeight="1" x14ac:dyDescent="0.25">
      <c r="G331" s="14"/>
      <c r="I331" s="121">
        <f>C331-'UIP Detail'!C328</f>
        <v>0</v>
      </c>
      <c r="J331" s="121">
        <f>D331-'UIP Detail'!D328</f>
        <v>0</v>
      </c>
    </row>
    <row r="332" spans="1:10" ht="15" customHeight="1" x14ac:dyDescent="0.25">
      <c r="G332" s="14"/>
      <c r="I332" s="121">
        <f>C332-'UIP Detail'!C329</f>
        <v>0</v>
      </c>
      <c r="J332" s="121">
        <f>D332-'UIP Detail'!D329</f>
        <v>0</v>
      </c>
    </row>
    <row r="333" spans="1:10" ht="15" customHeight="1" x14ac:dyDescent="0.25">
      <c r="G333" s="14"/>
      <c r="I333" s="121">
        <f>C333-'UIP Detail'!C330</f>
        <v>0</v>
      </c>
      <c r="J333" s="121">
        <f>D333-'UIP Detail'!D330</f>
        <v>0</v>
      </c>
    </row>
    <row r="334" spans="1:10" ht="15" customHeight="1" x14ac:dyDescent="0.25">
      <c r="G334" s="14"/>
      <c r="I334" s="121">
        <f>C334-'UIP Detail'!C331</f>
        <v>0</v>
      </c>
      <c r="J334" s="121">
        <f>D334-'UIP Detail'!D331</f>
        <v>0</v>
      </c>
    </row>
    <row r="335" spans="1:10" ht="15" customHeight="1" x14ac:dyDescent="0.25">
      <c r="G335" s="14"/>
      <c r="I335" s="121">
        <f>C335-'UIP Detail'!C332</f>
        <v>0</v>
      </c>
      <c r="J335" s="121">
        <f>D335-'UIP Detail'!D332</f>
        <v>0</v>
      </c>
    </row>
    <row r="336" spans="1:10" ht="15" customHeight="1" x14ac:dyDescent="0.25">
      <c r="G336" s="14"/>
      <c r="I336" s="121">
        <f>C336-'UIP Detail'!C333</f>
        <v>0</v>
      </c>
      <c r="J336" s="121">
        <f>D336-'UIP Detail'!D333</f>
        <v>0</v>
      </c>
    </row>
    <row r="337" spans="7:10" ht="15" customHeight="1" x14ac:dyDescent="0.25">
      <c r="G337" s="14"/>
      <c r="I337" s="121">
        <f>C337-'UIP Detail'!C334</f>
        <v>0</v>
      </c>
      <c r="J337" s="121">
        <f>D337-'UIP Detail'!D334</f>
        <v>0</v>
      </c>
    </row>
    <row r="338" spans="7:10" ht="15" customHeight="1" x14ac:dyDescent="0.25">
      <c r="G338" s="14"/>
      <c r="I338" s="121">
        <f>C338-'UIP Detail'!C335</f>
        <v>0</v>
      </c>
      <c r="J338" s="121">
        <f>D338-'UIP Detail'!D335</f>
        <v>0</v>
      </c>
    </row>
    <row r="339" spans="7:10" ht="15" customHeight="1" x14ac:dyDescent="0.25">
      <c r="G339" s="14"/>
      <c r="I339" s="121">
        <f>C339-'UIP Detail'!C336</f>
        <v>0</v>
      </c>
      <c r="J339" s="121">
        <f>D339-'UIP Detail'!D336</f>
        <v>0</v>
      </c>
    </row>
    <row r="340" spans="7:10" ht="15" customHeight="1" x14ac:dyDescent="0.25">
      <c r="G340" s="14"/>
      <c r="I340" s="121">
        <f>C340-'UIP Detail'!C337</f>
        <v>0</v>
      </c>
      <c r="J340" s="121">
        <f>D340-'UIP Detail'!D337</f>
        <v>0</v>
      </c>
    </row>
    <row r="341" spans="7:10" ht="15" customHeight="1" x14ac:dyDescent="0.25">
      <c r="G341" s="14"/>
      <c r="I341" s="121">
        <f>C341-'UIP Detail'!C338</f>
        <v>0</v>
      </c>
      <c r="J341" s="121">
        <f>D341-'UIP Detail'!D338</f>
        <v>0</v>
      </c>
    </row>
    <row r="342" spans="7:10" ht="15" customHeight="1" x14ac:dyDescent="0.25">
      <c r="G342" s="14"/>
      <c r="I342" s="121">
        <f>C342-'UIP Detail'!C339</f>
        <v>0</v>
      </c>
      <c r="J342" s="121">
        <f>D342-'UIP Detail'!D339</f>
        <v>0</v>
      </c>
    </row>
    <row r="343" spans="7:10" ht="15" customHeight="1" x14ac:dyDescent="0.25">
      <c r="G343" s="14"/>
      <c r="I343" s="121">
        <f>C343-'UIP Detail'!C340</f>
        <v>0</v>
      </c>
      <c r="J343" s="121">
        <f>D343-'UIP Detail'!D340</f>
        <v>0</v>
      </c>
    </row>
    <row r="344" spans="7:10" ht="15" customHeight="1" x14ac:dyDescent="0.25">
      <c r="G344" s="14"/>
      <c r="I344" s="121">
        <f>C344-'UIP Detail'!C341</f>
        <v>0</v>
      </c>
      <c r="J344" s="121">
        <f>D344-'UIP Detail'!D341</f>
        <v>0</v>
      </c>
    </row>
    <row r="345" spans="7:10" ht="15" customHeight="1" x14ac:dyDescent="0.25">
      <c r="G345" s="14"/>
      <c r="I345" s="121">
        <f>C345-'UIP Detail'!C342</f>
        <v>0</v>
      </c>
      <c r="J345" s="121">
        <f>D345-'UIP Detail'!D342</f>
        <v>0</v>
      </c>
    </row>
    <row r="346" spans="7:10" ht="15" customHeight="1" x14ac:dyDescent="0.25">
      <c r="G346" s="14"/>
      <c r="I346" s="121">
        <f>C346-'UIP Detail'!C343</f>
        <v>0</v>
      </c>
      <c r="J346" s="121">
        <f>D346-'UIP Detail'!D343</f>
        <v>0</v>
      </c>
    </row>
    <row r="347" spans="7:10" ht="15" customHeight="1" x14ac:dyDescent="0.25">
      <c r="G347" s="14"/>
      <c r="I347" s="121">
        <f>C347-'UIP Detail'!C344</f>
        <v>0</v>
      </c>
      <c r="J347" s="121">
        <f>D347-'UIP Detail'!D344</f>
        <v>0</v>
      </c>
    </row>
    <row r="348" spans="7:10" ht="15" customHeight="1" x14ac:dyDescent="0.25">
      <c r="G348" s="14"/>
      <c r="I348" s="121">
        <f>C348-'UIP Detail'!C345</f>
        <v>0</v>
      </c>
      <c r="J348" s="121">
        <f>D348-'UIP Detail'!D345</f>
        <v>0</v>
      </c>
    </row>
    <row r="349" spans="7:10" ht="15" customHeight="1" x14ac:dyDescent="0.25">
      <c r="G349" s="14"/>
      <c r="I349" s="121">
        <f>C349-'UIP Detail'!C346</f>
        <v>0</v>
      </c>
      <c r="J349" s="121">
        <f>D349-'UIP Detail'!D346</f>
        <v>0</v>
      </c>
    </row>
    <row r="350" spans="7:10" ht="15" customHeight="1" x14ac:dyDescent="0.25">
      <c r="G350" s="14"/>
      <c r="I350" s="121">
        <f>C350-'UIP Detail'!C347</f>
        <v>0</v>
      </c>
      <c r="J350" s="121">
        <f>D350-'UIP Detail'!D347</f>
        <v>0</v>
      </c>
    </row>
    <row r="351" spans="7:10" ht="15" customHeight="1" x14ac:dyDescent="0.25">
      <c r="G351" s="14"/>
      <c r="I351" s="121">
        <f>C351-'UIP Detail'!C348</f>
        <v>0</v>
      </c>
      <c r="J351" s="121">
        <f>D351-'UIP Detail'!D348</f>
        <v>0</v>
      </c>
    </row>
    <row r="352" spans="7:10" ht="15" customHeight="1" x14ac:dyDescent="0.25">
      <c r="G352" s="14"/>
      <c r="I352" s="121">
        <f>C352-'UIP Detail'!C349</f>
        <v>0</v>
      </c>
      <c r="J352" s="121">
        <f>D352-'UIP Detail'!D349</f>
        <v>0</v>
      </c>
    </row>
    <row r="353" spans="7:10" ht="15" customHeight="1" x14ac:dyDescent="0.25">
      <c r="G353" s="14"/>
      <c r="I353" s="121">
        <f>C353-'UIP Detail'!C350</f>
        <v>0</v>
      </c>
      <c r="J353" s="121">
        <f>D353-'UIP Detail'!D350</f>
        <v>0</v>
      </c>
    </row>
    <row r="354" spans="7:10" ht="15" customHeight="1" x14ac:dyDescent="0.25">
      <c r="G354" s="14"/>
      <c r="I354" s="121">
        <f>C354-'UIP Detail'!C351</f>
        <v>0</v>
      </c>
      <c r="J354" s="121">
        <f>D354-'UIP Detail'!D351</f>
        <v>0</v>
      </c>
    </row>
    <row r="355" spans="7:10" ht="15" customHeight="1" x14ac:dyDescent="0.25">
      <c r="G355" s="14"/>
      <c r="I355" s="121">
        <f>C355-'UIP Detail'!C352</f>
        <v>0</v>
      </c>
      <c r="J355" s="121">
        <f>D355-'UIP Detail'!D352</f>
        <v>0</v>
      </c>
    </row>
    <row r="356" spans="7:10" ht="15" customHeight="1" x14ac:dyDescent="0.25">
      <c r="G356" s="14"/>
      <c r="I356" s="121">
        <f>C356-'UIP Detail'!C353</f>
        <v>0</v>
      </c>
      <c r="J356" s="121">
        <f>D356-'UIP Detail'!D353</f>
        <v>0</v>
      </c>
    </row>
    <row r="357" spans="7:10" ht="15" customHeight="1" x14ac:dyDescent="0.25">
      <c r="G357" s="14"/>
      <c r="I357" s="121">
        <f>C357-'UIP Detail'!C354</f>
        <v>0</v>
      </c>
      <c r="J357" s="121">
        <f>D357-'UIP Detail'!D354</f>
        <v>0</v>
      </c>
    </row>
    <row r="358" spans="7:10" ht="15" customHeight="1" x14ac:dyDescent="0.25">
      <c r="G358" s="14"/>
      <c r="I358" s="121">
        <f>C358-'UIP Detail'!C355</f>
        <v>0</v>
      </c>
      <c r="J358" s="121">
        <f>D358-'UIP Detail'!D355</f>
        <v>0</v>
      </c>
    </row>
    <row r="359" spans="7:10" ht="15" customHeight="1" x14ac:dyDescent="0.25">
      <c r="G359" s="14"/>
      <c r="I359" s="121">
        <f>C359-'UIP Detail'!C356</f>
        <v>0</v>
      </c>
      <c r="J359" s="121">
        <f>D359-'UIP Detail'!D356</f>
        <v>0</v>
      </c>
    </row>
    <row r="360" spans="7:10" ht="15" customHeight="1" x14ac:dyDescent="0.25">
      <c r="G360" s="14"/>
      <c r="I360" s="121">
        <f>C360-'UIP Detail'!C357</f>
        <v>0</v>
      </c>
      <c r="J360" s="121">
        <f>D360-'UIP Detail'!D357</f>
        <v>0</v>
      </c>
    </row>
    <row r="361" spans="7:10" ht="15" customHeight="1" x14ac:dyDescent="0.25">
      <c r="G361" s="14"/>
      <c r="I361" s="121">
        <f>C361-'UIP Detail'!C358</f>
        <v>0</v>
      </c>
      <c r="J361" s="121">
        <f>D361-'UIP Detail'!D358</f>
        <v>0</v>
      </c>
    </row>
    <row r="362" spans="7:10" ht="15" customHeight="1" x14ac:dyDescent="0.25">
      <c r="G362" s="14"/>
      <c r="I362" s="121">
        <f>C362-'UIP Detail'!C359</f>
        <v>0</v>
      </c>
      <c r="J362" s="121">
        <f>D362-'UIP Detail'!D359</f>
        <v>0</v>
      </c>
    </row>
    <row r="363" spans="7:10" ht="15" customHeight="1" x14ac:dyDescent="0.25">
      <c r="G363" s="14"/>
      <c r="I363" s="121">
        <f>C363-'UIP Detail'!C360</f>
        <v>0</v>
      </c>
      <c r="J363" s="121">
        <f>D363-'UIP Detail'!D360</f>
        <v>0</v>
      </c>
    </row>
    <row r="364" spans="7:10" ht="15" customHeight="1" x14ac:dyDescent="0.25">
      <c r="G364" s="14"/>
      <c r="I364" s="121">
        <f>C364-'UIP Detail'!C361</f>
        <v>0</v>
      </c>
      <c r="J364" s="121">
        <f>D364-'UIP Detail'!D361</f>
        <v>0</v>
      </c>
    </row>
    <row r="365" spans="7:10" ht="15" customHeight="1" x14ac:dyDescent="0.25">
      <c r="G365" s="14"/>
      <c r="I365" s="121">
        <f>C365-'UIP Detail'!C362</f>
        <v>0</v>
      </c>
      <c r="J365" s="121">
        <f>D365-'UIP Detail'!D362</f>
        <v>0</v>
      </c>
    </row>
    <row r="366" spans="7:10" ht="15" customHeight="1" x14ac:dyDescent="0.25">
      <c r="G366" s="14"/>
      <c r="I366" s="121">
        <f>C366-'UIP Detail'!C363</f>
        <v>0</v>
      </c>
      <c r="J366" s="121">
        <f>D366-'UIP Detail'!D363</f>
        <v>0</v>
      </c>
    </row>
    <row r="367" spans="7:10" ht="15" customHeight="1" x14ac:dyDescent="0.25">
      <c r="G367" s="14"/>
      <c r="I367" s="121">
        <f>C367-'UIP Detail'!C364</f>
        <v>0</v>
      </c>
      <c r="J367" s="121">
        <f>D367-'UIP Detail'!D364</f>
        <v>0</v>
      </c>
    </row>
    <row r="368" spans="7:10" ht="15" customHeight="1" x14ac:dyDescent="0.25">
      <c r="G368" s="14"/>
      <c r="I368" s="121">
        <f>C368-'UIP Detail'!C365</f>
        <v>0</v>
      </c>
      <c r="J368" s="121">
        <f>D368-'UIP Detail'!D365</f>
        <v>0</v>
      </c>
    </row>
    <row r="369" spans="7:10" ht="15" customHeight="1" x14ac:dyDescent="0.25">
      <c r="G369" s="14"/>
      <c r="I369" s="121">
        <f>C369-'UIP Detail'!C366</f>
        <v>0</v>
      </c>
      <c r="J369" s="121">
        <f>D369-'UIP Detail'!D366</f>
        <v>0</v>
      </c>
    </row>
    <row r="370" spans="7:10" ht="15" customHeight="1" x14ac:dyDescent="0.25">
      <c r="G370" s="14"/>
      <c r="I370" s="121">
        <f>C370-'UIP Detail'!C367</f>
        <v>0</v>
      </c>
      <c r="J370" s="121">
        <f>D370-'UIP Detail'!D367</f>
        <v>0</v>
      </c>
    </row>
    <row r="371" spans="7:10" ht="15" customHeight="1" x14ac:dyDescent="0.25">
      <c r="G371" s="14"/>
      <c r="I371" s="121">
        <f>C371-'UIP Detail'!C368</f>
        <v>0</v>
      </c>
      <c r="J371" s="121">
        <f>D371-'UIP Detail'!D368</f>
        <v>0</v>
      </c>
    </row>
    <row r="372" spans="7:10" ht="15" customHeight="1" x14ac:dyDescent="0.25">
      <c r="G372" s="14"/>
      <c r="I372" s="121">
        <f>C372-'UIP Detail'!C369</f>
        <v>0</v>
      </c>
      <c r="J372" s="121">
        <f>D372-'UIP Detail'!D369</f>
        <v>0</v>
      </c>
    </row>
    <row r="373" spans="7:10" ht="15" customHeight="1" x14ac:dyDescent="0.25">
      <c r="G373" s="14"/>
      <c r="I373" s="121">
        <f>C373-'UIP Detail'!C370</f>
        <v>0</v>
      </c>
      <c r="J373" s="121">
        <f>D373-'UIP Detail'!D370</f>
        <v>0</v>
      </c>
    </row>
    <row r="374" spans="7:10" ht="15" customHeight="1" x14ac:dyDescent="0.25">
      <c r="G374" s="14"/>
      <c r="I374" s="121">
        <f>C374-'UIP Detail'!C371</f>
        <v>0</v>
      </c>
      <c r="J374" s="121">
        <f>D374-'UIP Detail'!D371</f>
        <v>0</v>
      </c>
    </row>
    <row r="375" spans="7:10" ht="15" customHeight="1" x14ac:dyDescent="0.25">
      <c r="G375" s="14"/>
      <c r="I375" s="121">
        <f>C375-'UIP Detail'!C372</f>
        <v>0</v>
      </c>
      <c r="J375" s="121">
        <f>D375-'UIP Detail'!D372</f>
        <v>0</v>
      </c>
    </row>
    <row r="376" spans="7:10" ht="15" customHeight="1" x14ac:dyDescent="0.25">
      <c r="G376" s="14"/>
      <c r="I376" s="121">
        <f>C376-'UIP Detail'!C373</f>
        <v>0</v>
      </c>
      <c r="J376" s="121">
        <f>D376-'UIP Detail'!D373</f>
        <v>0</v>
      </c>
    </row>
    <row r="377" spans="7:10" ht="15" customHeight="1" x14ac:dyDescent="0.25">
      <c r="G377" s="14"/>
      <c r="I377" s="121">
        <f>C377-'UIP Detail'!C374</f>
        <v>0</v>
      </c>
      <c r="J377" s="121">
        <f>D377-'UIP Detail'!D374</f>
        <v>0</v>
      </c>
    </row>
    <row r="378" spans="7:10" ht="15" customHeight="1" x14ac:dyDescent="0.25">
      <c r="G378" s="14"/>
      <c r="I378" s="121">
        <f>C378-'UIP Detail'!C375</f>
        <v>0</v>
      </c>
      <c r="J378" s="121">
        <f>D378-'UIP Detail'!D375</f>
        <v>0</v>
      </c>
    </row>
    <row r="379" spans="7:10" ht="15" customHeight="1" x14ac:dyDescent="0.25">
      <c r="G379" s="14"/>
      <c r="I379" s="121">
        <f>C379-'UIP Detail'!C376</f>
        <v>0</v>
      </c>
      <c r="J379" s="121">
        <f>D379-'UIP Detail'!D376</f>
        <v>0</v>
      </c>
    </row>
    <row r="380" spans="7:10" ht="15" customHeight="1" x14ac:dyDescent="0.25">
      <c r="G380" s="14"/>
      <c r="I380" s="121">
        <f>C380-'UIP Detail'!C377</f>
        <v>0</v>
      </c>
      <c r="J380" s="121">
        <f>D380-'UIP Detail'!D377</f>
        <v>0</v>
      </c>
    </row>
    <row r="381" spans="7:10" ht="15" customHeight="1" x14ac:dyDescent="0.25">
      <c r="G381" s="14"/>
      <c r="I381" s="121">
        <f>C381-'UIP Detail'!C378</f>
        <v>0</v>
      </c>
      <c r="J381" s="121">
        <f>D381-'UIP Detail'!D378</f>
        <v>0</v>
      </c>
    </row>
    <row r="382" spans="7:10" ht="15" customHeight="1" x14ac:dyDescent="0.25">
      <c r="G382" s="14"/>
      <c r="I382" s="121">
        <f>C382-'UIP Detail'!C379</f>
        <v>0</v>
      </c>
      <c r="J382" s="121">
        <f>D382-'UIP Detail'!D379</f>
        <v>0</v>
      </c>
    </row>
    <row r="383" spans="7:10" ht="15" customHeight="1" x14ac:dyDescent="0.25">
      <c r="G383" s="14"/>
      <c r="I383" s="121">
        <f>C383-'UIP Detail'!C380</f>
        <v>0</v>
      </c>
      <c r="J383" s="121">
        <f>D383-'UIP Detail'!D380</f>
        <v>0</v>
      </c>
    </row>
    <row r="384" spans="7:10" ht="15" customHeight="1" x14ac:dyDescent="0.25">
      <c r="G384" s="14"/>
      <c r="I384" s="121">
        <f>C384-'UIP Detail'!C381</f>
        <v>0</v>
      </c>
      <c r="J384" s="121">
        <f>D384-'UIP Detail'!D381</f>
        <v>0</v>
      </c>
    </row>
    <row r="385" spans="7:10" ht="15" customHeight="1" x14ac:dyDescent="0.25">
      <c r="G385" s="14"/>
      <c r="I385" s="121">
        <f>C385-'UIP Detail'!C382</f>
        <v>0</v>
      </c>
      <c r="J385" s="121">
        <f>D385-'UIP Detail'!D382</f>
        <v>0</v>
      </c>
    </row>
    <row r="386" spans="7:10" ht="15" customHeight="1" x14ac:dyDescent="0.25">
      <c r="G386" s="14"/>
      <c r="I386" s="121">
        <f>C386-'UIP Detail'!C383</f>
        <v>0</v>
      </c>
      <c r="J386" s="121">
        <f>D386-'UIP Detail'!D383</f>
        <v>0</v>
      </c>
    </row>
    <row r="387" spans="7:10" ht="15" customHeight="1" x14ac:dyDescent="0.25">
      <c r="G387" s="14"/>
      <c r="I387" s="121">
        <f>C387-'UIP Detail'!C384</f>
        <v>0</v>
      </c>
      <c r="J387" s="121">
        <f>D387-'UIP Detail'!D384</f>
        <v>0</v>
      </c>
    </row>
    <row r="388" spans="7:10" ht="15" customHeight="1" x14ac:dyDescent="0.25">
      <c r="G388" s="14"/>
      <c r="I388" s="121">
        <f>C388-'UIP Detail'!C385</f>
        <v>0</v>
      </c>
      <c r="J388" s="121">
        <f>D388-'UIP Detail'!D385</f>
        <v>0</v>
      </c>
    </row>
    <row r="389" spans="7:10" ht="15" customHeight="1" x14ac:dyDescent="0.25">
      <c r="G389" s="14"/>
      <c r="I389" s="121">
        <f>C389-'UIP Detail'!C386</f>
        <v>0</v>
      </c>
      <c r="J389" s="121">
        <f>D389-'UIP Detail'!D386</f>
        <v>0</v>
      </c>
    </row>
    <row r="390" spans="7:10" ht="15" customHeight="1" x14ac:dyDescent="0.25">
      <c r="G390" s="14"/>
      <c r="I390" s="121">
        <f>C390-'UIP Detail'!C387</f>
        <v>0</v>
      </c>
      <c r="J390" s="121">
        <f>D390-'UIP Detail'!D387</f>
        <v>0</v>
      </c>
    </row>
    <row r="391" spans="7:10" ht="15" customHeight="1" x14ac:dyDescent="0.25">
      <c r="G391" s="14"/>
      <c r="I391" s="121">
        <f>C391-'UIP Detail'!C388</f>
        <v>0</v>
      </c>
      <c r="J391" s="121">
        <f>D391-'UIP Detail'!D388</f>
        <v>0</v>
      </c>
    </row>
    <row r="392" spans="7:10" ht="15" customHeight="1" x14ac:dyDescent="0.25">
      <c r="G392" s="14"/>
      <c r="I392" s="121">
        <f>C392-'UIP Detail'!C389</f>
        <v>0</v>
      </c>
      <c r="J392" s="121">
        <f>D392-'UIP Detail'!D389</f>
        <v>0</v>
      </c>
    </row>
    <row r="393" spans="7:10" ht="15" customHeight="1" x14ac:dyDescent="0.25">
      <c r="G393" s="14"/>
      <c r="I393" s="121">
        <f>C393-'UIP Detail'!C390</f>
        <v>0</v>
      </c>
      <c r="J393" s="121">
        <f>D393-'UIP Detail'!D390</f>
        <v>0</v>
      </c>
    </row>
    <row r="394" spans="7:10" ht="15" customHeight="1" x14ac:dyDescent="0.25">
      <c r="G394" s="14"/>
      <c r="I394" s="121">
        <f>C394-'UIP Detail'!C391</f>
        <v>0</v>
      </c>
      <c r="J394" s="121">
        <f>D394-'UIP Detail'!D391</f>
        <v>0</v>
      </c>
    </row>
    <row r="395" spans="7:10" ht="15" customHeight="1" x14ac:dyDescent="0.25">
      <c r="G395" s="14"/>
      <c r="I395" s="121">
        <f>C395-'UIP Detail'!C392</f>
        <v>0</v>
      </c>
      <c r="J395" s="121">
        <f>D395-'UIP Detail'!D392</f>
        <v>0</v>
      </c>
    </row>
    <row r="396" spans="7:10" ht="15" customHeight="1" x14ac:dyDescent="0.25">
      <c r="G396" s="14"/>
      <c r="I396" s="121">
        <f>C396-'UIP Detail'!C393</f>
        <v>0</v>
      </c>
      <c r="J396" s="121">
        <f>D396-'UIP Detail'!D393</f>
        <v>0</v>
      </c>
    </row>
    <row r="397" spans="7:10" ht="15" customHeight="1" x14ac:dyDescent="0.25">
      <c r="G397" s="14"/>
      <c r="I397" s="121">
        <f>C397-'UIP Detail'!C394</f>
        <v>0</v>
      </c>
      <c r="J397" s="121">
        <f>D397-'UIP Detail'!D394</f>
        <v>0</v>
      </c>
    </row>
    <row r="398" spans="7:10" ht="15" customHeight="1" x14ac:dyDescent="0.25">
      <c r="G398" s="14"/>
      <c r="I398" s="121">
        <f>C398-'UIP Detail'!C395</f>
        <v>0</v>
      </c>
      <c r="J398" s="121">
        <f>D398-'UIP Detail'!D395</f>
        <v>0</v>
      </c>
    </row>
    <row r="399" spans="7:10" ht="15" customHeight="1" x14ac:dyDescent="0.25">
      <c r="G399" s="14"/>
      <c r="I399" s="121">
        <f>C399-'UIP Detail'!C396</f>
        <v>0</v>
      </c>
      <c r="J399" s="121">
        <f>D399-'UIP Detail'!D396</f>
        <v>0</v>
      </c>
    </row>
    <row r="400" spans="7:10" ht="15" customHeight="1" x14ac:dyDescent="0.25">
      <c r="G400" s="14"/>
      <c r="I400" s="121">
        <f>C400-'UIP Detail'!C397</f>
        <v>0</v>
      </c>
      <c r="J400" s="121">
        <f>D400-'UIP Detail'!D397</f>
        <v>0</v>
      </c>
    </row>
    <row r="401" spans="7:10" ht="15" customHeight="1" x14ac:dyDescent="0.25">
      <c r="G401" s="14"/>
      <c r="I401" s="121">
        <f>C401-'UIP Detail'!C398</f>
        <v>0</v>
      </c>
      <c r="J401" s="121">
        <f>D401-'UIP Detail'!D398</f>
        <v>0</v>
      </c>
    </row>
    <row r="402" spans="7:10" ht="15" customHeight="1" x14ac:dyDescent="0.25">
      <c r="G402" s="14"/>
      <c r="I402" s="121">
        <f>C402-'UIP Detail'!C399</f>
        <v>0</v>
      </c>
      <c r="J402" s="121">
        <f>D402-'UIP Detail'!D399</f>
        <v>0</v>
      </c>
    </row>
    <row r="403" spans="7:10" ht="15" customHeight="1" x14ac:dyDescent="0.25">
      <c r="G403" s="14"/>
      <c r="I403" s="121">
        <f>C403-'UIP Detail'!C400</f>
        <v>0</v>
      </c>
      <c r="J403" s="121">
        <f>D403-'UIP Detail'!D400</f>
        <v>0</v>
      </c>
    </row>
    <row r="404" spans="7:10" ht="15" customHeight="1" x14ac:dyDescent="0.25">
      <c r="G404" s="14"/>
      <c r="I404" s="121">
        <f>C404-'UIP Detail'!C401</f>
        <v>0</v>
      </c>
      <c r="J404" s="121">
        <f>D404-'UIP Detail'!D401</f>
        <v>0</v>
      </c>
    </row>
    <row r="405" spans="7:10" ht="15" customHeight="1" x14ac:dyDescent="0.25">
      <c r="G405" s="14"/>
      <c r="I405" s="121">
        <f>C405-'UIP Detail'!C402</f>
        <v>0</v>
      </c>
      <c r="J405" s="121">
        <f>D405-'UIP Detail'!D402</f>
        <v>0</v>
      </c>
    </row>
    <row r="406" spans="7:10" ht="15" customHeight="1" x14ac:dyDescent="0.25">
      <c r="G406" s="14"/>
      <c r="I406" s="121">
        <f>C406-'UIP Detail'!C403</f>
        <v>0</v>
      </c>
      <c r="J406" s="121">
        <f>D406-'UIP Detail'!D403</f>
        <v>0</v>
      </c>
    </row>
    <row r="407" spans="7:10" ht="15" customHeight="1" x14ac:dyDescent="0.25">
      <c r="G407" s="14"/>
      <c r="I407" s="121">
        <f>C407-'UIP Detail'!C404</f>
        <v>0</v>
      </c>
      <c r="J407" s="121">
        <f>D407-'UIP Detail'!D404</f>
        <v>0</v>
      </c>
    </row>
    <row r="408" spans="7:10" ht="15" customHeight="1" x14ac:dyDescent="0.25">
      <c r="I408" s="121">
        <f>C408-'UIP Detail'!C405</f>
        <v>0</v>
      </c>
      <c r="J408" s="121">
        <f>D408-'UIP Detail'!D405</f>
        <v>0</v>
      </c>
    </row>
  </sheetData>
  <phoneticPr fontId="2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G341"/>
  <sheetViews>
    <sheetView tabSelected="1" zoomScale="115" zoomScaleNormal="115" workbookViewId="0"/>
  </sheetViews>
  <sheetFormatPr defaultColWidth="9.109375" defaultRowHeight="15" customHeight="1" x14ac:dyDescent="0.2"/>
  <cols>
    <col min="1" max="1" width="54.44140625" style="214" customWidth="1"/>
    <col min="2" max="4" width="12.88671875" style="139" customWidth="1" collapsed="1"/>
    <col min="5" max="5" width="15.33203125" style="139" customWidth="1"/>
    <col min="6" max="6" width="7.44140625" style="43" customWidth="1"/>
    <col min="7" max="16384" width="9.109375" style="43"/>
  </cols>
  <sheetData>
    <row r="1" spans="1:7" ht="15" customHeight="1" x14ac:dyDescent="0.25">
      <c r="A1" s="144" t="s">
        <v>409</v>
      </c>
      <c r="B1" s="144"/>
      <c r="C1" s="144"/>
      <c r="D1" s="144"/>
      <c r="E1" s="43"/>
    </row>
    <row r="2" spans="1:7" ht="11.25" customHeight="1" x14ac:dyDescent="0.25">
      <c r="A2" s="144" t="s">
        <v>458</v>
      </c>
      <c r="B2" s="144"/>
      <c r="C2" s="144"/>
      <c r="D2" s="144"/>
      <c r="E2" s="43"/>
    </row>
    <row r="3" spans="1:7" ht="12.75" customHeight="1" x14ac:dyDescent="0.25">
      <c r="A3" s="144" t="str">
        <f>Allocated!A3</f>
        <v>FOR THE MONTH ENDED DECEMBER 31, 2014</v>
      </c>
      <c r="B3" s="144"/>
      <c r="C3" s="144"/>
      <c r="D3" s="144"/>
      <c r="E3" s="43"/>
    </row>
    <row r="4" spans="1:7" ht="11.25" customHeight="1" x14ac:dyDescent="0.25">
      <c r="A4" s="140" t="s">
        <v>276</v>
      </c>
      <c r="B4" s="141" t="s">
        <v>411</v>
      </c>
      <c r="C4" s="141" t="s">
        <v>271</v>
      </c>
      <c r="D4" s="141" t="s">
        <v>447</v>
      </c>
      <c r="E4" s="141" t="s">
        <v>70</v>
      </c>
    </row>
    <row r="5" spans="1:7" ht="15" customHeight="1" x14ac:dyDescent="0.25">
      <c r="A5" s="188" t="s">
        <v>449</v>
      </c>
      <c r="B5" s="189"/>
      <c r="C5" s="189"/>
      <c r="D5" s="189"/>
      <c r="E5" s="189"/>
    </row>
    <row r="6" spans="1:7" ht="15" customHeight="1" x14ac:dyDescent="0.2">
      <c r="A6" s="190" t="s">
        <v>128</v>
      </c>
      <c r="B6" s="189"/>
      <c r="C6" s="189"/>
      <c r="D6" s="189"/>
      <c r="E6" s="189"/>
    </row>
    <row r="7" spans="1:7" ht="15" customHeight="1" x14ac:dyDescent="0.2">
      <c r="A7" s="191" t="s">
        <v>129</v>
      </c>
      <c r="B7" s="192">
        <v>95280270.540000007</v>
      </c>
      <c r="C7" s="192">
        <v>0</v>
      </c>
      <c r="D7" s="192">
        <v>0</v>
      </c>
      <c r="E7" s="192">
        <v>95280270.540000007</v>
      </c>
    </row>
    <row r="8" spans="1:7" ht="15" customHeight="1" x14ac:dyDescent="0.2">
      <c r="A8" s="191" t="s">
        <v>130</v>
      </c>
      <c r="B8" s="192">
        <v>75912048.579999998</v>
      </c>
      <c r="C8" s="192">
        <v>0</v>
      </c>
      <c r="D8" s="192">
        <v>0</v>
      </c>
      <c r="E8" s="192">
        <v>75912048.579999998</v>
      </c>
    </row>
    <row r="9" spans="1:7" ht="15" customHeight="1" x14ac:dyDescent="0.2">
      <c r="A9" s="191" t="s">
        <v>131</v>
      </c>
      <c r="B9" s="192">
        <v>1637401.55999999</v>
      </c>
      <c r="C9" s="192">
        <v>0</v>
      </c>
      <c r="D9" s="192">
        <v>0</v>
      </c>
      <c r="E9" s="192">
        <v>1637401.55999999</v>
      </c>
    </row>
    <row r="10" spans="1:7" ht="15" customHeight="1" x14ac:dyDescent="0.2">
      <c r="A10" s="191" t="s">
        <v>134</v>
      </c>
      <c r="B10" s="192">
        <v>0</v>
      </c>
      <c r="C10" s="192">
        <v>0</v>
      </c>
      <c r="D10" s="192">
        <v>0</v>
      </c>
      <c r="E10" s="192">
        <v>0</v>
      </c>
    </row>
    <row r="11" spans="1:7" ht="15" customHeight="1" x14ac:dyDescent="0.2">
      <c r="A11" s="191" t="s">
        <v>133</v>
      </c>
      <c r="B11" s="192">
        <v>-30266168.089999899</v>
      </c>
      <c r="C11" s="192">
        <v>0</v>
      </c>
      <c r="D11" s="192">
        <v>0</v>
      </c>
      <c r="E11" s="192">
        <v>-30266168.089999899</v>
      </c>
    </row>
    <row r="12" spans="1:7" ht="15" customHeight="1" x14ac:dyDescent="0.2">
      <c r="A12" s="191" t="s">
        <v>132</v>
      </c>
      <c r="B12" s="192">
        <v>488809.94</v>
      </c>
      <c r="C12" s="192">
        <v>0</v>
      </c>
      <c r="D12" s="192">
        <v>0</v>
      </c>
      <c r="E12" s="192">
        <v>488809.94</v>
      </c>
      <c r="G12" s="191"/>
    </row>
    <row r="13" spans="1:7" ht="15" customHeight="1" x14ac:dyDescent="0.2">
      <c r="A13" s="191" t="s">
        <v>135</v>
      </c>
      <c r="B13" s="192">
        <v>0</v>
      </c>
      <c r="C13" s="192">
        <v>90039573.849999994</v>
      </c>
      <c r="D13" s="192">
        <v>0</v>
      </c>
      <c r="E13" s="192">
        <v>90039573.849999994</v>
      </c>
    </row>
    <row r="14" spans="1:7" ht="12" customHeight="1" x14ac:dyDescent="0.2">
      <c r="A14" s="191" t="s">
        <v>136</v>
      </c>
      <c r="B14" s="192">
        <v>0</v>
      </c>
      <c r="C14" s="192">
        <v>38273327.689999998</v>
      </c>
      <c r="D14" s="192">
        <v>0</v>
      </c>
      <c r="E14" s="192">
        <v>38273327.689999998</v>
      </c>
    </row>
    <row r="15" spans="1:7" ht="15" customHeight="1" x14ac:dyDescent="0.2">
      <c r="A15" s="193" t="s">
        <v>137</v>
      </c>
      <c r="B15" s="192">
        <v>0</v>
      </c>
      <c r="C15" s="192">
        <v>1501000.7</v>
      </c>
      <c r="D15" s="192">
        <v>0</v>
      </c>
      <c r="E15" s="192">
        <v>1501000.7</v>
      </c>
    </row>
    <row r="16" spans="1:7" ht="15" customHeight="1" x14ac:dyDescent="0.2">
      <c r="A16" s="191" t="s">
        <v>138</v>
      </c>
      <c r="B16" s="194">
        <v>143052362.53</v>
      </c>
      <c r="C16" s="194">
        <v>129813902.23999999</v>
      </c>
      <c r="D16" s="194">
        <v>0</v>
      </c>
      <c r="E16" s="194">
        <v>272866264.76999998</v>
      </c>
    </row>
    <row r="17" spans="1:5" ht="12.75" customHeight="1" x14ac:dyDescent="0.2">
      <c r="A17" s="190" t="s">
        <v>139</v>
      </c>
      <c r="B17" s="192"/>
      <c r="C17" s="192"/>
      <c r="D17" s="192"/>
      <c r="E17" s="192"/>
    </row>
    <row r="18" spans="1:5" ht="15" customHeight="1" x14ac:dyDescent="0.2">
      <c r="A18" s="193" t="s">
        <v>140</v>
      </c>
      <c r="B18" s="192">
        <v>32811.67</v>
      </c>
      <c r="C18" s="192">
        <v>0</v>
      </c>
      <c r="D18" s="192">
        <v>0</v>
      </c>
      <c r="E18" s="192">
        <v>32811.67</v>
      </c>
    </row>
    <row r="19" spans="1:5" ht="15" customHeight="1" x14ac:dyDescent="0.2">
      <c r="A19" s="191" t="s">
        <v>141</v>
      </c>
      <c r="B19" s="194">
        <v>32811.67</v>
      </c>
      <c r="C19" s="194">
        <v>0</v>
      </c>
      <c r="D19" s="194">
        <v>0</v>
      </c>
      <c r="E19" s="194">
        <v>32811.67</v>
      </c>
    </row>
    <row r="20" spans="1:5" ht="15" customHeight="1" x14ac:dyDescent="0.2">
      <c r="A20" s="190" t="s">
        <v>142</v>
      </c>
      <c r="B20" s="192"/>
      <c r="C20" s="192"/>
      <c r="D20" s="192"/>
      <c r="E20" s="192"/>
    </row>
    <row r="21" spans="1:5" ht="15" customHeight="1" x14ac:dyDescent="0.2">
      <c r="A21" s="191" t="s">
        <v>143</v>
      </c>
      <c r="B21" s="192">
        <v>3746882.05</v>
      </c>
      <c r="C21" s="192">
        <v>0</v>
      </c>
      <c r="D21" s="192">
        <v>0</v>
      </c>
      <c r="E21" s="192">
        <v>3746882.05</v>
      </c>
    </row>
    <row r="22" spans="1:5" ht="15" customHeight="1" x14ac:dyDescent="0.2">
      <c r="A22" s="193" t="s">
        <v>144</v>
      </c>
      <c r="B22" s="192">
        <v>9022137.8599999994</v>
      </c>
      <c r="C22" s="192">
        <v>0</v>
      </c>
      <c r="D22" s="192">
        <v>0</v>
      </c>
      <c r="E22" s="192">
        <v>9022137.8599999994</v>
      </c>
    </row>
    <row r="23" spans="1:5" ht="15" customHeight="1" x14ac:dyDescent="0.2">
      <c r="A23" s="191" t="s">
        <v>145</v>
      </c>
      <c r="B23" s="194">
        <v>12769019.91</v>
      </c>
      <c r="C23" s="194">
        <v>0</v>
      </c>
      <c r="D23" s="194">
        <v>0</v>
      </c>
      <c r="E23" s="194">
        <v>12769019.91</v>
      </c>
    </row>
    <row r="24" spans="1:5" ht="15" customHeight="1" x14ac:dyDescent="0.2">
      <c r="A24" s="191" t="s">
        <v>146</v>
      </c>
      <c r="B24" s="192"/>
      <c r="C24" s="192"/>
      <c r="D24" s="192"/>
      <c r="E24" s="192"/>
    </row>
    <row r="25" spans="1:5" ht="15" customHeight="1" x14ac:dyDescent="0.2">
      <c r="A25" s="191" t="s">
        <v>147</v>
      </c>
      <c r="B25" s="192">
        <v>0</v>
      </c>
      <c r="C25" s="192">
        <v>0</v>
      </c>
      <c r="D25" s="192">
        <v>0</v>
      </c>
      <c r="E25" s="192">
        <v>0</v>
      </c>
    </row>
    <row r="26" spans="1:5" ht="15" customHeight="1" x14ac:dyDescent="0.2">
      <c r="A26" s="191" t="s">
        <v>148</v>
      </c>
      <c r="B26" s="192">
        <v>214356.71</v>
      </c>
      <c r="C26" s="192">
        <v>0</v>
      </c>
      <c r="D26" s="192">
        <v>0</v>
      </c>
      <c r="E26" s="192">
        <v>214356.71</v>
      </c>
    </row>
    <row r="27" spans="1:5" ht="15" customHeight="1" x14ac:dyDescent="0.2">
      <c r="A27" s="191" t="s">
        <v>149</v>
      </c>
      <c r="B27" s="192">
        <v>644302.81000000006</v>
      </c>
      <c r="C27" s="192">
        <v>0</v>
      </c>
      <c r="D27" s="192">
        <v>0</v>
      </c>
      <c r="E27" s="192">
        <v>644302.81000000006</v>
      </c>
    </row>
    <row r="28" spans="1:5" ht="15" customHeight="1" x14ac:dyDescent="0.2">
      <c r="A28" s="191" t="s">
        <v>150</v>
      </c>
      <c r="B28" s="192">
        <v>1374144.4</v>
      </c>
      <c r="C28" s="192">
        <v>0</v>
      </c>
      <c r="D28" s="192">
        <v>0</v>
      </c>
      <c r="E28" s="192">
        <v>1374144.4</v>
      </c>
    </row>
    <row r="29" spans="1:5" ht="15" customHeight="1" x14ac:dyDescent="0.2">
      <c r="A29" s="191" t="s">
        <v>151</v>
      </c>
      <c r="B29" s="192">
        <v>4368109.8099999996</v>
      </c>
      <c r="C29" s="192">
        <v>0</v>
      </c>
      <c r="D29" s="192">
        <v>0</v>
      </c>
      <c r="E29" s="192">
        <v>4368109.8099999996</v>
      </c>
    </row>
    <row r="30" spans="1:5" ht="15" customHeight="1" x14ac:dyDescent="0.2">
      <c r="A30" s="191" t="s">
        <v>152</v>
      </c>
      <c r="B30" s="192">
        <v>0</v>
      </c>
      <c r="C30" s="192">
        <v>114540.15</v>
      </c>
      <c r="D30" s="192">
        <v>0</v>
      </c>
      <c r="E30" s="192">
        <v>114540.15</v>
      </c>
    </row>
    <row r="31" spans="1:5" ht="15" customHeight="1" x14ac:dyDescent="0.2">
      <c r="A31" s="191" t="s">
        <v>153</v>
      </c>
      <c r="B31" s="192">
        <v>0</v>
      </c>
      <c r="C31" s="192">
        <v>200379.87</v>
      </c>
      <c r="D31" s="192">
        <v>0</v>
      </c>
      <c r="E31" s="192">
        <v>200379.87</v>
      </c>
    </row>
    <row r="32" spans="1:5" ht="15" customHeight="1" x14ac:dyDescent="0.2">
      <c r="A32" s="191" t="s">
        <v>154</v>
      </c>
      <c r="B32" s="192">
        <v>0</v>
      </c>
      <c r="C32" s="192">
        <v>81681.5</v>
      </c>
      <c r="D32" s="192">
        <v>0</v>
      </c>
      <c r="E32" s="192">
        <v>81681.5</v>
      </c>
    </row>
    <row r="33" spans="1:5" ht="15" customHeight="1" x14ac:dyDescent="0.2">
      <c r="A33" s="191" t="s">
        <v>155</v>
      </c>
      <c r="B33" s="192">
        <v>0</v>
      </c>
      <c r="C33" s="192">
        <v>602350.97</v>
      </c>
      <c r="D33" s="192">
        <v>0</v>
      </c>
      <c r="E33" s="192">
        <v>602350.97</v>
      </c>
    </row>
    <row r="34" spans="1:5" ht="14.25" customHeight="1" x14ac:dyDescent="0.2">
      <c r="A34" s="193" t="s">
        <v>156</v>
      </c>
      <c r="B34" s="192">
        <v>0</v>
      </c>
      <c r="C34" s="192">
        <v>7224272.5800000001</v>
      </c>
      <c r="D34" s="192">
        <v>0</v>
      </c>
      <c r="E34" s="192">
        <v>7224272.5800000001</v>
      </c>
    </row>
    <row r="35" spans="1:5" ht="12" customHeight="1" x14ac:dyDescent="0.2">
      <c r="A35" s="191" t="s">
        <v>157</v>
      </c>
      <c r="B35" s="194">
        <v>6600913.7300000004</v>
      </c>
      <c r="C35" s="194">
        <v>8223225.0700000003</v>
      </c>
      <c r="D35" s="194">
        <v>0</v>
      </c>
      <c r="E35" s="194">
        <v>14824138.800000001</v>
      </c>
    </row>
    <row r="36" spans="1:5" ht="15" customHeight="1" thickBot="1" x14ac:dyDescent="0.3">
      <c r="A36" s="142" t="s">
        <v>125</v>
      </c>
      <c r="B36" s="195">
        <v>162455107.83999899</v>
      </c>
      <c r="C36" s="195">
        <v>138037127.31</v>
      </c>
      <c r="D36" s="195">
        <v>0</v>
      </c>
      <c r="E36" s="195">
        <v>300492235.14999902</v>
      </c>
    </row>
    <row r="37" spans="1:5" ht="6" customHeight="1" thickTop="1" x14ac:dyDescent="0.25">
      <c r="A37" s="196"/>
      <c r="B37" s="197"/>
      <c r="C37" s="197"/>
      <c r="D37" s="197"/>
      <c r="E37" s="197"/>
    </row>
    <row r="38" spans="1:5" ht="12" customHeight="1" x14ac:dyDescent="0.25">
      <c r="A38" s="198" t="s">
        <v>126</v>
      </c>
      <c r="B38" s="192"/>
      <c r="C38" s="192"/>
      <c r="D38" s="192"/>
      <c r="E38" s="192"/>
    </row>
    <row r="39" spans="1:5" ht="12.75" customHeight="1" x14ac:dyDescent="0.2">
      <c r="A39" s="199" t="s">
        <v>158</v>
      </c>
      <c r="B39" s="192"/>
      <c r="C39" s="192"/>
      <c r="D39" s="192"/>
      <c r="E39" s="192"/>
    </row>
    <row r="40" spans="1:5" ht="15" customHeight="1" x14ac:dyDescent="0.2">
      <c r="A40" s="200" t="s">
        <v>159</v>
      </c>
      <c r="B40" s="192">
        <v>6677907.5599999996</v>
      </c>
      <c r="C40" s="192">
        <v>0</v>
      </c>
      <c r="D40" s="192">
        <v>0</v>
      </c>
      <c r="E40" s="192">
        <v>6677907.5599999996</v>
      </c>
    </row>
    <row r="41" spans="1:5" ht="15" customHeight="1" x14ac:dyDescent="0.2">
      <c r="A41" s="201" t="s">
        <v>160</v>
      </c>
      <c r="B41" s="192">
        <v>10723728.83</v>
      </c>
      <c r="C41" s="192">
        <v>0</v>
      </c>
      <c r="D41" s="192">
        <v>0</v>
      </c>
      <c r="E41" s="192">
        <v>10723728.83</v>
      </c>
    </row>
    <row r="42" spans="1:5" ht="15" customHeight="1" x14ac:dyDescent="0.2">
      <c r="A42" s="200" t="s">
        <v>161</v>
      </c>
      <c r="B42" s="194">
        <v>17401636.390000001</v>
      </c>
      <c r="C42" s="194">
        <v>0</v>
      </c>
      <c r="D42" s="194">
        <v>0</v>
      </c>
      <c r="E42" s="194">
        <v>17401636.390000001</v>
      </c>
    </row>
    <row r="43" spans="1:5" ht="15" customHeight="1" x14ac:dyDescent="0.2">
      <c r="A43" s="199" t="s">
        <v>162</v>
      </c>
      <c r="B43" s="192"/>
      <c r="C43" s="192"/>
      <c r="D43" s="192"/>
      <c r="E43" s="192"/>
    </row>
    <row r="44" spans="1:5" ht="15" customHeight="1" x14ac:dyDescent="0.2">
      <c r="A44" s="200" t="s">
        <v>163</v>
      </c>
      <c r="B44" s="192">
        <v>64706539.619999997</v>
      </c>
      <c r="C44" s="192">
        <v>0</v>
      </c>
      <c r="D44" s="192">
        <v>0</v>
      </c>
      <c r="E44" s="192">
        <v>64706539.619999997</v>
      </c>
    </row>
    <row r="45" spans="1:5" ht="15" customHeight="1" x14ac:dyDescent="0.2">
      <c r="A45" s="200" t="s">
        <v>164</v>
      </c>
      <c r="B45" s="192">
        <v>219137.1</v>
      </c>
      <c r="C45" s="192">
        <v>0</v>
      </c>
      <c r="D45" s="192">
        <v>0</v>
      </c>
      <c r="E45" s="192">
        <v>219137.1</v>
      </c>
    </row>
    <row r="46" spans="1:5" ht="15" customHeight="1" x14ac:dyDescent="0.2">
      <c r="A46" s="200" t="s">
        <v>165</v>
      </c>
      <c r="B46" s="192">
        <v>0</v>
      </c>
      <c r="C46" s="192">
        <v>53033516.649999902</v>
      </c>
      <c r="D46" s="192">
        <v>0</v>
      </c>
      <c r="E46" s="192">
        <v>53033516.649999902</v>
      </c>
    </row>
    <row r="47" spans="1:5" ht="12" customHeight="1" x14ac:dyDescent="0.2">
      <c r="A47" s="200" t="s">
        <v>166</v>
      </c>
      <c r="B47" s="192">
        <v>0</v>
      </c>
      <c r="C47" s="192">
        <v>0</v>
      </c>
      <c r="D47" s="192">
        <v>0</v>
      </c>
      <c r="E47" s="192">
        <v>0</v>
      </c>
    </row>
    <row r="48" spans="1:5" ht="15" customHeight="1" x14ac:dyDescent="0.2">
      <c r="A48" s="200" t="s">
        <v>167</v>
      </c>
      <c r="B48" s="192">
        <v>0</v>
      </c>
      <c r="C48" s="192">
        <v>8820392.1299999896</v>
      </c>
      <c r="D48" s="192">
        <v>0</v>
      </c>
      <c r="E48" s="192">
        <v>8820392.1299999896</v>
      </c>
    </row>
    <row r="49" spans="1:5" ht="15" customHeight="1" x14ac:dyDescent="0.2">
      <c r="A49" s="200" t="s">
        <v>168</v>
      </c>
      <c r="B49" s="192">
        <v>0</v>
      </c>
      <c r="C49" s="192">
        <v>6988599.1099999901</v>
      </c>
      <c r="D49" s="192">
        <v>0</v>
      </c>
      <c r="E49" s="192">
        <v>6988599.1099999901</v>
      </c>
    </row>
    <row r="50" spans="1:5" ht="15" customHeight="1" x14ac:dyDescent="0.2">
      <c r="A50" s="201" t="s">
        <v>169</v>
      </c>
      <c r="B50" s="192">
        <v>0</v>
      </c>
      <c r="C50" s="192">
        <v>-3269805.12</v>
      </c>
      <c r="D50" s="192">
        <v>0</v>
      </c>
      <c r="E50" s="192">
        <v>-3269805.12</v>
      </c>
    </row>
    <row r="51" spans="1:5" ht="15" customHeight="1" x14ac:dyDescent="0.2">
      <c r="A51" s="200" t="s">
        <v>170</v>
      </c>
      <c r="B51" s="194">
        <v>64925676.719999999</v>
      </c>
      <c r="C51" s="194">
        <v>65572702.769999899</v>
      </c>
      <c r="D51" s="194">
        <v>0</v>
      </c>
      <c r="E51" s="194">
        <v>130498379.48999989</v>
      </c>
    </row>
    <row r="52" spans="1:5" ht="13.5" customHeight="1" x14ac:dyDescent="0.2">
      <c r="A52" s="199" t="s">
        <v>171</v>
      </c>
      <c r="B52" s="192"/>
      <c r="C52" s="192"/>
      <c r="D52" s="192"/>
      <c r="E52" s="192"/>
    </row>
    <row r="53" spans="1:5" ht="15" customHeight="1" x14ac:dyDescent="0.2">
      <c r="A53" s="201" t="s">
        <v>172</v>
      </c>
      <c r="B53" s="192">
        <v>9235813.7699999996</v>
      </c>
      <c r="C53" s="192">
        <v>0</v>
      </c>
      <c r="D53" s="192">
        <v>0</v>
      </c>
      <c r="E53" s="192">
        <v>9235813.7699999996</v>
      </c>
    </row>
    <row r="54" spans="1:5" ht="15" customHeight="1" x14ac:dyDescent="0.2">
      <c r="A54" s="200" t="s">
        <v>173</v>
      </c>
      <c r="B54" s="194">
        <v>9235813.7699999996</v>
      </c>
      <c r="C54" s="194">
        <v>0</v>
      </c>
      <c r="D54" s="194">
        <v>0</v>
      </c>
      <c r="E54" s="194">
        <v>9235813.7699999996</v>
      </c>
    </row>
    <row r="55" spans="1:5" ht="15" customHeight="1" x14ac:dyDescent="0.2">
      <c r="A55" s="199" t="s">
        <v>174</v>
      </c>
      <c r="B55" s="192"/>
      <c r="C55" s="192"/>
      <c r="D55" s="192"/>
      <c r="E55" s="192"/>
    </row>
    <row r="56" spans="1:5" ht="15" customHeight="1" x14ac:dyDescent="0.2">
      <c r="A56" s="201" t="s">
        <v>175</v>
      </c>
      <c r="B56" s="202">
        <v>-17481961.289999999</v>
      </c>
      <c r="C56" s="202">
        <v>0</v>
      </c>
      <c r="D56" s="202">
        <v>0</v>
      </c>
      <c r="E56" s="202">
        <v>-17481961.289999999</v>
      </c>
    </row>
    <row r="57" spans="1:5" ht="15" customHeight="1" x14ac:dyDescent="0.2">
      <c r="A57" s="201" t="s">
        <v>176</v>
      </c>
      <c r="B57" s="192">
        <v>-17481961.289999999</v>
      </c>
      <c r="C57" s="192">
        <v>0</v>
      </c>
      <c r="D57" s="192">
        <v>0</v>
      </c>
      <c r="E57" s="192">
        <v>-17481961.289999999</v>
      </c>
    </row>
    <row r="58" spans="1:5" ht="15" customHeight="1" x14ac:dyDescent="0.25">
      <c r="A58" s="198" t="s">
        <v>127</v>
      </c>
      <c r="B58" s="203">
        <v>74081165.590000004</v>
      </c>
      <c r="C58" s="203">
        <v>65572702.769999899</v>
      </c>
      <c r="D58" s="203">
        <v>0</v>
      </c>
      <c r="E58" s="203">
        <v>139653868.3599999</v>
      </c>
    </row>
    <row r="59" spans="1:5" ht="6" customHeight="1" x14ac:dyDescent="0.2">
      <c r="A59" s="201"/>
      <c r="B59" s="202"/>
      <c r="C59" s="202"/>
      <c r="D59" s="202"/>
      <c r="E59" s="202"/>
    </row>
    <row r="60" spans="1:5" ht="15" customHeight="1" thickBot="1" x14ac:dyDescent="0.3">
      <c r="A60" s="142" t="s">
        <v>497</v>
      </c>
      <c r="B60" s="204">
        <v>88373942.249999896</v>
      </c>
      <c r="C60" s="204">
        <v>72464424.540000007</v>
      </c>
      <c r="D60" s="204">
        <v>0</v>
      </c>
      <c r="E60" s="204">
        <v>160838366.7899999</v>
      </c>
    </row>
    <row r="61" spans="1:5" ht="6" customHeight="1" thickTop="1" x14ac:dyDescent="0.2">
      <c r="A61" s="200"/>
      <c r="B61" s="192"/>
      <c r="C61" s="192"/>
      <c r="D61" s="192"/>
      <c r="E61" s="192">
        <v>0</v>
      </c>
    </row>
    <row r="62" spans="1:5" ht="15" customHeight="1" x14ac:dyDescent="0.25">
      <c r="A62" s="198" t="s">
        <v>498</v>
      </c>
      <c r="B62" s="192"/>
      <c r="C62" s="192"/>
      <c r="D62" s="192"/>
      <c r="E62" s="192"/>
    </row>
    <row r="63" spans="1:5" ht="12.75" customHeight="1" x14ac:dyDescent="0.2">
      <c r="A63" s="200" t="s">
        <v>177</v>
      </c>
      <c r="B63" s="192"/>
      <c r="C63" s="192"/>
      <c r="D63" s="192"/>
      <c r="E63" s="192"/>
    </row>
    <row r="64" spans="1:5" ht="13.5" customHeight="1" x14ac:dyDescent="0.2">
      <c r="A64" s="199" t="s">
        <v>178</v>
      </c>
      <c r="B64" s="192"/>
      <c r="C64" s="192"/>
      <c r="D64" s="192"/>
      <c r="E64" s="192"/>
    </row>
    <row r="65" spans="1:5" ht="15" customHeight="1" x14ac:dyDescent="0.2">
      <c r="A65" s="200" t="s">
        <v>179</v>
      </c>
      <c r="B65" s="192">
        <v>191287.9</v>
      </c>
      <c r="C65" s="192">
        <v>0</v>
      </c>
      <c r="D65" s="192">
        <v>0</v>
      </c>
      <c r="E65" s="192">
        <v>191287.9</v>
      </c>
    </row>
    <row r="66" spans="1:5" ht="15" customHeight="1" x14ac:dyDescent="0.2">
      <c r="A66" s="200" t="s">
        <v>180</v>
      </c>
      <c r="B66" s="192">
        <v>737370.97</v>
      </c>
      <c r="C66" s="192">
        <v>0</v>
      </c>
      <c r="D66" s="192">
        <v>0</v>
      </c>
      <c r="E66" s="192">
        <v>737370.97</v>
      </c>
    </row>
    <row r="67" spans="1:5" ht="15" customHeight="1" x14ac:dyDescent="0.2">
      <c r="A67" s="200" t="s">
        <v>181</v>
      </c>
      <c r="B67" s="192">
        <v>185987.08</v>
      </c>
      <c r="C67" s="192">
        <v>0</v>
      </c>
      <c r="D67" s="192">
        <v>0</v>
      </c>
      <c r="E67" s="192">
        <v>185987.08</v>
      </c>
    </row>
    <row r="68" spans="1:5" ht="15" customHeight="1" x14ac:dyDescent="0.2">
      <c r="A68" s="200" t="s">
        <v>182</v>
      </c>
      <c r="B68" s="192">
        <v>628239.49</v>
      </c>
      <c r="C68" s="192">
        <v>0</v>
      </c>
      <c r="D68" s="192">
        <v>0</v>
      </c>
      <c r="E68" s="192">
        <v>628239.49</v>
      </c>
    </row>
    <row r="69" spans="1:5" ht="15" customHeight="1" x14ac:dyDescent="0.2">
      <c r="A69" s="200" t="s">
        <v>183</v>
      </c>
      <c r="B69" s="192">
        <v>18789.1499999999</v>
      </c>
      <c r="C69" s="192">
        <v>0</v>
      </c>
      <c r="D69" s="192">
        <v>0</v>
      </c>
      <c r="E69" s="192">
        <v>18789.1499999999</v>
      </c>
    </row>
    <row r="70" spans="1:5" ht="15" customHeight="1" x14ac:dyDescent="0.2">
      <c r="A70" s="200" t="s">
        <v>184</v>
      </c>
      <c r="B70" s="192">
        <v>214772.68</v>
      </c>
      <c r="C70" s="192">
        <v>0</v>
      </c>
      <c r="D70" s="192">
        <v>0</v>
      </c>
      <c r="E70" s="192">
        <v>214772.68</v>
      </c>
    </row>
    <row r="71" spans="1:5" ht="15" customHeight="1" x14ac:dyDescent="0.2">
      <c r="A71" s="200" t="s">
        <v>185</v>
      </c>
      <c r="B71" s="192">
        <v>460423.41</v>
      </c>
      <c r="C71" s="192">
        <v>0</v>
      </c>
      <c r="D71" s="192">
        <v>0</v>
      </c>
      <c r="E71" s="192">
        <v>460423.41</v>
      </c>
    </row>
    <row r="72" spans="1:5" ht="15" customHeight="1" x14ac:dyDescent="0.2">
      <c r="A72" s="200" t="s">
        <v>186</v>
      </c>
      <c r="B72" s="192">
        <v>1270884.6099999901</v>
      </c>
      <c r="C72" s="192">
        <v>0</v>
      </c>
      <c r="D72" s="192">
        <v>0</v>
      </c>
      <c r="E72" s="192">
        <v>1270884.6099999901</v>
      </c>
    </row>
    <row r="73" spans="1:5" ht="15" customHeight="1" x14ac:dyDescent="0.2">
      <c r="A73" s="200" t="s">
        <v>187</v>
      </c>
      <c r="B73" s="192">
        <v>468750.45</v>
      </c>
      <c r="C73" s="192">
        <v>0</v>
      </c>
      <c r="D73" s="192">
        <v>0</v>
      </c>
      <c r="E73" s="192">
        <v>468750.45</v>
      </c>
    </row>
    <row r="74" spans="1:5" ht="15" customHeight="1" x14ac:dyDescent="0.2">
      <c r="A74" s="200" t="s">
        <v>188</v>
      </c>
      <c r="B74" s="192">
        <v>217862.08</v>
      </c>
      <c r="C74" s="192">
        <v>0</v>
      </c>
      <c r="D74" s="192">
        <v>0</v>
      </c>
      <c r="E74" s="192">
        <v>217862.08</v>
      </c>
    </row>
    <row r="75" spans="1:5" ht="15" customHeight="1" x14ac:dyDescent="0.2">
      <c r="A75" s="200" t="s">
        <v>189</v>
      </c>
      <c r="B75" s="192">
        <v>127680.72999999901</v>
      </c>
      <c r="C75" s="192">
        <v>0</v>
      </c>
      <c r="D75" s="192">
        <v>0</v>
      </c>
      <c r="E75" s="192">
        <v>127680.72999999901</v>
      </c>
    </row>
    <row r="76" spans="1:5" ht="15" customHeight="1" x14ac:dyDescent="0.2">
      <c r="A76" s="200" t="s">
        <v>190</v>
      </c>
      <c r="B76" s="192">
        <v>0</v>
      </c>
      <c r="C76" s="192">
        <v>0</v>
      </c>
      <c r="D76" s="192">
        <v>0</v>
      </c>
      <c r="E76" s="192">
        <v>0</v>
      </c>
    </row>
    <row r="77" spans="1:5" ht="15" customHeight="1" x14ac:dyDescent="0.2">
      <c r="A77" s="200" t="s">
        <v>191</v>
      </c>
      <c r="B77" s="192">
        <v>318859.77</v>
      </c>
      <c r="C77" s="192">
        <v>0</v>
      </c>
      <c r="D77" s="192">
        <v>0</v>
      </c>
      <c r="E77" s="192">
        <v>318859.77</v>
      </c>
    </row>
    <row r="78" spans="1:5" ht="15" customHeight="1" x14ac:dyDescent="0.2">
      <c r="A78" s="200" t="s">
        <v>192</v>
      </c>
      <c r="B78" s="192">
        <v>23753.63</v>
      </c>
      <c r="C78" s="192">
        <v>0</v>
      </c>
      <c r="D78" s="192">
        <v>0</v>
      </c>
      <c r="E78" s="192">
        <v>23753.63</v>
      </c>
    </row>
    <row r="79" spans="1:5" ht="15" customHeight="1" x14ac:dyDescent="0.2">
      <c r="A79" s="200" t="s">
        <v>193</v>
      </c>
      <c r="B79" s="192">
        <v>195441.34</v>
      </c>
      <c r="C79" s="192">
        <v>0</v>
      </c>
      <c r="D79" s="192">
        <v>0</v>
      </c>
      <c r="E79" s="192">
        <v>195441.34</v>
      </c>
    </row>
    <row r="80" spans="1:5" ht="15" customHeight="1" x14ac:dyDescent="0.2">
      <c r="A80" s="200" t="s">
        <v>194</v>
      </c>
      <c r="B80" s="192">
        <v>0</v>
      </c>
      <c r="C80" s="192">
        <v>0</v>
      </c>
      <c r="D80" s="192">
        <v>0</v>
      </c>
      <c r="E80" s="192">
        <v>0</v>
      </c>
    </row>
    <row r="81" spans="1:5" ht="15" customHeight="1" x14ac:dyDescent="0.2">
      <c r="A81" s="200" t="s">
        <v>195</v>
      </c>
      <c r="B81" s="192">
        <v>0</v>
      </c>
      <c r="C81" s="192">
        <v>0</v>
      </c>
      <c r="D81" s="192">
        <v>0</v>
      </c>
      <c r="E81" s="192">
        <v>0</v>
      </c>
    </row>
    <row r="82" spans="1:5" ht="15" customHeight="1" x14ac:dyDescent="0.2">
      <c r="A82" s="200" t="s">
        <v>196</v>
      </c>
      <c r="B82" s="192">
        <v>78777.52</v>
      </c>
      <c r="C82" s="192">
        <v>0</v>
      </c>
      <c r="D82" s="192">
        <v>0</v>
      </c>
      <c r="E82" s="192">
        <v>78777.52</v>
      </c>
    </row>
    <row r="83" spans="1:5" ht="15" customHeight="1" x14ac:dyDescent="0.2">
      <c r="A83" s="200" t="s">
        <v>197</v>
      </c>
      <c r="B83" s="192">
        <v>22804.19</v>
      </c>
      <c r="C83" s="192">
        <v>0</v>
      </c>
      <c r="D83" s="192">
        <v>0</v>
      </c>
      <c r="E83" s="192">
        <v>22804.19</v>
      </c>
    </row>
    <row r="84" spans="1:5" ht="15" customHeight="1" x14ac:dyDescent="0.2">
      <c r="A84" s="200" t="s">
        <v>200</v>
      </c>
      <c r="B84" s="192">
        <v>70875.42</v>
      </c>
      <c r="C84" s="192">
        <v>0</v>
      </c>
      <c r="D84" s="192">
        <v>0</v>
      </c>
      <c r="E84" s="192">
        <v>70875.42</v>
      </c>
    </row>
    <row r="85" spans="1:5" ht="15" customHeight="1" x14ac:dyDescent="0.2">
      <c r="A85" s="200" t="s">
        <v>201</v>
      </c>
      <c r="B85" s="192">
        <v>570274.11</v>
      </c>
      <c r="C85" s="192">
        <v>0</v>
      </c>
      <c r="D85" s="192">
        <v>0</v>
      </c>
      <c r="E85" s="192">
        <v>570274.11</v>
      </c>
    </row>
    <row r="86" spans="1:5" ht="15" customHeight="1" x14ac:dyDescent="0.2">
      <c r="A86" s="200" t="s">
        <v>202</v>
      </c>
      <c r="B86" s="192">
        <v>406126.37999999902</v>
      </c>
      <c r="C86" s="192">
        <v>0</v>
      </c>
      <c r="D86" s="192">
        <v>0</v>
      </c>
      <c r="E86" s="192">
        <v>406126.37999999902</v>
      </c>
    </row>
    <row r="87" spans="1:5" ht="15" customHeight="1" x14ac:dyDescent="0.2">
      <c r="A87" s="200" t="s">
        <v>203</v>
      </c>
      <c r="B87" s="192">
        <v>937011.58</v>
      </c>
      <c r="C87" s="192">
        <v>0</v>
      </c>
      <c r="D87" s="192">
        <v>0</v>
      </c>
      <c r="E87" s="192">
        <v>937011.58</v>
      </c>
    </row>
    <row r="88" spans="1:5" ht="15" customHeight="1" x14ac:dyDescent="0.2">
      <c r="A88" s="200" t="s">
        <v>204</v>
      </c>
      <c r="B88" s="192">
        <v>620201.86</v>
      </c>
      <c r="C88" s="192">
        <v>0</v>
      </c>
      <c r="D88" s="192">
        <v>0</v>
      </c>
      <c r="E88" s="192">
        <v>620201.86</v>
      </c>
    </row>
    <row r="89" spans="1:5" ht="15" customHeight="1" x14ac:dyDescent="0.2">
      <c r="A89" s="200" t="s">
        <v>205</v>
      </c>
      <c r="B89" s="192">
        <v>534176.52999999898</v>
      </c>
      <c r="C89" s="192">
        <v>0</v>
      </c>
      <c r="D89" s="192">
        <v>0</v>
      </c>
      <c r="E89" s="192">
        <v>534176.52999999898</v>
      </c>
    </row>
    <row r="90" spans="1:5" ht="15" customHeight="1" x14ac:dyDescent="0.2">
      <c r="A90" s="200" t="s">
        <v>206</v>
      </c>
      <c r="B90" s="192">
        <v>119476.92</v>
      </c>
      <c r="C90" s="192">
        <v>0</v>
      </c>
      <c r="D90" s="192">
        <v>0</v>
      </c>
      <c r="E90" s="192">
        <v>119476.92</v>
      </c>
    </row>
    <row r="91" spans="1:5" ht="15" customHeight="1" x14ac:dyDescent="0.2">
      <c r="A91" s="200" t="s">
        <v>207</v>
      </c>
      <c r="B91" s="192">
        <v>107845.62</v>
      </c>
      <c r="C91" s="192">
        <v>0</v>
      </c>
      <c r="D91" s="192">
        <v>0</v>
      </c>
      <c r="E91" s="192">
        <v>107845.62</v>
      </c>
    </row>
    <row r="92" spans="1:5" ht="15" customHeight="1" x14ac:dyDescent="0.2">
      <c r="A92" s="200" t="s">
        <v>208</v>
      </c>
      <c r="B92" s="192">
        <v>2228613.7599999998</v>
      </c>
      <c r="C92" s="192">
        <v>0</v>
      </c>
      <c r="D92" s="192">
        <v>0</v>
      </c>
      <c r="E92" s="192">
        <v>2228613.7599999998</v>
      </c>
    </row>
    <row r="93" spans="1:5" ht="15" customHeight="1" x14ac:dyDescent="0.2">
      <c r="A93" s="200" t="s">
        <v>209</v>
      </c>
      <c r="B93" s="192">
        <v>80409.009999999995</v>
      </c>
      <c r="C93" s="192">
        <v>0</v>
      </c>
      <c r="D93" s="192">
        <v>0</v>
      </c>
      <c r="E93" s="192">
        <v>80409.009999999995</v>
      </c>
    </row>
    <row r="94" spans="1:5" ht="15" customHeight="1" x14ac:dyDescent="0.2">
      <c r="A94" s="200" t="s">
        <v>210</v>
      </c>
      <c r="B94" s="192">
        <v>28070.47</v>
      </c>
      <c r="C94" s="192">
        <v>0</v>
      </c>
      <c r="D94" s="192">
        <v>0</v>
      </c>
      <c r="E94" s="192">
        <v>28070.47</v>
      </c>
    </row>
    <row r="95" spans="1:5" ht="15" customHeight="1" x14ac:dyDescent="0.2">
      <c r="A95" s="200" t="s">
        <v>211</v>
      </c>
      <c r="B95" s="192">
        <v>0</v>
      </c>
      <c r="C95" s="192">
        <v>0</v>
      </c>
      <c r="D95" s="192">
        <v>0</v>
      </c>
      <c r="E95" s="192">
        <v>0</v>
      </c>
    </row>
    <row r="96" spans="1:5" ht="15" customHeight="1" x14ac:dyDescent="0.2">
      <c r="A96" s="200" t="s">
        <v>212</v>
      </c>
      <c r="B96" s="192">
        <v>0</v>
      </c>
      <c r="C96" s="192">
        <v>19686.05</v>
      </c>
      <c r="D96" s="192">
        <v>0</v>
      </c>
      <c r="E96" s="192">
        <v>19686.05</v>
      </c>
    </row>
    <row r="97" spans="1:5" ht="15" customHeight="1" x14ac:dyDescent="0.2">
      <c r="A97" s="200" t="s">
        <v>213</v>
      </c>
      <c r="B97" s="192">
        <v>0</v>
      </c>
      <c r="C97" s="192">
        <v>0</v>
      </c>
      <c r="D97" s="192">
        <v>0</v>
      </c>
      <c r="E97" s="192">
        <v>0</v>
      </c>
    </row>
    <row r="98" spans="1:5" ht="15" customHeight="1" x14ac:dyDescent="0.2">
      <c r="A98" s="200" t="s">
        <v>214</v>
      </c>
      <c r="B98" s="192">
        <v>0</v>
      </c>
      <c r="C98" s="192">
        <v>0</v>
      </c>
      <c r="D98" s="192">
        <v>0</v>
      </c>
      <c r="E98" s="192">
        <v>0</v>
      </c>
    </row>
    <row r="99" spans="1:5" ht="15" customHeight="1" x14ac:dyDescent="0.2">
      <c r="A99" s="200" t="s">
        <v>215</v>
      </c>
      <c r="B99" s="192">
        <v>0</v>
      </c>
      <c r="C99" s="192">
        <v>0</v>
      </c>
      <c r="D99" s="192">
        <v>0</v>
      </c>
      <c r="E99" s="192">
        <v>0</v>
      </c>
    </row>
    <row r="100" spans="1:5" ht="15" customHeight="1" x14ac:dyDescent="0.2">
      <c r="A100" s="200" t="s">
        <v>216</v>
      </c>
      <c r="B100" s="192">
        <v>0</v>
      </c>
      <c r="C100" s="192">
        <v>21601.78</v>
      </c>
      <c r="D100" s="192">
        <v>0</v>
      </c>
      <c r="E100" s="192">
        <v>21601.78</v>
      </c>
    </row>
    <row r="101" spans="1:5" ht="15" customHeight="1" x14ac:dyDescent="0.2">
      <c r="A101" s="200" t="s">
        <v>217</v>
      </c>
      <c r="B101" s="192">
        <v>0</v>
      </c>
      <c r="C101" s="192">
        <v>4849.91</v>
      </c>
      <c r="D101" s="192">
        <v>0</v>
      </c>
      <c r="E101" s="192">
        <v>4849.91</v>
      </c>
    </row>
    <row r="102" spans="1:5" ht="15" customHeight="1" x14ac:dyDescent="0.2">
      <c r="A102" s="200" t="s">
        <v>218</v>
      </c>
      <c r="B102" s="192">
        <v>0</v>
      </c>
      <c r="C102" s="192">
        <v>-19902.13</v>
      </c>
      <c r="D102" s="192">
        <v>0</v>
      </c>
      <c r="E102" s="192">
        <v>-19902.13</v>
      </c>
    </row>
    <row r="103" spans="1:5" ht="15" customHeight="1" x14ac:dyDescent="0.2">
      <c r="A103" s="200" t="s">
        <v>219</v>
      </c>
      <c r="B103" s="192">
        <v>0</v>
      </c>
      <c r="C103" s="192">
        <v>0</v>
      </c>
      <c r="D103" s="192">
        <v>0</v>
      </c>
      <c r="E103" s="192">
        <v>0</v>
      </c>
    </row>
    <row r="104" spans="1:5" ht="15" customHeight="1" x14ac:dyDescent="0.2">
      <c r="A104" s="200" t="s">
        <v>220</v>
      </c>
      <c r="B104" s="192">
        <v>0</v>
      </c>
      <c r="C104" s="192">
        <v>18984.45</v>
      </c>
      <c r="D104" s="192">
        <v>0</v>
      </c>
      <c r="E104" s="192">
        <v>18984.45</v>
      </c>
    </row>
    <row r="105" spans="1:5" ht="15" customHeight="1" x14ac:dyDescent="0.2">
      <c r="A105" s="200" t="s">
        <v>221</v>
      </c>
      <c r="B105" s="192">
        <v>0</v>
      </c>
      <c r="C105" s="192">
        <v>0</v>
      </c>
      <c r="D105" s="192">
        <v>0</v>
      </c>
      <c r="E105" s="192">
        <v>0</v>
      </c>
    </row>
    <row r="106" spans="1:5" ht="15" customHeight="1" x14ac:dyDescent="0.2">
      <c r="A106" s="200" t="s">
        <v>222</v>
      </c>
      <c r="B106" s="192">
        <v>0</v>
      </c>
      <c r="C106" s="192">
        <v>7891.74</v>
      </c>
      <c r="D106" s="192">
        <v>0</v>
      </c>
      <c r="E106" s="192">
        <v>7891.74</v>
      </c>
    </row>
    <row r="107" spans="1:5" ht="15" customHeight="1" x14ac:dyDescent="0.2">
      <c r="A107" s="200" t="s">
        <v>223</v>
      </c>
      <c r="B107" s="192">
        <v>0</v>
      </c>
      <c r="C107" s="192">
        <v>8.17</v>
      </c>
      <c r="D107" s="192">
        <v>0</v>
      </c>
      <c r="E107" s="192">
        <v>8.17</v>
      </c>
    </row>
    <row r="108" spans="1:5" ht="15" customHeight="1" x14ac:dyDescent="0.2">
      <c r="A108" s="200" t="s">
        <v>224</v>
      </c>
      <c r="B108" s="192">
        <v>0</v>
      </c>
      <c r="C108" s="192">
        <v>17348.47</v>
      </c>
      <c r="D108" s="192">
        <v>0</v>
      </c>
      <c r="E108" s="192">
        <v>17348.47</v>
      </c>
    </row>
    <row r="109" spans="1:5" ht="15" customHeight="1" x14ac:dyDescent="0.2">
      <c r="A109" s="200" t="s">
        <v>225</v>
      </c>
      <c r="B109" s="192">
        <v>0</v>
      </c>
      <c r="C109" s="192">
        <v>3590.31</v>
      </c>
      <c r="D109" s="192">
        <v>0</v>
      </c>
      <c r="E109" s="192">
        <v>3590.31</v>
      </c>
    </row>
    <row r="110" spans="1:5" ht="15" customHeight="1" x14ac:dyDescent="0.2">
      <c r="A110" s="200" t="s">
        <v>226</v>
      </c>
      <c r="B110" s="192">
        <v>0</v>
      </c>
      <c r="C110" s="192">
        <v>0</v>
      </c>
      <c r="D110" s="192">
        <v>0</v>
      </c>
      <c r="E110" s="192">
        <v>0</v>
      </c>
    </row>
    <row r="111" spans="1:5" ht="15" customHeight="1" x14ac:dyDescent="0.2">
      <c r="A111" s="200" t="s">
        <v>227</v>
      </c>
      <c r="B111" s="192">
        <v>0</v>
      </c>
      <c r="C111" s="192">
        <v>0</v>
      </c>
      <c r="D111" s="192">
        <v>0</v>
      </c>
      <c r="E111" s="192">
        <v>0</v>
      </c>
    </row>
    <row r="112" spans="1:5" ht="15" customHeight="1" x14ac:dyDescent="0.2">
      <c r="A112" s="200" t="s">
        <v>228</v>
      </c>
      <c r="B112" s="192">
        <v>0</v>
      </c>
      <c r="C112" s="192">
        <v>0</v>
      </c>
      <c r="D112" s="192">
        <v>0</v>
      </c>
      <c r="E112" s="192">
        <v>0</v>
      </c>
    </row>
    <row r="113" spans="1:5" ht="15" customHeight="1" x14ac:dyDescent="0.2">
      <c r="A113" s="200" t="s">
        <v>229</v>
      </c>
      <c r="B113" s="192">
        <v>0</v>
      </c>
      <c r="C113" s="192">
        <v>16297.81</v>
      </c>
      <c r="D113" s="192">
        <v>0</v>
      </c>
      <c r="E113" s="192">
        <v>16297.81</v>
      </c>
    </row>
    <row r="114" spans="1:5" ht="15" customHeight="1" x14ac:dyDescent="0.2">
      <c r="A114" s="200" t="s">
        <v>230</v>
      </c>
      <c r="B114" s="192">
        <v>0</v>
      </c>
      <c r="C114" s="192">
        <v>28063.63</v>
      </c>
      <c r="D114" s="192">
        <v>0</v>
      </c>
      <c r="E114" s="192">
        <v>28063.63</v>
      </c>
    </row>
    <row r="115" spans="1:5" ht="15" customHeight="1" x14ac:dyDescent="0.2">
      <c r="A115" s="200" t="s">
        <v>231</v>
      </c>
      <c r="B115" s="192">
        <v>0</v>
      </c>
      <c r="C115" s="192">
        <v>-525.11</v>
      </c>
      <c r="D115" s="192">
        <v>0</v>
      </c>
      <c r="E115" s="192">
        <v>-525.11</v>
      </c>
    </row>
    <row r="116" spans="1:5" ht="15" customHeight="1" x14ac:dyDescent="0.2">
      <c r="A116" s="200" t="s">
        <v>232</v>
      </c>
      <c r="B116" s="192">
        <v>0</v>
      </c>
      <c r="C116" s="192">
        <v>14183.45</v>
      </c>
      <c r="D116" s="192">
        <v>0</v>
      </c>
      <c r="E116" s="192">
        <v>14183.45</v>
      </c>
    </row>
    <row r="117" spans="1:5" ht="15" customHeight="1" x14ac:dyDescent="0.2">
      <c r="A117" s="200" t="s">
        <v>233</v>
      </c>
      <c r="B117" s="192">
        <v>0</v>
      </c>
      <c r="C117" s="192">
        <v>29.62</v>
      </c>
      <c r="D117" s="192">
        <v>0</v>
      </c>
      <c r="E117" s="192">
        <v>29.62</v>
      </c>
    </row>
    <row r="118" spans="1:5" ht="15" customHeight="1" x14ac:dyDescent="0.2">
      <c r="A118" s="200" t="s">
        <v>234</v>
      </c>
      <c r="B118" s="192">
        <v>0</v>
      </c>
      <c r="C118" s="192">
        <v>4890.8500000000004</v>
      </c>
      <c r="D118" s="192">
        <v>0</v>
      </c>
      <c r="E118" s="192">
        <v>4890.8500000000004</v>
      </c>
    </row>
    <row r="119" spans="1:5" ht="15" customHeight="1" x14ac:dyDescent="0.2">
      <c r="A119" s="200" t="s">
        <v>235</v>
      </c>
      <c r="B119" s="192">
        <v>0</v>
      </c>
      <c r="C119" s="192">
        <v>704.51</v>
      </c>
      <c r="D119" s="192">
        <v>0</v>
      </c>
      <c r="E119" s="192">
        <v>704.51</v>
      </c>
    </row>
    <row r="120" spans="1:5" ht="15" customHeight="1" x14ac:dyDescent="0.2">
      <c r="A120" s="200" t="s">
        <v>663</v>
      </c>
      <c r="B120" s="192">
        <v>0</v>
      </c>
      <c r="C120" s="192">
        <v>22710.52</v>
      </c>
      <c r="D120" s="192">
        <v>0</v>
      </c>
      <c r="E120" s="192">
        <v>22710.52</v>
      </c>
    </row>
    <row r="121" spans="1:5" ht="15" customHeight="1" x14ac:dyDescent="0.2">
      <c r="A121" s="200" t="s">
        <v>236</v>
      </c>
      <c r="B121" s="192">
        <v>0</v>
      </c>
      <c r="C121" s="192">
        <v>0</v>
      </c>
      <c r="D121" s="192">
        <v>0</v>
      </c>
      <c r="E121" s="192">
        <v>0</v>
      </c>
    </row>
    <row r="122" spans="1:5" ht="15" customHeight="1" x14ac:dyDescent="0.2">
      <c r="A122" s="200" t="s">
        <v>237</v>
      </c>
      <c r="B122" s="192">
        <v>0</v>
      </c>
      <c r="C122" s="192">
        <v>42.56</v>
      </c>
      <c r="D122" s="192">
        <v>0</v>
      </c>
      <c r="E122" s="192">
        <v>42.56</v>
      </c>
    </row>
    <row r="123" spans="1:5" ht="13.5" customHeight="1" x14ac:dyDescent="0.2">
      <c r="A123" s="200" t="s">
        <v>238</v>
      </c>
      <c r="B123" s="192">
        <v>0</v>
      </c>
      <c r="C123" s="192">
        <v>485.85</v>
      </c>
      <c r="D123" s="192">
        <v>0</v>
      </c>
      <c r="E123" s="192">
        <v>485.85</v>
      </c>
    </row>
    <row r="124" spans="1:5" ht="15" customHeight="1" x14ac:dyDescent="0.2">
      <c r="A124" s="200" t="s">
        <v>239</v>
      </c>
      <c r="B124" s="192">
        <v>0</v>
      </c>
      <c r="C124" s="192">
        <v>45111.49</v>
      </c>
      <c r="D124" s="192">
        <v>0</v>
      </c>
      <c r="E124" s="192">
        <v>45111.49</v>
      </c>
    </row>
    <row r="125" spans="1:5" ht="15" customHeight="1" x14ac:dyDescent="0.2">
      <c r="A125" s="200" t="s">
        <v>240</v>
      </c>
      <c r="B125" s="192">
        <v>0</v>
      </c>
      <c r="C125" s="192">
        <v>0</v>
      </c>
      <c r="D125" s="192">
        <v>0</v>
      </c>
      <c r="E125" s="192">
        <v>0</v>
      </c>
    </row>
    <row r="126" spans="1:5" ht="15" customHeight="1" x14ac:dyDescent="0.2">
      <c r="A126" s="200" t="s">
        <v>241</v>
      </c>
      <c r="B126" s="192">
        <v>0</v>
      </c>
      <c r="C126" s="192">
        <v>0</v>
      </c>
      <c r="D126" s="192">
        <v>0</v>
      </c>
      <c r="E126" s="192">
        <v>0</v>
      </c>
    </row>
    <row r="127" spans="1:5" ht="15" customHeight="1" x14ac:dyDescent="0.2">
      <c r="A127" s="200" t="s">
        <v>242</v>
      </c>
      <c r="B127" s="192">
        <v>0</v>
      </c>
      <c r="C127" s="192">
        <v>0</v>
      </c>
      <c r="D127" s="192">
        <v>0</v>
      </c>
      <c r="E127" s="192">
        <v>0</v>
      </c>
    </row>
    <row r="128" spans="1:5" ht="15" customHeight="1" x14ac:dyDescent="0.2">
      <c r="A128" s="200" t="s">
        <v>243</v>
      </c>
      <c r="B128" s="192">
        <v>0</v>
      </c>
      <c r="C128" s="192">
        <v>0</v>
      </c>
      <c r="D128" s="192">
        <v>0</v>
      </c>
      <c r="E128" s="192">
        <v>0</v>
      </c>
    </row>
    <row r="129" spans="1:5" ht="15" customHeight="1" x14ac:dyDescent="0.2">
      <c r="A129" s="200" t="s">
        <v>244</v>
      </c>
      <c r="B129" s="192">
        <v>0</v>
      </c>
      <c r="C129" s="192">
        <v>0</v>
      </c>
      <c r="D129" s="192">
        <v>0</v>
      </c>
      <c r="E129" s="192">
        <v>0</v>
      </c>
    </row>
    <row r="130" spans="1:5" ht="15" customHeight="1" x14ac:dyDescent="0.2">
      <c r="A130" s="201" t="s">
        <v>667</v>
      </c>
      <c r="B130" s="192">
        <v>0</v>
      </c>
      <c r="C130" s="192">
        <v>0</v>
      </c>
      <c r="D130" s="192">
        <v>0</v>
      </c>
      <c r="E130" s="192">
        <v>0</v>
      </c>
    </row>
    <row r="131" spans="1:5" ht="15" customHeight="1" x14ac:dyDescent="0.2">
      <c r="A131" s="205" t="s">
        <v>245</v>
      </c>
      <c r="B131" s="194">
        <v>10864766.66</v>
      </c>
      <c r="C131" s="194">
        <v>206053.93</v>
      </c>
      <c r="D131" s="194">
        <v>0</v>
      </c>
      <c r="E131" s="194">
        <v>11070820.59</v>
      </c>
    </row>
    <row r="132" spans="1:5" ht="15" customHeight="1" x14ac:dyDescent="0.2">
      <c r="A132" s="199" t="s">
        <v>246</v>
      </c>
      <c r="B132" s="192"/>
      <c r="C132" s="192"/>
      <c r="D132" s="192"/>
      <c r="E132" s="192"/>
    </row>
    <row r="133" spans="1:5" ht="15" customHeight="1" x14ac:dyDescent="0.2">
      <c r="A133" s="200" t="s">
        <v>247</v>
      </c>
      <c r="B133" s="192">
        <v>200571.21</v>
      </c>
      <c r="C133" s="192">
        <v>0</v>
      </c>
      <c r="D133" s="192">
        <v>0</v>
      </c>
      <c r="E133" s="192">
        <v>200571.21</v>
      </c>
    </row>
    <row r="134" spans="1:5" ht="15" customHeight="1" x14ac:dyDescent="0.2">
      <c r="A134" s="200" t="s">
        <v>248</v>
      </c>
      <c r="B134" s="192">
        <v>0</v>
      </c>
      <c r="C134" s="192">
        <v>0</v>
      </c>
      <c r="D134" s="192">
        <v>0</v>
      </c>
      <c r="E134" s="192">
        <v>0</v>
      </c>
    </row>
    <row r="135" spans="1:5" ht="15" customHeight="1" x14ac:dyDescent="0.2">
      <c r="A135" s="200" t="s">
        <v>249</v>
      </c>
      <c r="B135" s="192">
        <v>7630.45</v>
      </c>
      <c r="C135" s="192">
        <v>0</v>
      </c>
      <c r="D135" s="192">
        <v>0</v>
      </c>
      <c r="E135" s="192">
        <v>7630.45</v>
      </c>
    </row>
    <row r="136" spans="1:5" ht="15" customHeight="1" x14ac:dyDescent="0.2">
      <c r="A136" s="200" t="s">
        <v>664</v>
      </c>
      <c r="B136" s="192">
        <v>210171.98</v>
      </c>
      <c r="C136" s="192">
        <v>0</v>
      </c>
      <c r="D136" s="192">
        <v>0</v>
      </c>
      <c r="E136" s="192">
        <v>210171.98</v>
      </c>
    </row>
    <row r="137" spans="1:5" ht="15" customHeight="1" x14ac:dyDescent="0.2">
      <c r="A137" s="200" t="s">
        <v>250</v>
      </c>
      <c r="B137" s="192">
        <v>88483.94</v>
      </c>
      <c r="C137" s="192">
        <v>0</v>
      </c>
      <c r="D137" s="192">
        <v>0</v>
      </c>
      <c r="E137" s="192">
        <v>88483.94</v>
      </c>
    </row>
    <row r="138" spans="1:5" ht="15" customHeight="1" x14ac:dyDescent="0.2">
      <c r="A138" s="200" t="s">
        <v>251</v>
      </c>
      <c r="B138" s="192">
        <v>21055.94</v>
      </c>
      <c r="C138" s="192">
        <v>0</v>
      </c>
      <c r="D138" s="192">
        <v>0</v>
      </c>
      <c r="E138" s="192">
        <v>21055.94</v>
      </c>
    </row>
    <row r="139" spans="1:5" ht="15" customHeight="1" x14ac:dyDescent="0.2">
      <c r="A139" s="200" t="s">
        <v>252</v>
      </c>
      <c r="B139" s="192">
        <v>2302.99999999999</v>
      </c>
      <c r="C139" s="192">
        <v>0</v>
      </c>
      <c r="D139" s="192">
        <v>0</v>
      </c>
      <c r="E139" s="192">
        <v>2302.99999999999</v>
      </c>
    </row>
    <row r="140" spans="1:5" ht="15" customHeight="1" x14ac:dyDescent="0.2">
      <c r="A140" s="200" t="s">
        <v>64</v>
      </c>
      <c r="B140" s="192">
        <v>4496.32</v>
      </c>
      <c r="C140" s="192">
        <v>0</v>
      </c>
      <c r="D140" s="192">
        <v>0</v>
      </c>
      <c r="E140" s="192">
        <v>4496.32</v>
      </c>
    </row>
    <row r="141" spans="1:5" ht="15" customHeight="1" x14ac:dyDescent="0.2">
      <c r="A141" s="200" t="s">
        <v>253</v>
      </c>
      <c r="B141" s="192">
        <v>0</v>
      </c>
      <c r="C141" s="192">
        <v>0</v>
      </c>
      <c r="D141" s="192">
        <v>0</v>
      </c>
      <c r="E141" s="192">
        <v>0</v>
      </c>
    </row>
    <row r="142" spans="1:5" ht="15" customHeight="1" x14ac:dyDescent="0.2">
      <c r="A142" s="200" t="s">
        <v>254</v>
      </c>
      <c r="B142" s="192">
        <v>109786.489999999</v>
      </c>
      <c r="C142" s="192">
        <v>0</v>
      </c>
      <c r="D142" s="192">
        <v>0</v>
      </c>
      <c r="E142" s="192">
        <v>109786.489999999</v>
      </c>
    </row>
    <row r="143" spans="1:5" ht="15" customHeight="1" x14ac:dyDescent="0.2">
      <c r="A143" s="200" t="s">
        <v>255</v>
      </c>
      <c r="B143" s="192">
        <v>27937.54</v>
      </c>
      <c r="C143" s="192">
        <v>0</v>
      </c>
      <c r="D143" s="192">
        <v>0</v>
      </c>
      <c r="E143" s="192">
        <v>27937.54</v>
      </c>
    </row>
    <row r="144" spans="1:5" ht="15" customHeight="1" x14ac:dyDescent="0.2">
      <c r="A144" s="200" t="s">
        <v>256</v>
      </c>
      <c r="B144" s="192">
        <v>145388.51</v>
      </c>
      <c r="C144" s="192">
        <v>0</v>
      </c>
      <c r="D144" s="192">
        <v>0</v>
      </c>
      <c r="E144" s="192">
        <v>145388.51</v>
      </c>
    </row>
    <row r="145" spans="1:5" ht="15" customHeight="1" x14ac:dyDescent="0.2">
      <c r="A145" s="200" t="s">
        <v>257</v>
      </c>
      <c r="B145" s="192">
        <v>813.6</v>
      </c>
      <c r="C145" s="192">
        <v>0</v>
      </c>
      <c r="D145" s="192">
        <v>0</v>
      </c>
      <c r="E145" s="192">
        <v>813.6</v>
      </c>
    </row>
    <row r="146" spans="1:5" ht="15" customHeight="1" x14ac:dyDescent="0.2">
      <c r="A146" s="200" t="s">
        <v>258</v>
      </c>
      <c r="B146" s="192">
        <v>8467.64</v>
      </c>
      <c r="C146" s="192">
        <v>0</v>
      </c>
      <c r="D146" s="192">
        <v>0</v>
      </c>
      <c r="E146" s="192">
        <v>8467.64</v>
      </c>
    </row>
    <row r="147" spans="1:5" ht="15" customHeight="1" x14ac:dyDescent="0.2">
      <c r="A147" s="200" t="s">
        <v>259</v>
      </c>
      <c r="B147" s="192">
        <v>0</v>
      </c>
      <c r="C147" s="192">
        <v>0</v>
      </c>
      <c r="D147" s="192">
        <v>0</v>
      </c>
      <c r="E147" s="192">
        <v>0</v>
      </c>
    </row>
    <row r="148" spans="1:5" ht="15" customHeight="1" x14ac:dyDescent="0.2">
      <c r="A148" s="200" t="s">
        <v>260</v>
      </c>
      <c r="B148" s="192">
        <v>0</v>
      </c>
      <c r="C148" s="192">
        <v>0</v>
      </c>
      <c r="D148" s="192">
        <v>0</v>
      </c>
      <c r="E148" s="192">
        <v>0</v>
      </c>
    </row>
    <row r="149" spans="1:5" ht="15" customHeight="1" x14ac:dyDescent="0.2">
      <c r="A149" s="200" t="s">
        <v>668</v>
      </c>
      <c r="B149" s="192">
        <v>192710.24</v>
      </c>
      <c r="C149" s="192">
        <v>0</v>
      </c>
      <c r="D149" s="192">
        <v>0</v>
      </c>
      <c r="E149" s="192">
        <v>192710.24</v>
      </c>
    </row>
    <row r="150" spans="1:5" ht="12.75" customHeight="1" x14ac:dyDescent="0.2">
      <c r="A150" s="200" t="s">
        <v>261</v>
      </c>
      <c r="B150" s="192">
        <v>236258.019999999</v>
      </c>
      <c r="C150" s="192">
        <v>0</v>
      </c>
      <c r="D150" s="192">
        <v>0</v>
      </c>
      <c r="E150" s="192">
        <v>236258.019999999</v>
      </c>
    </row>
    <row r="151" spans="1:5" ht="15" customHeight="1" x14ac:dyDescent="0.2">
      <c r="A151" s="200" t="s">
        <v>262</v>
      </c>
      <c r="B151" s="192">
        <v>424833.87999999902</v>
      </c>
      <c r="C151" s="192">
        <v>0</v>
      </c>
      <c r="D151" s="192">
        <v>0</v>
      </c>
      <c r="E151" s="192">
        <v>424833.87999999902</v>
      </c>
    </row>
    <row r="152" spans="1:5" ht="15" customHeight="1" x14ac:dyDescent="0.2">
      <c r="A152" s="200" t="s">
        <v>263</v>
      </c>
      <c r="B152" s="192">
        <v>41849.160000000003</v>
      </c>
      <c r="C152" s="192">
        <v>0</v>
      </c>
      <c r="D152" s="192">
        <v>0</v>
      </c>
      <c r="E152" s="192">
        <v>41849.160000000003</v>
      </c>
    </row>
    <row r="153" spans="1:5" ht="15" customHeight="1" x14ac:dyDescent="0.2">
      <c r="A153" s="200" t="s">
        <v>264</v>
      </c>
      <c r="B153" s="192">
        <v>0</v>
      </c>
      <c r="C153" s="192">
        <v>0</v>
      </c>
      <c r="D153" s="192">
        <v>0</v>
      </c>
      <c r="E153" s="192">
        <v>0</v>
      </c>
    </row>
    <row r="154" spans="1:5" ht="15" customHeight="1" x14ac:dyDescent="0.2">
      <c r="A154" s="200" t="s">
        <v>265</v>
      </c>
      <c r="B154" s="192">
        <v>0</v>
      </c>
      <c r="C154" s="192">
        <v>0</v>
      </c>
      <c r="D154" s="192">
        <v>0</v>
      </c>
      <c r="E154" s="192">
        <v>0</v>
      </c>
    </row>
    <row r="155" spans="1:5" ht="15" customHeight="1" x14ac:dyDescent="0.2">
      <c r="A155" s="200" t="s">
        <v>266</v>
      </c>
      <c r="B155" s="192">
        <v>0</v>
      </c>
      <c r="C155" s="192">
        <v>0</v>
      </c>
      <c r="D155" s="192">
        <v>0</v>
      </c>
      <c r="E155" s="192">
        <v>0</v>
      </c>
    </row>
    <row r="156" spans="1:5" ht="15" customHeight="1" x14ac:dyDescent="0.2">
      <c r="A156" s="200" t="s">
        <v>665</v>
      </c>
      <c r="B156" s="192">
        <v>0</v>
      </c>
      <c r="C156" s="192">
        <v>0</v>
      </c>
      <c r="D156" s="192">
        <v>0</v>
      </c>
      <c r="E156" s="192">
        <v>0</v>
      </c>
    </row>
    <row r="157" spans="1:5" ht="15" customHeight="1" x14ac:dyDescent="0.2">
      <c r="A157" s="200" t="s">
        <v>267</v>
      </c>
      <c r="B157" s="192">
        <v>0</v>
      </c>
      <c r="C157" s="192">
        <v>0</v>
      </c>
      <c r="D157" s="192">
        <v>0</v>
      </c>
      <c r="E157" s="192">
        <v>0</v>
      </c>
    </row>
    <row r="158" spans="1:5" ht="15" customHeight="1" x14ac:dyDescent="0.2">
      <c r="A158" s="200" t="s">
        <v>666</v>
      </c>
      <c r="B158" s="192">
        <v>0</v>
      </c>
      <c r="C158" s="192">
        <v>0</v>
      </c>
      <c r="D158" s="192">
        <v>0</v>
      </c>
      <c r="E158" s="192">
        <v>0</v>
      </c>
    </row>
    <row r="159" spans="1:5" ht="13.5" customHeight="1" x14ac:dyDescent="0.2">
      <c r="A159" s="201" t="s">
        <v>270</v>
      </c>
      <c r="B159" s="202">
        <v>0</v>
      </c>
      <c r="C159" s="202">
        <v>0</v>
      </c>
      <c r="D159" s="202">
        <v>0</v>
      </c>
      <c r="E159" s="202">
        <v>0</v>
      </c>
    </row>
    <row r="160" spans="1:5" ht="15" customHeight="1" x14ac:dyDescent="0.2">
      <c r="A160" s="200" t="s">
        <v>272</v>
      </c>
      <c r="B160" s="192">
        <v>1722757.9199999899</v>
      </c>
      <c r="C160" s="192">
        <v>0</v>
      </c>
      <c r="D160" s="192">
        <v>0</v>
      </c>
      <c r="E160" s="192">
        <v>1722757.9199999899</v>
      </c>
    </row>
    <row r="161" spans="1:5" ht="15" customHeight="1" x14ac:dyDescent="0.2">
      <c r="A161" s="199" t="s">
        <v>273</v>
      </c>
      <c r="B161" s="192"/>
      <c r="C161" s="192"/>
      <c r="D161" s="192"/>
      <c r="E161" s="192"/>
    </row>
    <row r="162" spans="1:5" ht="15" customHeight="1" x14ac:dyDescent="0.2">
      <c r="A162" s="200" t="s">
        <v>274</v>
      </c>
      <c r="B162" s="192">
        <v>204219.429999999</v>
      </c>
      <c r="C162" s="192">
        <v>0</v>
      </c>
      <c r="D162" s="192">
        <v>0</v>
      </c>
      <c r="E162" s="192">
        <v>204219.429999999</v>
      </c>
    </row>
    <row r="163" spans="1:5" ht="15" customHeight="1" x14ac:dyDescent="0.2">
      <c r="A163" s="200" t="s">
        <v>275</v>
      </c>
      <c r="B163" s="192">
        <v>246129.139999999</v>
      </c>
      <c r="C163" s="192">
        <v>0</v>
      </c>
      <c r="D163" s="192">
        <v>0</v>
      </c>
      <c r="E163" s="192">
        <v>246129.139999999</v>
      </c>
    </row>
    <row r="164" spans="1:5" ht="15" customHeight="1" x14ac:dyDescent="0.2">
      <c r="A164" s="200" t="s">
        <v>277</v>
      </c>
      <c r="B164" s="192">
        <v>194761.359999999</v>
      </c>
      <c r="C164" s="192">
        <v>0</v>
      </c>
      <c r="D164" s="192">
        <v>0</v>
      </c>
      <c r="E164" s="192">
        <v>194761.359999999</v>
      </c>
    </row>
    <row r="165" spans="1:5" ht="15" customHeight="1" x14ac:dyDescent="0.2">
      <c r="A165" s="200" t="s">
        <v>278</v>
      </c>
      <c r="B165" s="192">
        <v>304829.77</v>
      </c>
      <c r="C165" s="192">
        <v>0</v>
      </c>
      <c r="D165" s="192">
        <v>0</v>
      </c>
      <c r="E165" s="192">
        <v>304829.77</v>
      </c>
    </row>
    <row r="166" spans="1:5" ht="15" customHeight="1" x14ac:dyDescent="0.2">
      <c r="A166" s="200" t="s">
        <v>279</v>
      </c>
      <c r="B166" s="192">
        <v>168166.30999999901</v>
      </c>
      <c r="C166" s="192">
        <v>0</v>
      </c>
      <c r="D166" s="192">
        <v>0</v>
      </c>
      <c r="E166" s="192">
        <v>168166.30999999901</v>
      </c>
    </row>
    <row r="167" spans="1:5" ht="15" customHeight="1" x14ac:dyDescent="0.2">
      <c r="A167" s="200" t="s">
        <v>280</v>
      </c>
      <c r="B167" s="192">
        <v>0</v>
      </c>
      <c r="C167" s="192">
        <v>0</v>
      </c>
      <c r="D167" s="192">
        <v>0</v>
      </c>
      <c r="E167" s="192">
        <v>0</v>
      </c>
    </row>
    <row r="168" spans="1:5" ht="15" customHeight="1" x14ac:dyDescent="0.2">
      <c r="A168" s="200" t="s">
        <v>281</v>
      </c>
      <c r="B168" s="192">
        <v>66156.309999999299</v>
      </c>
      <c r="C168" s="192">
        <v>0</v>
      </c>
      <c r="D168" s="192">
        <v>0</v>
      </c>
      <c r="E168" s="192">
        <v>66156.309999999299</v>
      </c>
    </row>
    <row r="169" spans="1:5" ht="15" customHeight="1" x14ac:dyDescent="0.2">
      <c r="A169" s="200" t="s">
        <v>282</v>
      </c>
      <c r="B169" s="192">
        <v>318732.33</v>
      </c>
      <c r="C169" s="192">
        <v>0</v>
      </c>
      <c r="D169" s="192">
        <v>0</v>
      </c>
      <c r="E169" s="192">
        <v>318732.33</v>
      </c>
    </row>
    <row r="170" spans="1:5" ht="15" customHeight="1" x14ac:dyDescent="0.2">
      <c r="A170" s="200" t="s">
        <v>283</v>
      </c>
      <c r="B170" s="192">
        <v>536564.67000000004</v>
      </c>
      <c r="C170" s="192">
        <v>0</v>
      </c>
      <c r="D170" s="192">
        <v>0</v>
      </c>
      <c r="E170" s="192">
        <v>536564.67000000004</v>
      </c>
    </row>
    <row r="171" spans="1:5" ht="15" customHeight="1" x14ac:dyDescent="0.2">
      <c r="A171" s="200" t="s">
        <v>284</v>
      </c>
      <c r="B171" s="192">
        <v>69719.11</v>
      </c>
      <c r="C171" s="192">
        <v>0</v>
      </c>
      <c r="D171" s="192">
        <v>0</v>
      </c>
      <c r="E171" s="192">
        <v>69719.11</v>
      </c>
    </row>
    <row r="172" spans="1:5" ht="15" customHeight="1" x14ac:dyDescent="0.2">
      <c r="A172" s="200" t="s">
        <v>285</v>
      </c>
      <c r="B172" s="192">
        <v>0</v>
      </c>
      <c r="C172" s="192">
        <v>0</v>
      </c>
      <c r="D172" s="192">
        <v>0</v>
      </c>
      <c r="E172" s="192">
        <v>0</v>
      </c>
    </row>
    <row r="173" spans="1:5" ht="15" customHeight="1" x14ac:dyDescent="0.2">
      <c r="A173" s="200" t="s">
        <v>286</v>
      </c>
      <c r="B173" s="192">
        <v>0</v>
      </c>
      <c r="C173" s="192">
        <v>0</v>
      </c>
      <c r="D173" s="192">
        <v>0</v>
      </c>
      <c r="E173" s="192">
        <v>0</v>
      </c>
    </row>
    <row r="174" spans="1:5" ht="15" customHeight="1" x14ac:dyDescent="0.2">
      <c r="A174" s="200" t="s">
        <v>287</v>
      </c>
      <c r="B174" s="192">
        <v>321523.41999999899</v>
      </c>
      <c r="C174" s="192">
        <v>0</v>
      </c>
      <c r="D174" s="192">
        <v>0</v>
      </c>
      <c r="E174" s="192">
        <v>321523.41999999899</v>
      </c>
    </row>
    <row r="175" spans="1:5" ht="15" customHeight="1" x14ac:dyDescent="0.2">
      <c r="A175" s="200" t="s">
        <v>288</v>
      </c>
      <c r="B175" s="192">
        <v>3665878.79</v>
      </c>
      <c r="C175" s="192">
        <v>0</v>
      </c>
      <c r="D175" s="192">
        <v>0</v>
      </c>
      <c r="E175" s="192">
        <v>3665878.79</v>
      </c>
    </row>
    <row r="176" spans="1:5" ht="15" customHeight="1" x14ac:dyDescent="0.2">
      <c r="A176" s="200" t="s">
        <v>289</v>
      </c>
      <c r="B176" s="192">
        <v>1163566.69</v>
      </c>
      <c r="C176" s="192">
        <v>0</v>
      </c>
      <c r="D176" s="192">
        <v>0</v>
      </c>
      <c r="E176" s="192">
        <v>1163566.69</v>
      </c>
    </row>
    <row r="177" spans="1:5" ht="15" customHeight="1" x14ac:dyDescent="0.2">
      <c r="A177" s="200" t="s">
        <v>290</v>
      </c>
      <c r="B177" s="192">
        <v>12303.32</v>
      </c>
      <c r="C177" s="192">
        <v>0</v>
      </c>
      <c r="D177" s="192">
        <v>0</v>
      </c>
      <c r="E177" s="192">
        <v>12303.32</v>
      </c>
    </row>
    <row r="178" spans="1:5" ht="15" customHeight="1" x14ac:dyDescent="0.2">
      <c r="A178" s="200" t="s">
        <v>291</v>
      </c>
      <c r="B178" s="192">
        <v>262933.58999999898</v>
      </c>
      <c r="C178" s="192">
        <v>0</v>
      </c>
      <c r="D178" s="192">
        <v>0</v>
      </c>
      <c r="E178" s="192">
        <v>262933.58999999898</v>
      </c>
    </row>
    <row r="179" spans="1:5" ht="15" customHeight="1" x14ac:dyDescent="0.2">
      <c r="A179" s="200" t="s">
        <v>292</v>
      </c>
      <c r="B179" s="192">
        <v>42011.099999999897</v>
      </c>
      <c r="C179" s="192">
        <v>0</v>
      </c>
      <c r="D179" s="192">
        <v>0</v>
      </c>
      <c r="E179" s="192">
        <v>42011.099999999897</v>
      </c>
    </row>
    <row r="180" spans="1:5" ht="15" customHeight="1" x14ac:dyDescent="0.2">
      <c r="A180" s="200" t="s">
        <v>293</v>
      </c>
      <c r="B180" s="192">
        <v>0</v>
      </c>
      <c r="C180" s="192">
        <v>0</v>
      </c>
      <c r="D180" s="192">
        <v>0</v>
      </c>
      <c r="E180" s="192">
        <v>0</v>
      </c>
    </row>
    <row r="181" spans="1:5" ht="15" customHeight="1" x14ac:dyDescent="0.2">
      <c r="A181" s="200" t="s">
        <v>294</v>
      </c>
      <c r="B181" s="192">
        <v>0</v>
      </c>
      <c r="C181" s="192">
        <v>181020.83</v>
      </c>
      <c r="D181" s="192">
        <v>0</v>
      </c>
      <c r="E181" s="192">
        <v>181020.83</v>
      </c>
    </row>
    <row r="182" spans="1:5" ht="15" customHeight="1" x14ac:dyDescent="0.2">
      <c r="A182" s="200" t="s">
        <v>295</v>
      </c>
      <c r="B182" s="192">
        <v>0</v>
      </c>
      <c r="C182" s="192">
        <v>109582.52</v>
      </c>
      <c r="D182" s="192">
        <v>0</v>
      </c>
      <c r="E182" s="192">
        <v>109582.52</v>
      </c>
    </row>
    <row r="183" spans="1:5" ht="15" customHeight="1" x14ac:dyDescent="0.2">
      <c r="A183" s="200" t="s">
        <v>296</v>
      </c>
      <c r="B183" s="192">
        <v>0</v>
      </c>
      <c r="C183" s="192">
        <v>1833747.53</v>
      </c>
      <c r="D183" s="192">
        <v>0</v>
      </c>
      <c r="E183" s="192">
        <v>1833747.53</v>
      </c>
    </row>
    <row r="184" spans="1:5" ht="15" customHeight="1" x14ac:dyDescent="0.2">
      <c r="A184" s="200" t="s">
        <v>297</v>
      </c>
      <c r="B184" s="192">
        <v>0</v>
      </c>
      <c r="C184" s="192">
        <v>194702.72</v>
      </c>
      <c r="D184" s="192">
        <v>0</v>
      </c>
      <c r="E184" s="192">
        <v>194702.72</v>
      </c>
    </row>
    <row r="185" spans="1:5" ht="15" customHeight="1" x14ac:dyDescent="0.2">
      <c r="A185" s="200" t="s">
        <v>298</v>
      </c>
      <c r="B185" s="192">
        <v>0</v>
      </c>
      <c r="C185" s="192">
        <v>11063.9</v>
      </c>
      <c r="D185" s="192">
        <v>0</v>
      </c>
      <c r="E185" s="192">
        <v>11063.9</v>
      </c>
    </row>
    <row r="186" spans="1:5" ht="11.25" customHeight="1" x14ac:dyDescent="0.2">
      <c r="A186" s="200" t="s">
        <v>299</v>
      </c>
      <c r="B186" s="192">
        <v>0</v>
      </c>
      <c r="C186" s="192">
        <v>258425.01</v>
      </c>
      <c r="D186" s="192">
        <v>0</v>
      </c>
      <c r="E186" s="192">
        <v>258425.01</v>
      </c>
    </row>
    <row r="187" spans="1:5" ht="15" customHeight="1" x14ac:dyDescent="0.2">
      <c r="A187" s="200" t="s">
        <v>300</v>
      </c>
      <c r="B187" s="192">
        <v>0</v>
      </c>
      <c r="C187" s="192">
        <v>525357.679999999</v>
      </c>
      <c r="D187" s="192">
        <v>0</v>
      </c>
      <c r="E187" s="192">
        <v>525357.679999999</v>
      </c>
    </row>
    <row r="188" spans="1:5" ht="15" customHeight="1" x14ac:dyDescent="0.2">
      <c r="A188" s="200" t="s">
        <v>301</v>
      </c>
      <c r="B188" s="192">
        <v>0</v>
      </c>
      <c r="C188" s="192">
        <v>403263.69</v>
      </c>
      <c r="D188" s="192">
        <v>0</v>
      </c>
      <c r="E188" s="192">
        <v>403263.69</v>
      </c>
    </row>
    <row r="189" spans="1:5" ht="15" customHeight="1" x14ac:dyDescent="0.2">
      <c r="A189" s="200" t="s">
        <v>302</v>
      </c>
      <c r="B189" s="192">
        <v>0</v>
      </c>
      <c r="C189" s="192">
        <v>22998.95</v>
      </c>
      <c r="D189" s="192">
        <v>0</v>
      </c>
      <c r="E189" s="192">
        <v>22998.95</v>
      </c>
    </row>
    <row r="190" spans="1:5" ht="15" customHeight="1" x14ac:dyDescent="0.2">
      <c r="A190" s="200" t="s">
        <v>662</v>
      </c>
      <c r="B190" s="192">
        <v>0</v>
      </c>
      <c r="C190" s="192">
        <v>20717.349999999999</v>
      </c>
      <c r="D190" s="192">
        <v>0</v>
      </c>
      <c r="E190" s="192">
        <v>20717.349999999999</v>
      </c>
    </row>
    <row r="191" spans="1:5" ht="15" customHeight="1" x14ac:dyDescent="0.2">
      <c r="A191" s="200" t="s">
        <v>303</v>
      </c>
      <c r="B191" s="192">
        <v>0</v>
      </c>
      <c r="C191" s="192">
        <v>391362.3</v>
      </c>
      <c r="D191" s="192">
        <v>0</v>
      </c>
      <c r="E191" s="192">
        <v>391362.3</v>
      </c>
    </row>
    <row r="192" spans="1:5" ht="15" customHeight="1" x14ac:dyDescent="0.2">
      <c r="A192" s="200" t="s">
        <v>304</v>
      </c>
      <c r="B192" s="192">
        <v>0</v>
      </c>
      <c r="C192" s="192">
        <v>47773.389999999898</v>
      </c>
      <c r="D192" s="192">
        <v>0</v>
      </c>
      <c r="E192" s="192">
        <v>47773.389999999898</v>
      </c>
    </row>
    <row r="193" spans="1:5" ht="12.75" customHeight="1" x14ac:dyDescent="0.2">
      <c r="A193" s="200" t="s">
        <v>305</v>
      </c>
      <c r="B193" s="192">
        <v>0</v>
      </c>
      <c r="C193" s="192">
        <v>57591.88</v>
      </c>
      <c r="D193" s="192">
        <v>0</v>
      </c>
      <c r="E193" s="192">
        <v>57591.88</v>
      </c>
    </row>
    <row r="194" spans="1:5" ht="15" customHeight="1" x14ac:dyDescent="0.2">
      <c r="A194" s="200" t="s">
        <v>306</v>
      </c>
      <c r="B194" s="192">
        <v>0</v>
      </c>
      <c r="C194" s="192">
        <v>159921.299999999</v>
      </c>
      <c r="D194" s="192">
        <v>0</v>
      </c>
      <c r="E194" s="192">
        <v>159921.299999999</v>
      </c>
    </row>
    <row r="195" spans="1:5" ht="15" customHeight="1" x14ac:dyDescent="0.2">
      <c r="A195" s="200" t="s">
        <v>307</v>
      </c>
      <c r="B195" s="192">
        <v>0</v>
      </c>
      <c r="C195" s="192">
        <v>59075.77</v>
      </c>
      <c r="D195" s="192">
        <v>0</v>
      </c>
      <c r="E195" s="192">
        <v>59075.77</v>
      </c>
    </row>
    <row r="196" spans="1:5" ht="13.5" customHeight="1" x14ac:dyDescent="0.2">
      <c r="A196" s="201" t="s">
        <v>308</v>
      </c>
      <c r="B196" s="202">
        <v>0</v>
      </c>
      <c r="C196" s="202">
        <v>110717.26</v>
      </c>
      <c r="D196" s="202">
        <v>0</v>
      </c>
      <c r="E196" s="202">
        <v>110717.26</v>
      </c>
    </row>
    <row r="197" spans="1:5" ht="15" customHeight="1" x14ac:dyDescent="0.2">
      <c r="A197" s="200" t="s">
        <v>309</v>
      </c>
      <c r="B197" s="192">
        <v>7577495.3399999999</v>
      </c>
      <c r="C197" s="192">
        <v>4387322.08</v>
      </c>
      <c r="D197" s="192">
        <v>0</v>
      </c>
      <c r="E197" s="192">
        <v>11964817.42</v>
      </c>
    </row>
    <row r="198" spans="1:5" ht="15" customHeight="1" x14ac:dyDescent="0.2">
      <c r="A198" s="199" t="s">
        <v>310</v>
      </c>
      <c r="B198" s="192"/>
      <c r="C198" s="192"/>
      <c r="D198" s="192"/>
      <c r="E198" s="192"/>
    </row>
    <row r="199" spans="1:5" ht="15" customHeight="1" x14ac:dyDescent="0.2">
      <c r="A199" s="200" t="s">
        <v>311</v>
      </c>
      <c r="B199" s="192">
        <v>0</v>
      </c>
      <c r="C199" s="192">
        <v>0</v>
      </c>
      <c r="D199" s="192">
        <v>25361.39</v>
      </c>
      <c r="E199" s="192">
        <v>25361.389999999901</v>
      </c>
    </row>
    <row r="200" spans="1:5" ht="15" customHeight="1" x14ac:dyDescent="0.2">
      <c r="A200" s="200" t="s">
        <v>312</v>
      </c>
      <c r="B200" s="192">
        <v>1512078.67</v>
      </c>
      <c r="C200" s="192">
        <v>1100187.99999999</v>
      </c>
      <c r="D200" s="192">
        <v>55772.68</v>
      </c>
      <c r="E200" s="192">
        <v>2668039.3499999903</v>
      </c>
    </row>
    <row r="201" spans="1:5" ht="15" customHeight="1" x14ac:dyDescent="0.2">
      <c r="A201" s="200" t="s">
        <v>313</v>
      </c>
      <c r="B201" s="192">
        <v>239943.45</v>
      </c>
      <c r="C201" s="192">
        <v>88825.27</v>
      </c>
      <c r="D201" s="192">
        <v>2430340.11</v>
      </c>
      <c r="E201" s="192">
        <v>2759108.83</v>
      </c>
    </row>
    <row r="202" spans="1:5" ht="12.75" customHeight="1" x14ac:dyDescent="0.2">
      <c r="A202" s="200" t="s">
        <v>314</v>
      </c>
      <c r="B202" s="192">
        <v>1155032.8700000001</v>
      </c>
      <c r="C202" s="192">
        <v>427543.98</v>
      </c>
      <c r="D202" s="192">
        <v>0</v>
      </c>
      <c r="E202" s="192">
        <v>1582576.85</v>
      </c>
    </row>
    <row r="203" spans="1:5" ht="15" customHeight="1" x14ac:dyDescent="0.2">
      <c r="A203" s="201" t="s">
        <v>315</v>
      </c>
      <c r="B203" s="202">
        <v>0</v>
      </c>
      <c r="C203" s="202">
        <v>0</v>
      </c>
      <c r="D203" s="202">
        <v>0</v>
      </c>
      <c r="E203" s="202">
        <v>0</v>
      </c>
    </row>
    <row r="204" spans="1:5" ht="15" customHeight="1" x14ac:dyDescent="0.2">
      <c r="A204" s="200" t="s">
        <v>316</v>
      </c>
      <c r="B204" s="192">
        <v>2907054.99</v>
      </c>
      <c r="C204" s="192">
        <v>1616557.24999999</v>
      </c>
      <c r="D204" s="192">
        <v>2511474.1800000002</v>
      </c>
      <c r="E204" s="192">
        <v>7035086.4199999999</v>
      </c>
    </row>
    <row r="205" spans="1:5" ht="15" customHeight="1" x14ac:dyDescent="0.2">
      <c r="A205" s="199" t="s">
        <v>317</v>
      </c>
      <c r="B205" s="192"/>
      <c r="C205" s="192"/>
      <c r="D205" s="192"/>
      <c r="E205" s="192"/>
    </row>
    <row r="206" spans="1:5" ht="15" customHeight="1" x14ac:dyDescent="0.2">
      <c r="A206" s="200" t="s">
        <v>318</v>
      </c>
      <c r="B206" s="192">
        <v>1640110.16</v>
      </c>
      <c r="C206" s="192">
        <v>680252.32</v>
      </c>
      <c r="D206" s="192">
        <v>137264.43</v>
      </c>
      <c r="E206" s="192">
        <v>2457626.91</v>
      </c>
    </row>
    <row r="207" spans="1:5" ht="15" customHeight="1" x14ac:dyDescent="0.2">
      <c r="A207" s="200" t="s">
        <v>319</v>
      </c>
      <c r="B207" s="192">
        <v>320001.42</v>
      </c>
      <c r="C207" s="192">
        <v>61601.49</v>
      </c>
      <c r="D207" s="192">
        <v>141742.149999999</v>
      </c>
      <c r="E207" s="192">
        <v>523345.05999999901</v>
      </c>
    </row>
    <row r="208" spans="1:5" ht="15" customHeight="1" x14ac:dyDescent="0.2">
      <c r="A208" s="200" t="s">
        <v>320</v>
      </c>
      <c r="B208" s="192">
        <v>0</v>
      </c>
      <c r="C208" s="192">
        <v>0</v>
      </c>
      <c r="D208" s="192">
        <v>23882.73</v>
      </c>
      <c r="E208" s="192">
        <v>23882.73</v>
      </c>
    </row>
    <row r="209" spans="1:5" ht="15" customHeight="1" x14ac:dyDescent="0.2">
      <c r="A209" s="200" t="s">
        <v>321</v>
      </c>
      <c r="B209" s="192">
        <v>0</v>
      </c>
      <c r="C209" s="192">
        <v>0</v>
      </c>
      <c r="D209" s="192">
        <v>0</v>
      </c>
      <c r="E209" s="192">
        <v>0</v>
      </c>
    </row>
    <row r="210" spans="1:5" ht="17.25" customHeight="1" x14ac:dyDescent="0.2">
      <c r="A210" s="200" t="s">
        <v>323</v>
      </c>
      <c r="B210" s="192">
        <v>71758.569999999905</v>
      </c>
      <c r="C210" s="192">
        <v>916.27</v>
      </c>
      <c r="D210" s="192">
        <v>0</v>
      </c>
      <c r="E210" s="192">
        <v>72674.839999999909</v>
      </c>
    </row>
    <row r="211" spans="1:5" ht="17.25" customHeight="1" x14ac:dyDescent="0.2">
      <c r="A211" s="200" t="s">
        <v>324</v>
      </c>
      <c r="B211" s="192">
        <v>0</v>
      </c>
      <c r="C211" s="192">
        <v>0</v>
      </c>
      <c r="D211" s="192">
        <v>0</v>
      </c>
      <c r="E211" s="192">
        <v>0</v>
      </c>
    </row>
    <row r="212" spans="1:5" ht="15" customHeight="1" x14ac:dyDescent="0.2">
      <c r="A212" s="201" t="s">
        <v>325</v>
      </c>
      <c r="B212" s="202">
        <v>0</v>
      </c>
      <c r="C212" s="202">
        <v>0</v>
      </c>
      <c r="D212" s="202">
        <v>0</v>
      </c>
      <c r="E212" s="202">
        <v>0</v>
      </c>
    </row>
    <row r="213" spans="1:5" ht="15" customHeight="1" x14ac:dyDescent="0.2">
      <c r="A213" s="200" t="s">
        <v>326</v>
      </c>
      <c r="B213" s="192">
        <v>2031870.15</v>
      </c>
      <c r="C213" s="192">
        <v>742770.08</v>
      </c>
      <c r="D213" s="192">
        <v>302889.30999999901</v>
      </c>
      <c r="E213" s="192">
        <v>3077529.5399999903</v>
      </c>
    </row>
    <row r="214" spans="1:5" ht="15" customHeight="1" x14ac:dyDescent="0.2">
      <c r="A214" s="199" t="s">
        <v>327</v>
      </c>
      <c r="B214" s="192"/>
      <c r="C214" s="192"/>
      <c r="D214" s="192"/>
      <c r="E214" s="192"/>
    </row>
    <row r="215" spans="1:5" ht="15" customHeight="1" x14ac:dyDescent="0.2">
      <c r="A215" s="201" t="s">
        <v>328</v>
      </c>
      <c r="B215" s="202">
        <v>9812319.4799999893</v>
      </c>
      <c r="C215" s="202">
        <v>1404281.1</v>
      </c>
      <c r="D215" s="202">
        <v>0</v>
      </c>
      <c r="E215" s="202">
        <v>11216600.579999989</v>
      </c>
    </row>
    <row r="216" spans="1:5" ht="14.25" customHeight="1" x14ac:dyDescent="0.2">
      <c r="A216" s="200" t="s">
        <v>329</v>
      </c>
      <c r="B216" s="192">
        <v>9812319.4799999893</v>
      </c>
      <c r="C216" s="192">
        <v>1404281.1</v>
      </c>
      <c r="D216" s="192">
        <v>0</v>
      </c>
      <c r="E216" s="192">
        <v>11216600.579999989</v>
      </c>
    </row>
    <row r="217" spans="1:5" ht="15" customHeight="1" x14ac:dyDescent="0.2">
      <c r="A217" s="199" t="s">
        <v>330</v>
      </c>
      <c r="B217" s="192"/>
      <c r="C217" s="192"/>
      <c r="D217" s="192"/>
      <c r="E217" s="192"/>
    </row>
    <row r="218" spans="1:5" ht="15" customHeight="1" x14ac:dyDescent="0.2">
      <c r="A218" s="200" t="s">
        <v>331</v>
      </c>
      <c r="B218" s="192">
        <v>329545.61</v>
      </c>
      <c r="C218" s="192">
        <v>138637.1</v>
      </c>
      <c r="D218" s="192">
        <v>3283055.46</v>
      </c>
      <c r="E218" s="192">
        <v>3751238.17</v>
      </c>
    </row>
    <row r="219" spans="1:5" ht="15" customHeight="1" x14ac:dyDescent="0.2">
      <c r="A219" s="200" t="s">
        <v>332</v>
      </c>
      <c r="B219" s="192">
        <v>68901.37</v>
      </c>
      <c r="C219" s="192">
        <v>31844.53</v>
      </c>
      <c r="D219" s="192">
        <v>1175050.83</v>
      </c>
      <c r="E219" s="192">
        <v>1275796.73</v>
      </c>
    </row>
    <row r="220" spans="1:5" ht="15" customHeight="1" x14ac:dyDescent="0.2">
      <c r="A220" s="200" t="s">
        <v>333</v>
      </c>
      <c r="B220" s="192">
        <v>0</v>
      </c>
      <c r="C220" s="192">
        <v>0</v>
      </c>
      <c r="D220" s="192">
        <v>-23977.69</v>
      </c>
      <c r="E220" s="192">
        <v>-23977.69</v>
      </c>
    </row>
    <row r="221" spans="1:5" ht="15" customHeight="1" x14ac:dyDescent="0.2">
      <c r="A221" s="200" t="s">
        <v>334</v>
      </c>
      <c r="B221" s="192">
        <v>172010.06999999899</v>
      </c>
      <c r="C221" s="192">
        <v>36281.86</v>
      </c>
      <c r="D221" s="192">
        <v>615956.78</v>
      </c>
      <c r="E221" s="192">
        <v>824248.71000000008</v>
      </c>
    </row>
    <row r="222" spans="1:5" ht="15" customHeight="1" x14ac:dyDescent="0.2">
      <c r="A222" s="200" t="s">
        <v>335</v>
      </c>
      <c r="B222" s="192">
        <v>382381.43</v>
      </c>
      <c r="C222" s="192">
        <v>29853.4899999999</v>
      </c>
      <c r="D222" s="192">
        <v>-86915.34</v>
      </c>
      <c r="E222" s="192">
        <v>325319.57999999996</v>
      </c>
    </row>
    <row r="223" spans="1:5" ht="15" customHeight="1" x14ac:dyDescent="0.2">
      <c r="A223" s="200" t="s">
        <v>336</v>
      </c>
      <c r="B223" s="192">
        <v>42907.55</v>
      </c>
      <c r="C223" s="192">
        <v>49292.12</v>
      </c>
      <c r="D223" s="192">
        <v>402182.51</v>
      </c>
      <c r="E223" s="192">
        <v>494382.18000000005</v>
      </c>
    </row>
    <row r="224" spans="1:5" ht="15" customHeight="1" x14ac:dyDescent="0.2">
      <c r="A224" s="200" t="s">
        <v>337</v>
      </c>
      <c r="B224" s="192">
        <v>1964462.0999999901</v>
      </c>
      <c r="C224" s="192">
        <v>800059.39999999898</v>
      </c>
      <c r="D224" s="192">
        <v>619997.27999999898</v>
      </c>
      <c r="E224" s="192">
        <v>3384518.7799999891</v>
      </c>
    </row>
    <row r="225" spans="1:5" ht="15" customHeight="1" x14ac:dyDescent="0.2">
      <c r="A225" s="200" t="s">
        <v>338</v>
      </c>
      <c r="B225" s="192">
        <v>523585</v>
      </c>
      <c r="C225" s="192">
        <v>283336</v>
      </c>
      <c r="D225" s="192">
        <v>439100.94</v>
      </c>
      <c r="E225" s="192">
        <v>1246021.94</v>
      </c>
    </row>
    <row r="226" spans="1:5" ht="15" customHeight="1" x14ac:dyDescent="0.2">
      <c r="A226" s="200" t="s">
        <v>339</v>
      </c>
      <c r="B226" s="192">
        <v>0</v>
      </c>
      <c r="C226" s="192">
        <v>0</v>
      </c>
      <c r="D226" s="192">
        <v>153.4</v>
      </c>
      <c r="E226" s="192">
        <v>153.39999999999998</v>
      </c>
    </row>
    <row r="227" spans="1:5" ht="15" customHeight="1" x14ac:dyDescent="0.2">
      <c r="A227" s="200" t="s">
        <v>340</v>
      </c>
      <c r="B227" s="192">
        <v>200238.77</v>
      </c>
      <c r="C227" s="192">
        <v>42523.44</v>
      </c>
      <c r="D227" s="192">
        <v>338489.86</v>
      </c>
      <c r="E227" s="192">
        <v>581252.07000000007</v>
      </c>
    </row>
    <row r="228" spans="1:5" ht="15" customHeight="1" x14ac:dyDescent="0.2">
      <c r="A228" s="200" t="s">
        <v>341</v>
      </c>
      <c r="B228" s="192">
        <v>18385.59</v>
      </c>
      <c r="C228" s="192">
        <v>0</v>
      </c>
      <c r="D228" s="192">
        <v>858286.37</v>
      </c>
      <c r="E228" s="192">
        <v>876671.96</v>
      </c>
    </row>
    <row r="229" spans="1:5" ht="15" customHeight="1" x14ac:dyDescent="0.2">
      <c r="A229" s="200" t="s">
        <v>342</v>
      </c>
      <c r="B229" s="192">
        <v>0</v>
      </c>
      <c r="C229" s="192">
        <v>84619.859999999899</v>
      </c>
      <c r="D229" s="192">
        <v>0</v>
      </c>
      <c r="E229" s="192">
        <v>84619.859999999899</v>
      </c>
    </row>
    <row r="230" spans="1:5" ht="15" customHeight="1" x14ac:dyDescent="0.2">
      <c r="A230" s="201" t="s">
        <v>343</v>
      </c>
      <c r="B230" s="192">
        <v>278006.08</v>
      </c>
      <c r="C230" s="192">
        <v>0</v>
      </c>
      <c r="D230" s="192">
        <v>1705412.85</v>
      </c>
      <c r="E230" s="192">
        <v>1983418.93</v>
      </c>
    </row>
    <row r="231" spans="1:5" ht="13.5" customHeight="1" x14ac:dyDescent="0.2">
      <c r="A231" s="206" t="s">
        <v>344</v>
      </c>
      <c r="B231" s="207">
        <v>3980423.5699999901</v>
      </c>
      <c r="C231" s="207">
        <v>1496447.79999999</v>
      </c>
      <c r="D231" s="207">
        <v>9326793.25</v>
      </c>
      <c r="E231" s="207">
        <v>14803664.620000001</v>
      </c>
    </row>
    <row r="232" spans="1:5" ht="13.5" customHeight="1" thickBot="1" x14ac:dyDescent="0.25">
      <c r="A232" s="208" t="s">
        <v>647</v>
      </c>
      <c r="B232" s="209">
        <v>38896688.109999999</v>
      </c>
      <c r="C232" s="209">
        <v>9853432.2399999909</v>
      </c>
      <c r="D232" s="209">
        <v>12141156.74</v>
      </c>
      <c r="E232" s="209">
        <v>60891277.090000004</v>
      </c>
    </row>
    <row r="233" spans="1:5" ht="12.75" customHeight="1" thickTop="1" x14ac:dyDescent="0.2">
      <c r="A233" s="200"/>
      <c r="B233" s="192"/>
      <c r="C233" s="192"/>
      <c r="D233" s="192"/>
      <c r="E233" s="192"/>
    </row>
    <row r="234" spans="1:5" ht="15" customHeight="1" x14ac:dyDescent="0.2">
      <c r="A234" s="200" t="s">
        <v>345</v>
      </c>
      <c r="B234" s="192"/>
      <c r="C234" s="192"/>
      <c r="D234" s="192"/>
      <c r="E234" s="192"/>
    </row>
    <row r="235" spans="1:5" ht="15" customHeight="1" x14ac:dyDescent="0.2">
      <c r="A235" s="199" t="s">
        <v>346</v>
      </c>
      <c r="B235" s="192"/>
      <c r="C235" s="192"/>
      <c r="D235" s="192"/>
      <c r="E235" s="192"/>
    </row>
    <row r="236" spans="1:5" ht="15" customHeight="1" x14ac:dyDescent="0.2">
      <c r="A236" s="200" t="s">
        <v>347</v>
      </c>
      <c r="B236" s="192">
        <v>20138988.199999999</v>
      </c>
      <c r="C236" s="192">
        <v>8995807.8200000003</v>
      </c>
      <c r="D236" s="192">
        <v>1886556.97</v>
      </c>
      <c r="E236" s="192">
        <v>31021352.990000002</v>
      </c>
    </row>
    <row r="237" spans="1:5" ht="15" customHeight="1" x14ac:dyDescent="0.2">
      <c r="A237" s="201" t="s">
        <v>348</v>
      </c>
      <c r="B237" s="202">
        <v>81092.740000000005</v>
      </c>
      <c r="C237" s="202">
        <v>14708.85</v>
      </c>
      <c r="D237" s="202">
        <v>5431.33</v>
      </c>
      <c r="E237" s="202">
        <v>101232.92</v>
      </c>
    </row>
    <row r="238" spans="1:5" ht="15" customHeight="1" x14ac:dyDescent="0.2">
      <c r="A238" s="200" t="s">
        <v>349</v>
      </c>
      <c r="B238" s="192">
        <v>20220080.939999901</v>
      </c>
      <c r="C238" s="192">
        <v>9010516.6699999999</v>
      </c>
      <c r="D238" s="192">
        <v>1891988.3</v>
      </c>
      <c r="E238" s="192">
        <v>31122585.909999996</v>
      </c>
    </row>
    <row r="239" spans="1:5" ht="15" customHeight="1" x14ac:dyDescent="0.2">
      <c r="A239" s="199" t="s">
        <v>350</v>
      </c>
      <c r="B239" s="192"/>
      <c r="C239" s="192"/>
      <c r="D239" s="192"/>
      <c r="E239" s="192"/>
    </row>
    <row r="240" spans="1:5" ht="15" customHeight="1" x14ac:dyDescent="0.2">
      <c r="A240" s="200" t="s">
        <v>351</v>
      </c>
      <c r="B240" s="192">
        <v>850748.42</v>
      </c>
      <c r="C240" s="192">
        <v>193719.76</v>
      </c>
      <c r="D240" s="192">
        <v>2401082.4700000002</v>
      </c>
      <c r="E240" s="192">
        <v>3445550.6500000004</v>
      </c>
    </row>
    <row r="241" spans="1:5" ht="12" customHeight="1" x14ac:dyDescent="0.2">
      <c r="A241" s="205" t="s">
        <v>352</v>
      </c>
      <c r="B241" s="192">
        <v>1154918.6200000001</v>
      </c>
      <c r="C241" s="192">
        <v>0</v>
      </c>
      <c r="D241" s="192">
        <v>0</v>
      </c>
      <c r="E241" s="192">
        <v>1154918.6200000001</v>
      </c>
    </row>
    <row r="242" spans="1:5" ht="15" customHeight="1" x14ac:dyDescent="0.2">
      <c r="A242" s="201" t="s">
        <v>353</v>
      </c>
      <c r="B242" s="202">
        <v>107349.9</v>
      </c>
      <c r="C242" s="202">
        <v>2360.96</v>
      </c>
      <c r="D242" s="202">
        <v>644.46</v>
      </c>
      <c r="E242" s="202">
        <v>110355.31999999999</v>
      </c>
    </row>
    <row r="243" spans="1:5" ht="15" customHeight="1" x14ac:dyDescent="0.2">
      <c r="A243" s="200" t="s">
        <v>354</v>
      </c>
      <c r="B243" s="192">
        <v>2113016.94</v>
      </c>
      <c r="C243" s="192">
        <v>196080.72</v>
      </c>
      <c r="D243" s="192">
        <v>2401726.9300000002</v>
      </c>
      <c r="E243" s="192">
        <v>4710824.59</v>
      </c>
    </row>
    <row r="244" spans="1:5" ht="15" customHeight="1" x14ac:dyDescent="0.2">
      <c r="A244" s="199" t="s">
        <v>355</v>
      </c>
      <c r="B244" s="192"/>
      <c r="C244" s="192"/>
      <c r="D244" s="192"/>
      <c r="E244" s="192"/>
    </row>
    <row r="245" spans="1:5" ht="15" customHeight="1" x14ac:dyDescent="0.2">
      <c r="A245" s="201" t="s">
        <v>356</v>
      </c>
      <c r="B245" s="202">
        <v>1717072.18</v>
      </c>
      <c r="C245" s="202">
        <v>0</v>
      </c>
      <c r="D245" s="202">
        <v>0</v>
      </c>
      <c r="E245" s="202">
        <v>1717072.18</v>
      </c>
    </row>
    <row r="246" spans="1:5" ht="12" customHeight="1" x14ac:dyDescent="0.2">
      <c r="A246" s="200" t="s">
        <v>357</v>
      </c>
      <c r="B246" s="192">
        <v>1717072.18</v>
      </c>
      <c r="C246" s="192">
        <v>0</v>
      </c>
      <c r="D246" s="192">
        <v>0</v>
      </c>
      <c r="E246" s="192">
        <v>1717072.18</v>
      </c>
    </row>
    <row r="247" spans="1:5" ht="15" customHeight="1" x14ac:dyDescent="0.2">
      <c r="A247" s="199" t="s">
        <v>358</v>
      </c>
      <c r="B247" s="192"/>
      <c r="C247" s="192"/>
      <c r="D247" s="192"/>
      <c r="E247" s="192"/>
    </row>
    <row r="248" spans="1:5" ht="15" customHeight="1" x14ac:dyDescent="0.2">
      <c r="A248" s="200" t="s">
        <v>359</v>
      </c>
      <c r="B248" s="192">
        <v>3795384</v>
      </c>
      <c r="C248" s="192">
        <v>0</v>
      </c>
      <c r="D248" s="192">
        <v>0</v>
      </c>
      <c r="E248" s="192">
        <v>3795384</v>
      </c>
    </row>
    <row r="249" spans="1:5" ht="15" customHeight="1" x14ac:dyDescent="0.2">
      <c r="A249" s="200" t="s">
        <v>360</v>
      </c>
      <c r="B249" s="192">
        <v>-56496357.119999997</v>
      </c>
      <c r="C249" s="192">
        <v>0</v>
      </c>
      <c r="D249" s="192">
        <v>0</v>
      </c>
      <c r="E249" s="192">
        <v>-56496357.119999997</v>
      </c>
    </row>
    <row r="250" spans="1:5" ht="15" customHeight="1" x14ac:dyDescent="0.2">
      <c r="A250" s="200" t="s">
        <v>361</v>
      </c>
      <c r="B250" s="192">
        <v>-52750.64</v>
      </c>
      <c r="C250" s="192">
        <v>-5154.09</v>
      </c>
      <c r="D250" s="192">
        <v>0</v>
      </c>
      <c r="E250" s="192">
        <v>-57904.729999999996</v>
      </c>
    </row>
    <row r="251" spans="1:5" ht="15" customHeight="1" x14ac:dyDescent="0.2">
      <c r="A251" s="200" t="s">
        <v>362</v>
      </c>
      <c r="B251" s="192">
        <v>11054.05</v>
      </c>
      <c r="C251" s="192">
        <v>1373.24</v>
      </c>
      <c r="D251" s="192">
        <v>0</v>
      </c>
      <c r="E251" s="192">
        <v>12427.289999999999</v>
      </c>
    </row>
    <row r="252" spans="1:5" ht="15" customHeight="1" x14ac:dyDescent="0.2">
      <c r="A252" s="200" t="s">
        <v>364</v>
      </c>
      <c r="B252" s="192">
        <v>-3736.09</v>
      </c>
      <c r="C252" s="192">
        <v>0</v>
      </c>
      <c r="D252" s="192">
        <v>0</v>
      </c>
      <c r="E252" s="192">
        <v>-3736.09</v>
      </c>
    </row>
    <row r="253" spans="1:5" ht="15" customHeight="1" x14ac:dyDescent="0.2">
      <c r="A253" s="201" t="s">
        <v>365</v>
      </c>
      <c r="B253" s="202">
        <v>0</v>
      </c>
      <c r="C253" s="202">
        <v>0</v>
      </c>
      <c r="D253" s="202">
        <v>0</v>
      </c>
      <c r="E253" s="202">
        <v>0</v>
      </c>
    </row>
    <row r="254" spans="1:5" ht="15" customHeight="1" x14ac:dyDescent="0.2">
      <c r="A254" s="200" t="s">
        <v>366</v>
      </c>
      <c r="B254" s="192">
        <v>-52746405.799999997</v>
      </c>
      <c r="C254" s="192">
        <v>-3780.85</v>
      </c>
      <c r="D254" s="192">
        <v>0</v>
      </c>
      <c r="E254" s="192">
        <v>-52750186.649999999</v>
      </c>
    </row>
    <row r="255" spans="1:5" ht="15" customHeight="1" x14ac:dyDescent="0.2">
      <c r="A255" s="199" t="s">
        <v>363</v>
      </c>
      <c r="B255" s="192"/>
      <c r="C255" s="192"/>
      <c r="D255" s="192"/>
      <c r="E255" s="192"/>
    </row>
    <row r="256" spans="1:5" ht="15.75" customHeight="1" x14ac:dyDescent="0.2">
      <c r="A256" s="200" t="s">
        <v>367</v>
      </c>
      <c r="B256" s="192">
        <v>-33453.53</v>
      </c>
      <c r="C256" s="192">
        <v>0</v>
      </c>
      <c r="D256" s="192">
        <v>0</v>
      </c>
      <c r="E256" s="192">
        <v>-33453.53</v>
      </c>
    </row>
    <row r="257" spans="1:5" ht="15" customHeight="1" x14ac:dyDescent="0.2">
      <c r="A257" s="201" t="s">
        <v>368</v>
      </c>
      <c r="B257" s="192">
        <v>54988299.659999996</v>
      </c>
      <c r="C257" s="192">
        <v>0</v>
      </c>
      <c r="D257" s="192">
        <v>0</v>
      </c>
      <c r="E257" s="192">
        <v>54988299.659999996</v>
      </c>
    </row>
    <row r="258" spans="1:5" ht="15" customHeight="1" x14ac:dyDescent="0.2">
      <c r="A258" s="206" t="s">
        <v>369</v>
      </c>
      <c r="B258" s="194">
        <v>54954846.129999898</v>
      </c>
      <c r="C258" s="194">
        <v>0</v>
      </c>
      <c r="D258" s="194">
        <v>0</v>
      </c>
      <c r="E258" s="194">
        <v>54954846.129999898</v>
      </c>
    </row>
    <row r="259" spans="1:5" ht="12" customHeight="1" thickBot="1" x14ac:dyDescent="0.25">
      <c r="A259" s="208" t="s">
        <v>370</v>
      </c>
      <c r="B259" s="209">
        <v>26258610.3899999</v>
      </c>
      <c r="C259" s="209">
        <v>9202816.5399999991</v>
      </c>
      <c r="D259" s="209">
        <v>4293715.2300000004</v>
      </c>
      <c r="E259" s="209">
        <v>39755142.1599999</v>
      </c>
    </row>
    <row r="260" spans="1:5" ht="15" customHeight="1" thickTop="1" x14ac:dyDescent="0.2">
      <c r="A260" s="200" t="s">
        <v>371</v>
      </c>
      <c r="B260" s="192"/>
      <c r="C260" s="192"/>
      <c r="D260" s="192"/>
      <c r="E260" s="192"/>
    </row>
    <row r="261" spans="1:5" ht="15" customHeight="1" x14ac:dyDescent="0.2">
      <c r="A261" s="199" t="s">
        <v>372</v>
      </c>
      <c r="B261" s="192"/>
      <c r="C261" s="192"/>
      <c r="D261" s="192"/>
      <c r="E261" s="192"/>
    </row>
    <row r="262" spans="1:5" ht="15" customHeight="1" x14ac:dyDescent="0.2">
      <c r="A262" s="201" t="s">
        <v>373</v>
      </c>
      <c r="B262" s="192">
        <v>17553411.77</v>
      </c>
      <c r="C262" s="192">
        <v>13744614.4699999</v>
      </c>
      <c r="D262" s="192">
        <v>154200.89000000001</v>
      </c>
      <c r="E262" s="192">
        <v>31452227.129999898</v>
      </c>
    </row>
    <row r="263" spans="1:5" ht="15" customHeight="1" x14ac:dyDescent="0.2">
      <c r="A263" s="200" t="s">
        <v>374</v>
      </c>
      <c r="B263" s="194">
        <v>17553411.77</v>
      </c>
      <c r="C263" s="194">
        <v>13744614.4699999</v>
      </c>
      <c r="D263" s="194">
        <v>154200.89000000001</v>
      </c>
      <c r="E263" s="194">
        <v>31452227.129999898</v>
      </c>
    </row>
    <row r="264" spans="1:5" ht="15" customHeight="1" x14ac:dyDescent="0.2">
      <c r="A264" s="199" t="s">
        <v>375</v>
      </c>
      <c r="B264" s="192"/>
      <c r="C264" s="192"/>
      <c r="D264" s="192"/>
      <c r="E264" s="192"/>
    </row>
    <row r="265" spans="1:5" ht="15" customHeight="1" x14ac:dyDescent="0.2">
      <c r="A265" s="200" t="s">
        <v>376</v>
      </c>
      <c r="B265" s="192">
        <v>0</v>
      </c>
      <c r="C265" s="192">
        <v>0</v>
      </c>
      <c r="D265" s="192">
        <v>0</v>
      </c>
      <c r="E265" s="192">
        <v>0</v>
      </c>
    </row>
    <row r="266" spans="1:5" ht="15" customHeight="1" x14ac:dyDescent="0.2">
      <c r="A266" s="200" t="s">
        <v>268</v>
      </c>
      <c r="B266" s="192">
        <v>-4146.46</v>
      </c>
      <c r="C266" s="192">
        <v>0</v>
      </c>
      <c r="D266" s="192">
        <v>0</v>
      </c>
      <c r="E266" s="192">
        <v>-4146.46</v>
      </c>
    </row>
    <row r="267" spans="1:5" ht="15" customHeight="1" x14ac:dyDescent="0.2">
      <c r="A267" s="201" t="s">
        <v>377</v>
      </c>
      <c r="B267" s="202">
        <v>3548.22</v>
      </c>
      <c r="C267" s="202">
        <v>1086.4100000000001</v>
      </c>
      <c r="D267" s="202">
        <v>0</v>
      </c>
      <c r="E267" s="192">
        <v>4634.63</v>
      </c>
    </row>
    <row r="268" spans="1:5" ht="15" customHeight="1" x14ac:dyDescent="0.2">
      <c r="A268" s="200" t="s">
        <v>378</v>
      </c>
      <c r="B268" s="192">
        <v>-598.24</v>
      </c>
      <c r="C268" s="192">
        <v>1086.4100000000001</v>
      </c>
      <c r="D268" s="192">
        <v>0</v>
      </c>
      <c r="E268" s="194">
        <v>488.17000000000007</v>
      </c>
    </row>
    <row r="269" spans="1:5" ht="15.75" customHeight="1" x14ac:dyDescent="0.2">
      <c r="A269" s="199" t="s">
        <v>379</v>
      </c>
      <c r="B269" s="192"/>
      <c r="C269" s="192"/>
      <c r="D269" s="192"/>
      <c r="E269" s="192"/>
    </row>
    <row r="270" spans="1:5" ht="15" customHeight="1" x14ac:dyDescent="0.2">
      <c r="A270" s="200" t="s">
        <v>380</v>
      </c>
      <c r="B270" s="192">
        <v>69706601.530000001</v>
      </c>
      <c r="C270" s="192">
        <v>48822232.549999997</v>
      </c>
      <c r="D270" s="192">
        <v>35000</v>
      </c>
      <c r="E270" s="192">
        <v>118563834.08</v>
      </c>
    </row>
    <row r="271" spans="1:5" ht="17.25" customHeight="1" x14ac:dyDescent="0.2">
      <c r="A271" s="200" t="s">
        <v>381</v>
      </c>
      <c r="B271" s="192">
        <v>-77684262.769999996</v>
      </c>
      <c r="C271" s="192">
        <v>-36728456.850000001</v>
      </c>
      <c r="D271" s="192">
        <v>0</v>
      </c>
      <c r="E271" s="192">
        <v>-114412719.62</v>
      </c>
    </row>
    <row r="272" spans="1:5" ht="13.5" customHeight="1" x14ac:dyDescent="0.2">
      <c r="A272" s="201" t="s">
        <v>382</v>
      </c>
      <c r="B272" s="202">
        <v>0</v>
      </c>
      <c r="C272" s="202">
        <v>0</v>
      </c>
      <c r="D272" s="202">
        <v>0</v>
      </c>
      <c r="E272" s="202">
        <v>0</v>
      </c>
    </row>
    <row r="273" spans="1:5" ht="15" customHeight="1" x14ac:dyDescent="0.2">
      <c r="A273" s="200" t="s">
        <v>383</v>
      </c>
      <c r="B273" s="192">
        <v>-7977661.23999999</v>
      </c>
      <c r="C273" s="192">
        <v>12093775.699999901</v>
      </c>
      <c r="D273" s="192">
        <v>35000</v>
      </c>
      <c r="E273" s="192">
        <v>4151114.4599999106</v>
      </c>
    </row>
    <row r="274" spans="1:5" ht="15" customHeight="1" x14ac:dyDescent="0.25">
      <c r="A274" s="201"/>
      <c r="B274" s="210"/>
      <c r="C274" s="210"/>
      <c r="D274" s="210"/>
      <c r="E274" s="210"/>
    </row>
    <row r="275" spans="1:5" ht="15" customHeight="1" thickBot="1" x14ac:dyDescent="0.3">
      <c r="A275" s="142" t="s">
        <v>443</v>
      </c>
      <c r="B275" s="195">
        <v>13643491.4599999</v>
      </c>
      <c r="C275" s="195">
        <v>27568699.18</v>
      </c>
      <c r="D275" s="195">
        <v>-16624072.859999999</v>
      </c>
      <c r="E275" s="195">
        <v>24588117.779999983</v>
      </c>
    </row>
    <row r="276" spans="1:5" ht="15" customHeight="1" thickTop="1" x14ac:dyDescent="0.2">
      <c r="A276" s="200"/>
      <c r="B276" s="192"/>
      <c r="C276" s="192"/>
      <c r="D276" s="192"/>
      <c r="E276" s="192"/>
    </row>
    <row r="277" spans="1:5" ht="15" customHeight="1" x14ac:dyDescent="0.25">
      <c r="A277" s="198" t="s">
        <v>456</v>
      </c>
      <c r="B277" s="192"/>
      <c r="C277" s="192"/>
      <c r="D277" s="192"/>
      <c r="E277" s="192"/>
    </row>
    <row r="278" spans="1:5" ht="15" customHeight="1" x14ac:dyDescent="0.2">
      <c r="A278" s="199" t="s">
        <v>384</v>
      </c>
      <c r="B278" s="192"/>
      <c r="C278" s="192"/>
      <c r="D278" s="192"/>
      <c r="E278" s="192"/>
    </row>
    <row r="279" spans="1:5" ht="15" customHeight="1" x14ac:dyDescent="0.2">
      <c r="A279" s="200" t="s">
        <v>385</v>
      </c>
      <c r="B279" s="192">
        <v>11250.79</v>
      </c>
      <c r="C279" s="192">
        <v>0</v>
      </c>
      <c r="D279" s="192">
        <v>0</v>
      </c>
      <c r="E279" s="192">
        <v>11250.79</v>
      </c>
    </row>
    <row r="280" spans="1:5" ht="15" customHeight="1" x14ac:dyDescent="0.2">
      <c r="A280" s="200" t="s">
        <v>386</v>
      </c>
      <c r="B280" s="192">
        <v>0</v>
      </c>
      <c r="C280" s="192">
        <v>0</v>
      </c>
      <c r="D280" s="192">
        <v>-3183.37</v>
      </c>
      <c r="E280" s="192">
        <v>-3183.37</v>
      </c>
    </row>
    <row r="281" spans="1:5" ht="15" customHeight="1" x14ac:dyDescent="0.2">
      <c r="A281" s="200" t="s">
        <v>387</v>
      </c>
      <c r="B281" s="192">
        <v>0</v>
      </c>
      <c r="C281" s="192">
        <v>0</v>
      </c>
      <c r="D281" s="192">
        <v>-6715930.9900000002</v>
      </c>
      <c r="E281" s="192">
        <v>-6715930.9900000002</v>
      </c>
    </row>
    <row r="282" spans="1:5" ht="15" customHeight="1" x14ac:dyDescent="0.2">
      <c r="A282" s="200" t="s">
        <v>388</v>
      </c>
      <c r="B282" s="192">
        <v>0</v>
      </c>
      <c r="C282" s="192">
        <v>0</v>
      </c>
      <c r="D282" s="192">
        <v>0</v>
      </c>
      <c r="E282" s="192">
        <v>0</v>
      </c>
    </row>
    <row r="283" spans="1:5" ht="15" customHeight="1" x14ac:dyDescent="0.2">
      <c r="A283" s="200" t="s">
        <v>389</v>
      </c>
      <c r="B283" s="192">
        <v>0</v>
      </c>
      <c r="C283" s="192">
        <v>0</v>
      </c>
      <c r="D283" s="192">
        <v>-160745.47</v>
      </c>
      <c r="E283" s="192">
        <v>-160745.47</v>
      </c>
    </row>
    <row r="284" spans="1:5" ht="11.25" customHeight="1" x14ac:dyDescent="0.2">
      <c r="A284" s="200" t="s">
        <v>390</v>
      </c>
      <c r="B284" s="192">
        <v>0</v>
      </c>
      <c r="C284" s="192">
        <v>0</v>
      </c>
      <c r="D284" s="192">
        <v>138669.14000000001</v>
      </c>
      <c r="E284" s="192">
        <v>138669.14000000001</v>
      </c>
    </row>
    <row r="285" spans="1:5" ht="15" customHeight="1" x14ac:dyDescent="0.2">
      <c r="A285" s="200" t="s">
        <v>391</v>
      </c>
      <c r="B285" s="192">
        <v>0</v>
      </c>
      <c r="C285" s="192">
        <v>0</v>
      </c>
      <c r="D285" s="192">
        <v>-1581477.1599999899</v>
      </c>
      <c r="E285" s="192">
        <v>-1581477.159999999</v>
      </c>
    </row>
    <row r="286" spans="1:5" ht="15" customHeight="1" x14ac:dyDescent="0.2">
      <c r="A286" s="200" t="s">
        <v>392</v>
      </c>
      <c r="B286" s="192">
        <v>0</v>
      </c>
      <c r="C286" s="192">
        <v>0</v>
      </c>
      <c r="D286" s="192">
        <v>0</v>
      </c>
      <c r="E286" s="192">
        <v>0</v>
      </c>
    </row>
    <row r="287" spans="1:5" ht="15" customHeight="1" x14ac:dyDescent="0.2">
      <c r="A287" s="200" t="s">
        <v>393</v>
      </c>
      <c r="B287" s="192">
        <v>0</v>
      </c>
      <c r="C287" s="192">
        <v>0</v>
      </c>
      <c r="D287" s="192">
        <v>1980658.39</v>
      </c>
      <c r="E287" s="192">
        <v>1980658.3900000001</v>
      </c>
    </row>
    <row r="288" spans="1:5" ht="15" customHeight="1" x14ac:dyDescent="0.2">
      <c r="A288" s="200" t="s">
        <v>394</v>
      </c>
      <c r="B288" s="192">
        <v>0</v>
      </c>
      <c r="C288" s="192">
        <v>0</v>
      </c>
      <c r="D288" s="192">
        <v>0</v>
      </c>
      <c r="E288" s="192">
        <v>0</v>
      </c>
    </row>
    <row r="289" spans="1:5" ht="15" customHeight="1" x14ac:dyDescent="0.2">
      <c r="A289" s="200" t="s">
        <v>395</v>
      </c>
      <c r="B289" s="192">
        <v>0</v>
      </c>
      <c r="C289" s="192">
        <v>0</v>
      </c>
      <c r="D289" s="192">
        <v>-2209555</v>
      </c>
      <c r="E289" s="192">
        <v>-2209555</v>
      </c>
    </row>
    <row r="290" spans="1:5" ht="15" customHeight="1" x14ac:dyDescent="0.2">
      <c r="A290" s="200" t="s">
        <v>396</v>
      </c>
      <c r="B290" s="192">
        <v>0</v>
      </c>
      <c r="C290" s="192">
        <v>0</v>
      </c>
      <c r="D290" s="192">
        <v>-590123.59999999905</v>
      </c>
      <c r="E290" s="192">
        <v>-590123.599999998</v>
      </c>
    </row>
    <row r="291" spans="1:5" ht="15" customHeight="1" x14ac:dyDescent="0.2">
      <c r="A291" s="200" t="s">
        <v>397</v>
      </c>
      <c r="B291" s="192">
        <v>-320206.76</v>
      </c>
      <c r="C291" s="192">
        <v>-123017.14</v>
      </c>
      <c r="D291" s="192">
        <v>-62492.33</v>
      </c>
      <c r="E291" s="192">
        <v>-505716.23</v>
      </c>
    </row>
    <row r="292" spans="1:5" ht="15" customHeight="1" x14ac:dyDescent="0.2">
      <c r="A292" s="200" t="s">
        <v>398</v>
      </c>
      <c r="B292" s="192">
        <v>0</v>
      </c>
      <c r="C292" s="192">
        <v>0</v>
      </c>
      <c r="D292" s="192">
        <v>-205.21</v>
      </c>
      <c r="E292" s="192">
        <v>-205.20999999999998</v>
      </c>
    </row>
    <row r="293" spans="1:5" ht="15" customHeight="1" x14ac:dyDescent="0.2">
      <c r="A293" s="200" t="s">
        <v>399</v>
      </c>
      <c r="B293" s="192">
        <v>-1801.84</v>
      </c>
      <c r="C293" s="192">
        <v>0</v>
      </c>
      <c r="D293" s="192">
        <v>0</v>
      </c>
      <c r="E293" s="192">
        <v>-1801.84</v>
      </c>
    </row>
    <row r="294" spans="1:5" ht="15" customHeight="1" x14ac:dyDescent="0.2">
      <c r="A294" s="200" t="s">
        <v>400</v>
      </c>
      <c r="B294" s="192">
        <v>0</v>
      </c>
      <c r="C294" s="192">
        <v>0</v>
      </c>
      <c r="D294" s="192">
        <v>0</v>
      </c>
      <c r="E294" s="192">
        <v>0</v>
      </c>
    </row>
    <row r="295" spans="1:5" ht="15" customHeight="1" x14ac:dyDescent="0.2">
      <c r="A295" s="200" t="s">
        <v>401</v>
      </c>
      <c r="B295" s="192">
        <v>-167778.24</v>
      </c>
      <c r="C295" s="192">
        <v>0</v>
      </c>
      <c r="D295" s="192">
        <v>0</v>
      </c>
      <c r="E295" s="192">
        <v>-167778.24</v>
      </c>
    </row>
    <row r="296" spans="1:5" ht="15" customHeight="1" x14ac:dyDescent="0.2">
      <c r="A296" s="200" t="s">
        <v>402</v>
      </c>
      <c r="B296" s="192">
        <v>0</v>
      </c>
      <c r="C296" s="192">
        <v>0</v>
      </c>
      <c r="D296" s="192">
        <v>0</v>
      </c>
      <c r="E296" s="192">
        <v>0</v>
      </c>
    </row>
    <row r="297" spans="1:5" ht="15" customHeight="1" x14ac:dyDescent="0.2">
      <c r="A297" s="200" t="s">
        <v>403</v>
      </c>
      <c r="B297" s="192">
        <v>66.260000000000005</v>
      </c>
      <c r="C297" s="192">
        <v>0</v>
      </c>
      <c r="D297" s="192">
        <v>0</v>
      </c>
      <c r="E297" s="192">
        <v>66.260000000000005</v>
      </c>
    </row>
    <row r="298" spans="1:5" ht="15" customHeight="1" x14ac:dyDescent="0.2">
      <c r="A298" s="200" t="s">
        <v>404</v>
      </c>
      <c r="B298" s="192">
        <v>0</v>
      </c>
      <c r="C298" s="192">
        <v>0</v>
      </c>
      <c r="D298" s="192">
        <v>2540.6</v>
      </c>
      <c r="E298" s="192">
        <v>2540.6</v>
      </c>
    </row>
    <row r="299" spans="1:5" ht="15" customHeight="1" x14ac:dyDescent="0.2">
      <c r="A299" s="200" t="s">
        <v>405</v>
      </c>
      <c r="B299" s="192">
        <v>0</v>
      </c>
      <c r="C299" s="192">
        <v>0</v>
      </c>
      <c r="D299" s="192">
        <v>-462466.81</v>
      </c>
      <c r="E299" s="192">
        <v>-462466.81</v>
      </c>
    </row>
    <row r="300" spans="1:5" ht="15" customHeight="1" x14ac:dyDescent="0.2">
      <c r="A300" s="200" t="s">
        <v>406</v>
      </c>
      <c r="B300" s="192">
        <v>0</v>
      </c>
      <c r="C300" s="192">
        <v>0</v>
      </c>
      <c r="D300" s="192">
        <v>173488</v>
      </c>
      <c r="E300" s="192">
        <v>173488</v>
      </c>
    </row>
    <row r="301" spans="1:5" ht="15" customHeight="1" x14ac:dyDescent="0.2">
      <c r="A301" s="200" t="s">
        <v>407</v>
      </c>
      <c r="B301" s="192">
        <v>0</v>
      </c>
      <c r="C301" s="192">
        <v>0</v>
      </c>
      <c r="D301" s="192">
        <v>563253.29</v>
      </c>
      <c r="E301" s="192">
        <v>563253.29</v>
      </c>
    </row>
    <row r="302" spans="1:5" ht="15" customHeight="1" x14ac:dyDescent="0.2">
      <c r="A302" s="201" t="s">
        <v>108</v>
      </c>
      <c r="B302" s="202">
        <v>0</v>
      </c>
      <c r="C302" s="202">
        <v>0</v>
      </c>
      <c r="D302" s="202">
        <v>598178.4</v>
      </c>
      <c r="E302" s="202">
        <v>598178.4</v>
      </c>
    </row>
    <row r="303" spans="1:5" ht="15" customHeight="1" x14ac:dyDescent="0.2">
      <c r="A303" s="200" t="s">
        <v>109</v>
      </c>
      <c r="B303" s="192">
        <v>-478469.79</v>
      </c>
      <c r="C303" s="192">
        <v>-123017.14</v>
      </c>
      <c r="D303" s="192">
        <v>-8329392.1199999899</v>
      </c>
      <c r="E303" s="192">
        <v>-8930879.0500000007</v>
      </c>
    </row>
    <row r="304" spans="1:5" ht="15" customHeight="1" x14ac:dyDescent="0.2">
      <c r="A304" s="199" t="s">
        <v>110</v>
      </c>
      <c r="B304" s="192"/>
      <c r="C304" s="192"/>
      <c r="D304" s="192"/>
      <c r="E304" s="192"/>
    </row>
    <row r="305" spans="1:5" ht="15" customHeight="1" x14ac:dyDescent="0.2">
      <c r="A305" s="200" t="s">
        <v>111</v>
      </c>
      <c r="B305" s="192">
        <v>0</v>
      </c>
      <c r="C305" s="192">
        <v>0</v>
      </c>
      <c r="D305" s="192">
        <v>18784544.5</v>
      </c>
      <c r="E305" s="192">
        <v>18784544.5</v>
      </c>
    </row>
    <row r="306" spans="1:5" ht="15" customHeight="1" x14ac:dyDescent="0.2">
      <c r="A306" s="200" t="s">
        <v>112</v>
      </c>
      <c r="B306" s="192">
        <v>0</v>
      </c>
      <c r="C306" s="192">
        <v>0</v>
      </c>
      <c r="D306" s="192">
        <v>0</v>
      </c>
      <c r="E306" s="192">
        <v>0</v>
      </c>
    </row>
    <row r="307" spans="1:5" ht="15" customHeight="1" x14ac:dyDescent="0.2">
      <c r="A307" s="200" t="s">
        <v>113</v>
      </c>
      <c r="B307" s="192">
        <v>0</v>
      </c>
      <c r="C307" s="192">
        <v>0</v>
      </c>
      <c r="D307" s="192">
        <v>261823.019999999</v>
      </c>
      <c r="E307" s="192">
        <v>261823.02</v>
      </c>
    </row>
    <row r="308" spans="1:5" ht="15" customHeight="1" x14ac:dyDescent="0.2">
      <c r="A308" s="200" t="s">
        <v>114</v>
      </c>
      <c r="B308" s="192">
        <v>774.98</v>
      </c>
      <c r="C308" s="192">
        <v>474.99</v>
      </c>
      <c r="D308" s="192">
        <v>198016.37</v>
      </c>
      <c r="E308" s="192">
        <v>199266.34000000003</v>
      </c>
    </row>
    <row r="309" spans="1:5" ht="15" customHeight="1" x14ac:dyDescent="0.2">
      <c r="A309" s="200" t="s">
        <v>115</v>
      </c>
      <c r="B309" s="192">
        <v>0</v>
      </c>
      <c r="C309" s="192">
        <v>0</v>
      </c>
      <c r="D309" s="192">
        <v>0</v>
      </c>
      <c r="E309" s="192">
        <v>0</v>
      </c>
    </row>
    <row r="310" spans="1:5" ht="11.25" customHeight="1" x14ac:dyDescent="0.2">
      <c r="A310" s="200" t="s">
        <v>116</v>
      </c>
      <c r="B310" s="192">
        <v>0</v>
      </c>
      <c r="C310" s="192">
        <v>0</v>
      </c>
      <c r="D310" s="192">
        <v>0</v>
      </c>
      <c r="E310" s="192">
        <v>0</v>
      </c>
    </row>
    <row r="311" spans="1:5" ht="11.25" customHeight="1" x14ac:dyDescent="0.2">
      <c r="A311" s="200" t="s">
        <v>117</v>
      </c>
      <c r="B311" s="192">
        <v>0</v>
      </c>
      <c r="C311" s="192">
        <v>0</v>
      </c>
      <c r="D311" s="192">
        <v>9742.93</v>
      </c>
      <c r="E311" s="192">
        <v>9742.93</v>
      </c>
    </row>
    <row r="312" spans="1:5" ht="12.75" customHeight="1" x14ac:dyDescent="0.2">
      <c r="A312" s="200" t="s">
        <v>118</v>
      </c>
      <c r="B312" s="192">
        <v>1832585.04</v>
      </c>
      <c r="C312" s="192">
        <v>22603.67</v>
      </c>
      <c r="D312" s="192">
        <v>349186.42</v>
      </c>
      <c r="E312" s="192">
        <v>2204375.13</v>
      </c>
    </row>
    <row r="313" spans="1:5" ht="13.5" customHeight="1" x14ac:dyDescent="0.2">
      <c r="A313" s="201" t="s">
        <v>119</v>
      </c>
      <c r="B313" s="202">
        <v>-290688.05</v>
      </c>
      <c r="C313" s="202">
        <v>-80370.850000000006</v>
      </c>
      <c r="D313" s="202">
        <v>-51005.95</v>
      </c>
      <c r="E313" s="202">
        <v>-422064.84999999899</v>
      </c>
    </row>
    <row r="314" spans="1:5" ht="14.25" customHeight="1" x14ac:dyDescent="0.2">
      <c r="A314" s="200" t="s">
        <v>120</v>
      </c>
      <c r="B314" s="192">
        <v>1542671.97</v>
      </c>
      <c r="C314" s="192">
        <v>-57292.19</v>
      </c>
      <c r="D314" s="192">
        <v>19552307.289999999</v>
      </c>
      <c r="E314" s="192">
        <v>21037687.07</v>
      </c>
    </row>
    <row r="315" spans="1:5" ht="15" customHeight="1" x14ac:dyDescent="0.2">
      <c r="A315" s="199" t="s">
        <v>121</v>
      </c>
      <c r="B315" s="192"/>
      <c r="C315" s="192"/>
      <c r="D315" s="192"/>
      <c r="E315" s="192"/>
    </row>
    <row r="316" spans="1:5" ht="13.5" customHeight="1" x14ac:dyDescent="0.3">
      <c r="A316" s="200" t="s">
        <v>122</v>
      </c>
      <c r="B316" s="211">
        <v>0</v>
      </c>
      <c r="C316" s="211">
        <v>0</v>
      </c>
      <c r="D316" s="211">
        <v>0</v>
      </c>
      <c r="E316" s="211">
        <v>0</v>
      </c>
    </row>
    <row r="317" spans="1:5" ht="12.75" customHeight="1" x14ac:dyDescent="0.3">
      <c r="A317" s="201" t="s">
        <v>123</v>
      </c>
      <c r="B317" s="211">
        <v>0</v>
      </c>
      <c r="C317" s="211">
        <v>0</v>
      </c>
      <c r="D317" s="211">
        <v>0</v>
      </c>
      <c r="E317" s="211">
        <v>0</v>
      </c>
    </row>
    <row r="318" spans="1:5" ht="15" customHeight="1" x14ac:dyDescent="0.3">
      <c r="A318" s="200" t="s">
        <v>124</v>
      </c>
      <c r="B318" s="212">
        <v>0</v>
      </c>
      <c r="C318" s="212">
        <v>0</v>
      </c>
      <c r="D318" s="212">
        <v>0</v>
      </c>
      <c r="E318" s="212">
        <v>0</v>
      </c>
    </row>
    <row r="319" spans="1:5" ht="15" customHeight="1" x14ac:dyDescent="0.3">
      <c r="A319" s="200"/>
      <c r="B319" s="213"/>
      <c r="C319" s="213"/>
      <c r="D319" s="213"/>
      <c r="E319" s="213">
        <v>0</v>
      </c>
    </row>
    <row r="320" spans="1:5" ht="15" customHeight="1" thickBot="1" x14ac:dyDescent="0.3">
      <c r="A320" s="142" t="s">
        <v>453</v>
      </c>
      <c r="B320" s="195">
        <v>1064202.18</v>
      </c>
      <c r="C320" s="195">
        <v>-180309.33</v>
      </c>
      <c r="D320" s="195">
        <v>11222915.17</v>
      </c>
      <c r="E320" s="195">
        <v>12106808.02</v>
      </c>
    </row>
    <row r="321" spans="1:6" ht="15" customHeight="1" thickTop="1" x14ac:dyDescent="0.25">
      <c r="A321" s="200"/>
      <c r="B321" s="210"/>
      <c r="C321" s="210"/>
      <c r="D321" s="210"/>
      <c r="E321" s="210"/>
    </row>
    <row r="322" spans="1:6" ht="15" customHeight="1" thickBot="1" x14ac:dyDescent="0.3">
      <c r="A322" s="142" t="s">
        <v>457</v>
      </c>
      <c r="B322" s="195">
        <v>12579289.279999901</v>
      </c>
      <c r="C322" s="195">
        <v>27749008.510000002</v>
      </c>
      <c r="D322" s="195">
        <v>-27846988.030000001</v>
      </c>
      <c r="E322" s="195">
        <v>12481309.75999999</v>
      </c>
    </row>
    <row r="323" spans="1:6" ht="15" customHeight="1" thickTop="1" x14ac:dyDescent="0.2"/>
    <row r="324" spans="1:6" ht="15" customHeight="1" x14ac:dyDescent="0.2">
      <c r="A324" s="43"/>
    </row>
    <row r="325" spans="1:6" ht="15" customHeight="1" x14ac:dyDescent="0.2">
      <c r="A325" s="43"/>
    </row>
    <row r="326" spans="1:6" ht="15" customHeight="1" x14ac:dyDescent="0.2">
      <c r="A326" s="43"/>
    </row>
    <row r="327" spans="1:6" ht="15" customHeight="1" x14ac:dyDescent="0.2">
      <c r="A327" s="43"/>
    </row>
    <row r="328" spans="1:6" ht="15" customHeight="1" x14ac:dyDescent="0.2">
      <c r="A328" s="43"/>
    </row>
    <row r="329" spans="1:6" ht="15" customHeight="1" x14ac:dyDescent="0.2">
      <c r="A329" s="43"/>
    </row>
    <row r="330" spans="1:6" ht="15" customHeight="1" x14ac:dyDescent="0.2">
      <c r="A330" s="43"/>
      <c r="F330" s="139"/>
    </row>
    <row r="331" spans="1:6" ht="15" customHeight="1" x14ac:dyDescent="0.2">
      <c r="A331" s="43"/>
      <c r="F331" s="139"/>
    </row>
    <row r="332" spans="1:6" ht="15" customHeight="1" x14ac:dyDescent="0.2">
      <c r="A332" s="43"/>
      <c r="F332" s="139"/>
    </row>
    <row r="333" spans="1:6" ht="15" customHeight="1" x14ac:dyDescent="0.2">
      <c r="A333" s="43"/>
      <c r="F333" s="139"/>
    </row>
    <row r="334" spans="1:6" ht="15" customHeight="1" x14ac:dyDescent="0.2">
      <c r="A334" s="43"/>
      <c r="F334" s="139"/>
    </row>
    <row r="335" spans="1:6" ht="15" customHeight="1" x14ac:dyDescent="0.2">
      <c r="A335" s="43"/>
      <c r="F335" s="139"/>
    </row>
    <row r="336" spans="1:6" ht="15" customHeight="1" x14ac:dyDescent="0.2">
      <c r="A336" s="43"/>
      <c r="F336" s="139"/>
    </row>
    <row r="337" spans="1:6" ht="15" customHeight="1" x14ac:dyDescent="0.2">
      <c r="A337" s="43"/>
      <c r="F337" s="139"/>
    </row>
    <row r="338" spans="1:6" ht="15" customHeight="1" x14ac:dyDescent="0.2">
      <c r="A338" s="43"/>
    </row>
    <row r="339" spans="1:6" ht="15" customHeight="1" x14ac:dyDescent="0.2">
      <c r="A339" s="43"/>
    </row>
    <row r="340" spans="1:6" ht="15" customHeight="1" x14ac:dyDescent="0.2">
      <c r="A340" s="43"/>
    </row>
    <row r="341" spans="1:6" ht="15" customHeight="1" x14ac:dyDescent="0.2">
      <c r="A341" s="43"/>
    </row>
  </sheetData>
  <phoneticPr fontId="20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&amp;N&amp;R&amp;8Unallocated Detail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7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1" customWidth="1"/>
    <col min="2" max="2" width="48.5546875" style="71" customWidth="1"/>
    <col min="3" max="3" width="15.109375" style="71" customWidth="1"/>
    <col min="4" max="4" width="13.88671875" style="71" customWidth="1"/>
    <col min="5" max="5" width="13.109375" style="71" customWidth="1"/>
    <col min="6" max="6" width="13.6640625" style="71" customWidth="1"/>
    <col min="7" max="7" width="10.5546875" style="71" customWidth="1"/>
    <col min="8" max="8" width="15.6640625" style="71" customWidth="1"/>
    <col min="9" max="16384" width="8.88671875" style="71"/>
  </cols>
  <sheetData>
    <row r="1" spans="1:8" ht="15.9" customHeight="1" x14ac:dyDescent="0.25">
      <c r="A1" s="227" t="s">
        <v>409</v>
      </c>
      <c r="B1" s="227"/>
      <c r="C1" s="227"/>
      <c r="D1" s="227"/>
      <c r="E1" s="227"/>
      <c r="F1" s="227"/>
      <c r="G1" s="227"/>
      <c r="H1" s="227"/>
    </row>
    <row r="2" spans="1:8" ht="15.9" customHeight="1" x14ac:dyDescent="0.25">
      <c r="A2" s="227" t="s">
        <v>80</v>
      </c>
      <c r="B2" s="227"/>
      <c r="C2" s="227"/>
      <c r="D2" s="227"/>
      <c r="E2" s="227"/>
      <c r="F2" s="227"/>
      <c r="G2" s="227"/>
      <c r="H2" s="227"/>
    </row>
    <row r="3" spans="1:8" ht="15.9" customHeight="1" x14ac:dyDescent="0.25">
      <c r="A3" s="227" t="str">
        <f>Allocated!A3</f>
        <v>FOR THE MONTH ENDED DECEMBER 31, 2014</v>
      </c>
      <c r="B3" s="227"/>
      <c r="C3" s="227"/>
      <c r="D3" s="227"/>
      <c r="E3" s="227"/>
      <c r="F3" s="227"/>
      <c r="G3" s="227"/>
      <c r="H3" s="227"/>
    </row>
    <row r="4" spans="1:8" ht="15.9" customHeight="1" x14ac:dyDescent="0.25">
      <c r="A4" s="228" t="str">
        <f>Allocated!A5</f>
        <v>(Based on allocation factors developed for the 12 ME 12/31/2013)</v>
      </c>
      <c r="B4" s="228"/>
      <c r="C4" s="228"/>
      <c r="D4" s="228"/>
      <c r="E4" s="228"/>
      <c r="F4" s="228"/>
      <c r="G4" s="228"/>
      <c r="H4" s="228"/>
    </row>
    <row r="5" spans="1:8" ht="52.8" x14ac:dyDescent="0.25">
      <c r="A5" s="72"/>
      <c r="B5" s="73" t="s">
        <v>81</v>
      </c>
      <c r="C5" s="136" t="s">
        <v>82</v>
      </c>
      <c r="D5" s="136" t="s">
        <v>83</v>
      </c>
      <c r="E5" s="137" t="s">
        <v>199</v>
      </c>
      <c r="F5" s="138" t="s">
        <v>98</v>
      </c>
      <c r="G5" s="138" t="s">
        <v>99</v>
      </c>
      <c r="H5" s="136" t="s">
        <v>447</v>
      </c>
    </row>
    <row r="6" spans="1:8" ht="15.9" customHeight="1" x14ac:dyDescent="0.25">
      <c r="A6" s="74" t="s">
        <v>430</v>
      </c>
      <c r="B6" s="75"/>
      <c r="C6" s="104"/>
      <c r="D6" s="104"/>
      <c r="E6" s="128"/>
      <c r="F6" s="129"/>
      <c r="G6" s="129"/>
      <c r="H6" s="76"/>
    </row>
    <row r="7" spans="1:8" ht="15.9" customHeight="1" x14ac:dyDescent="0.25">
      <c r="A7" s="74"/>
      <c r="B7" s="77" t="s">
        <v>622</v>
      </c>
      <c r="C7" s="217">
        <f t="shared" ref="C7:D10" si="0">$H7*F7</f>
        <v>14808.515620999999</v>
      </c>
      <c r="D7" s="217">
        <f t="shared" si="0"/>
        <v>10552.874379000001</v>
      </c>
      <c r="E7" s="146">
        <v>1</v>
      </c>
      <c r="F7" s="130">
        <f>VLOOKUP($E7,$B$60:$G$66,5,FALSE)</f>
        <v>0.58389999999999997</v>
      </c>
      <c r="G7" s="151">
        <f>VLOOKUP($E7,$B$60:$G$66,6,FALSE)</f>
        <v>0.41610000000000003</v>
      </c>
      <c r="H7" s="217">
        <f>'UIP Detail'!D199</f>
        <v>25361.39</v>
      </c>
    </row>
    <row r="8" spans="1:8" ht="15.9" customHeight="1" x14ac:dyDescent="0.25">
      <c r="A8" s="74" t="s">
        <v>85</v>
      </c>
      <c r="B8" s="77" t="s">
        <v>623</v>
      </c>
      <c r="C8" s="216">
        <f t="shared" si="0"/>
        <v>34846.770464000001</v>
      </c>
      <c r="D8" s="216">
        <f t="shared" si="0"/>
        <v>20925.909535999999</v>
      </c>
      <c r="E8" s="147">
        <v>2</v>
      </c>
      <c r="F8" s="130">
        <f>VLOOKUP($E8,$B$60:$G$66,5,FALSE)</f>
        <v>0.62480000000000002</v>
      </c>
      <c r="G8" s="151">
        <f>VLOOKUP($E8,$B$60:$G$66,6,FALSE)</f>
        <v>0.37519999999999998</v>
      </c>
      <c r="H8" s="217">
        <f>'UIP Detail'!D200</f>
        <v>55772.68</v>
      </c>
    </row>
    <row r="9" spans="1:8" ht="15.9" customHeight="1" x14ac:dyDescent="0.25">
      <c r="A9" s="74" t="s">
        <v>85</v>
      </c>
      <c r="B9" s="77" t="s">
        <v>624</v>
      </c>
      <c r="C9" s="216">
        <f t="shared" si="0"/>
        <v>1419075.590229</v>
      </c>
      <c r="D9" s="216">
        <f t="shared" si="0"/>
        <v>1011264.519771</v>
      </c>
      <c r="E9" s="147">
        <v>1</v>
      </c>
      <c r="F9" s="130">
        <f>VLOOKUP($E9,$B$60:$G$66,5,FALSE)</f>
        <v>0.58389999999999997</v>
      </c>
      <c r="G9" s="151">
        <f>VLOOKUP($E9,$B$60:$G$66,6,FALSE)</f>
        <v>0.41610000000000003</v>
      </c>
      <c r="H9" s="217">
        <f>'UIP Detail'!D201</f>
        <v>2430340.11</v>
      </c>
    </row>
    <row r="10" spans="1:8" ht="15.9" customHeight="1" x14ac:dyDescent="0.25">
      <c r="A10" s="74" t="s">
        <v>85</v>
      </c>
      <c r="B10" s="77" t="s">
        <v>626</v>
      </c>
      <c r="C10" s="218">
        <f t="shared" si="0"/>
        <v>0</v>
      </c>
      <c r="D10" s="218">
        <f t="shared" si="0"/>
        <v>0</v>
      </c>
      <c r="E10" s="148">
        <v>1</v>
      </c>
      <c r="F10" s="131">
        <f>VLOOKUP($E10,$B$60:$G$66,5,FALSE)</f>
        <v>0.58389999999999997</v>
      </c>
      <c r="G10" s="152">
        <f>VLOOKUP($E10,$B$60:$G$66,6,FALSE)</f>
        <v>0.41610000000000003</v>
      </c>
      <c r="H10" s="219">
        <f>'UIP Detail'!D203</f>
        <v>0</v>
      </c>
    </row>
    <row r="11" spans="1:8" ht="15.9" customHeight="1" x14ac:dyDescent="0.25">
      <c r="A11" s="74" t="s">
        <v>85</v>
      </c>
      <c r="B11" s="79" t="s">
        <v>470</v>
      </c>
      <c r="C11" s="217">
        <f>SUM(C7:C10)</f>
        <v>1468730.876314</v>
      </c>
      <c r="D11" s="217">
        <f>SUM(D7:D10)</f>
        <v>1042743.3036860001</v>
      </c>
      <c r="E11" s="146"/>
      <c r="F11" s="132"/>
      <c r="G11" s="153"/>
      <c r="H11" s="217">
        <f>SUM(H7:H10)</f>
        <v>2511474.1799999997</v>
      </c>
    </row>
    <row r="12" spans="1:8" ht="15.9" customHeight="1" x14ac:dyDescent="0.25">
      <c r="A12" s="74" t="s">
        <v>431</v>
      </c>
      <c r="B12" s="79"/>
      <c r="C12" s="220"/>
      <c r="D12" s="220"/>
      <c r="E12" s="147"/>
      <c r="F12" s="133"/>
      <c r="G12" s="153"/>
      <c r="H12" s="220"/>
    </row>
    <row r="13" spans="1:8" ht="15.9" customHeight="1" x14ac:dyDescent="0.25">
      <c r="A13" s="74"/>
      <c r="B13" s="77" t="s">
        <v>627</v>
      </c>
      <c r="C13" s="217">
        <f t="shared" ref="C13:D19" si="1">$H13*F13</f>
        <v>80148.700676999986</v>
      </c>
      <c r="D13" s="217">
        <f t="shared" si="1"/>
        <v>57115.729323</v>
      </c>
      <c r="E13" s="146">
        <v>1</v>
      </c>
      <c r="F13" s="130">
        <f t="shared" ref="F13:F19" si="2">VLOOKUP($E13,$B$60:$G$66,5,FALSE)</f>
        <v>0.58389999999999997</v>
      </c>
      <c r="G13" s="151">
        <f t="shared" ref="G13:G19" si="3">VLOOKUP($E13,$B$60:$G$66,6,FALSE)</f>
        <v>0.41610000000000003</v>
      </c>
      <c r="H13" s="217">
        <f>'UIP Detail'!D206</f>
        <v>137264.43</v>
      </c>
    </row>
    <row r="14" spans="1:8" ht="15.9" customHeight="1" x14ac:dyDescent="0.25">
      <c r="A14" s="74" t="s">
        <v>85</v>
      </c>
      <c r="B14" s="77" t="s">
        <v>628</v>
      </c>
      <c r="C14" s="216">
        <f t="shared" si="1"/>
        <v>82763.241384999419</v>
      </c>
      <c r="D14" s="216">
        <f t="shared" si="1"/>
        <v>58978.908614999593</v>
      </c>
      <c r="E14" s="147">
        <v>1</v>
      </c>
      <c r="F14" s="130">
        <f t="shared" si="2"/>
        <v>0.58389999999999997</v>
      </c>
      <c r="G14" s="151">
        <f t="shared" si="3"/>
        <v>0.41610000000000003</v>
      </c>
      <c r="H14" s="217">
        <f>'UIP Detail'!D207</f>
        <v>141742.149999999</v>
      </c>
    </row>
    <row r="15" spans="1:8" ht="15.9" customHeight="1" x14ac:dyDescent="0.25">
      <c r="A15" s="74" t="s">
        <v>85</v>
      </c>
      <c r="B15" s="77" t="s">
        <v>629</v>
      </c>
      <c r="C15" s="216">
        <f t="shared" si="1"/>
        <v>13945.126047</v>
      </c>
      <c r="D15" s="216">
        <f t="shared" si="1"/>
        <v>9937.6039529999998</v>
      </c>
      <c r="E15" s="147">
        <v>1</v>
      </c>
      <c r="F15" s="130">
        <f t="shared" si="2"/>
        <v>0.58389999999999997</v>
      </c>
      <c r="G15" s="151">
        <f t="shared" si="3"/>
        <v>0.41610000000000003</v>
      </c>
      <c r="H15" s="217">
        <f>'UIP Detail'!D208</f>
        <v>23882.73</v>
      </c>
    </row>
    <row r="16" spans="1:8" ht="15.9" customHeight="1" x14ac:dyDescent="0.25">
      <c r="A16" s="74"/>
      <c r="B16" s="77" t="s">
        <v>630</v>
      </c>
      <c r="C16" s="220">
        <f t="shared" si="1"/>
        <v>0</v>
      </c>
      <c r="D16" s="220">
        <f t="shared" si="1"/>
        <v>0</v>
      </c>
      <c r="E16" s="147">
        <v>1</v>
      </c>
      <c r="F16" s="130">
        <f t="shared" si="2"/>
        <v>0.58389999999999997</v>
      </c>
      <c r="G16" s="151">
        <f t="shared" si="3"/>
        <v>0.41610000000000003</v>
      </c>
      <c r="H16" s="217">
        <f>'UIP Detail'!D209</f>
        <v>0</v>
      </c>
    </row>
    <row r="17" spans="1:8" ht="15.9" customHeight="1" x14ac:dyDescent="0.25">
      <c r="A17" s="74" t="s">
        <v>85</v>
      </c>
      <c r="B17" s="77" t="s">
        <v>631</v>
      </c>
      <c r="C17" s="220">
        <f t="shared" si="1"/>
        <v>0</v>
      </c>
      <c r="D17" s="220">
        <f t="shared" si="1"/>
        <v>0</v>
      </c>
      <c r="E17" s="147">
        <v>1</v>
      </c>
      <c r="F17" s="130">
        <f t="shared" si="2"/>
        <v>0.58389999999999997</v>
      </c>
      <c r="G17" s="151">
        <f t="shared" si="3"/>
        <v>0.41610000000000003</v>
      </c>
      <c r="H17" s="217">
        <f>'UIP Detail'!D210</f>
        <v>0</v>
      </c>
    </row>
    <row r="18" spans="1:8" ht="15.9" customHeight="1" x14ac:dyDescent="0.25">
      <c r="A18" s="74"/>
      <c r="B18" s="77" t="s">
        <v>86</v>
      </c>
      <c r="C18" s="220">
        <f t="shared" si="1"/>
        <v>0</v>
      </c>
      <c r="D18" s="220">
        <f t="shared" si="1"/>
        <v>0</v>
      </c>
      <c r="E18" s="147">
        <v>1</v>
      </c>
      <c r="F18" s="130">
        <f t="shared" si="2"/>
        <v>0.58389999999999997</v>
      </c>
      <c r="G18" s="151">
        <f t="shared" si="3"/>
        <v>0.41610000000000003</v>
      </c>
      <c r="H18" s="217">
        <f>'UIP Detail'!D211</f>
        <v>0</v>
      </c>
    </row>
    <row r="19" spans="1:8" ht="15.9" customHeight="1" x14ac:dyDescent="0.25">
      <c r="A19" s="74"/>
      <c r="B19" s="77" t="s">
        <v>633</v>
      </c>
      <c r="C19" s="221">
        <f t="shared" si="1"/>
        <v>0</v>
      </c>
      <c r="D19" s="221">
        <f t="shared" si="1"/>
        <v>0</v>
      </c>
      <c r="E19" s="148">
        <v>1</v>
      </c>
      <c r="F19" s="131">
        <f t="shared" si="2"/>
        <v>0.58389999999999997</v>
      </c>
      <c r="G19" s="152">
        <f t="shared" si="3"/>
        <v>0.41610000000000003</v>
      </c>
      <c r="H19" s="219">
        <f>'UIP Detail'!D212</f>
        <v>0</v>
      </c>
    </row>
    <row r="20" spans="1:8" ht="15.9" customHeight="1" x14ac:dyDescent="0.25">
      <c r="A20" s="74" t="s">
        <v>85</v>
      </c>
      <c r="B20" s="79" t="s">
        <v>470</v>
      </c>
      <c r="C20" s="217">
        <f>SUM(C13:C18)</f>
        <v>176857.0681089994</v>
      </c>
      <c r="D20" s="217">
        <f>SUM(D13:D18)</f>
        <v>126032.24189099959</v>
      </c>
      <c r="E20" s="146"/>
      <c r="F20" s="132"/>
      <c r="G20" s="153"/>
      <c r="H20" s="217">
        <f>SUM(H13:H18)</f>
        <v>302889.30999999901</v>
      </c>
    </row>
    <row r="21" spans="1:8" ht="15.9" customHeight="1" x14ac:dyDescent="0.25">
      <c r="A21" s="74" t="s">
        <v>433</v>
      </c>
      <c r="B21" s="79"/>
      <c r="C21" s="220"/>
      <c r="D21" s="220"/>
      <c r="E21" s="147"/>
      <c r="F21" s="133"/>
      <c r="G21" s="153"/>
      <c r="H21" s="220"/>
    </row>
    <row r="22" spans="1:8" ht="15.9" customHeight="1" x14ac:dyDescent="0.25">
      <c r="A22" s="74"/>
      <c r="B22" s="77" t="s">
        <v>635</v>
      </c>
      <c r="C22" s="217">
        <f t="shared" ref="C22:D33" si="4">$H22*F22</f>
        <v>2231821.1017080001</v>
      </c>
      <c r="D22" s="217">
        <f t="shared" si="4"/>
        <v>1051234.3582919999</v>
      </c>
      <c r="E22" s="146">
        <v>4</v>
      </c>
      <c r="F22" s="130">
        <f t="shared" ref="F22:F34" si="5">VLOOKUP($E22,$B$60:$G$66,5,FALSE)</f>
        <v>0.67979999999999996</v>
      </c>
      <c r="G22" s="151">
        <f t="shared" ref="G22:G34" si="6">VLOOKUP($E22,$B$60:$G$66,6,FALSE)</f>
        <v>0.32019999999999998</v>
      </c>
      <c r="H22" s="217">
        <f>'UIP Detail'!D218</f>
        <v>3283055.46</v>
      </c>
    </row>
    <row r="23" spans="1:8" ht="15.9" customHeight="1" x14ac:dyDescent="0.25">
      <c r="A23" s="74"/>
      <c r="B23" s="77" t="s">
        <v>636</v>
      </c>
      <c r="C23" s="216">
        <f t="shared" si="4"/>
        <v>798799.55423400004</v>
      </c>
      <c r="D23" s="216">
        <f t="shared" si="4"/>
        <v>376251.27576599998</v>
      </c>
      <c r="E23" s="146">
        <v>4</v>
      </c>
      <c r="F23" s="130">
        <f t="shared" si="5"/>
        <v>0.67979999999999996</v>
      </c>
      <c r="G23" s="151">
        <f t="shared" si="6"/>
        <v>0.32019999999999998</v>
      </c>
      <c r="H23" s="217">
        <f>'UIP Detail'!D219</f>
        <v>1175050.83</v>
      </c>
    </row>
    <row r="24" spans="1:8" ht="15.9" customHeight="1" x14ac:dyDescent="0.25">
      <c r="A24" s="74" t="s">
        <v>85</v>
      </c>
      <c r="B24" s="77" t="s">
        <v>637</v>
      </c>
      <c r="C24" s="216">
        <f t="shared" si="4"/>
        <v>-16300.033661999998</v>
      </c>
      <c r="D24" s="216">
        <f t="shared" si="4"/>
        <v>-7677.6563379999989</v>
      </c>
      <c r="E24" s="147">
        <v>4</v>
      </c>
      <c r="F24" s="130">
        <f t="shared" si="5"/>
        <v>0.67979999999999996</v>
      </c>
      <c r="G24" s="151">
        <f t="shared" si="6"/>
        <v>0.32019999999999998</v>
      </c>
      <c r="H24" s="217">
        <f>'UIP Detail'!D220</f>
        <v>-23977.69</v>
      </c>
    </row>
    <row r="25" spans="1:8" ht="15.9" customHeight="1" x14ac:dyDescent="0.25">
      <c r="A25" s="74" t="s">
        <v>85</v>
      </c>
      <c r="B25" s="77" t="s">
        <v>638</v>
      </c>
      <c r="C25" s="216">
        <f t="shared" si="4"/>
        <v>418727.41904399998</v>
      </c>
      <c r="D25" s="216">
        <f t="shared" si="4"/>
        <v>197229.36095599999</v>
      </c>
      <c r="E25" s="147">
        <v>4</v>
      </c>
      <c r="F25" s="130">
        <f t="shared" si="5"/>
        <v>0.67979999999999996</v>
      </c>
      <c r="G25" s="151">
        <f t="shared" si="6"/>
        <v>0.32019999999999998</v>
      </c>
      <c r="H25" s="217">
        <f>'UIP Detail'!D221</f>
        <v>615956.78</v>
      </c>
    </row>
    <row r="26" spans="1:8" ht="15.9" customHeight="1" x14ac:dyDescent="0.25">
      <c r="A26" s="74" t="s">
        <v>85</v>
      </c>
      <c r="B26" s="77" t="s">
        <v>639</v>
      </c>
      <c r="C26" s="216">
        <f t="shared" si="4"/>
        <v>-53244.337284000001</v>
      </c>
      <c r="D26" s="216">
        <f t="shared" si="4"/>
        <v>-33671.002716000003</v>
      </c>
      <c r="E26" s="147">
        <v>3</v>
      </c>
      <c r="F26" s="130">
        <f t="shared" si="5"/>
        <v>0.61260000000000003</v>
      </c>
      <c r="G26" s="151">
        <f t="shared" si="6"/>
        <v>0.38740000000000002</v>
      </c>
      <c r="H26" s="217">
        <f>'UIP Detail'!D222</f>
        <v>-86915.34</v>
      </c>
    </row>
    <row r="27" spans="1:8" ht="15.9" customHeight="1" x14ac:dyDescent="0.25">
      <c r="A27" s="74" t="s">
        <v>85</v>
      </c>
      <c r="B27" s="77" t="s">
        <v>640</v>
      </c>
      <c r="C27" s="216">
        <f t="shared" si="4"/>
        <v>234834.367589</v>
      </c>
      <c r="D27" s="216">
        <f t="shared" si="4"/>
        <v>167348.14241100001</v>
      </c>
      <c r="E27" s="147">
        <v>1</v>
      </c>
      <c r="F27" s="130">
        <f t="shared" si="5"/>
        <v>0.58389999999999997</v>
      </c>
      <c r="G27" s="151">
        <f t="shared" si="6"/>
        <v>0.41610000000000003</v>
      </c>
      <c r="H27" s="217">
        <f>'UIP Detail'!D223</f>
        <v>402182.51</v>
      </c>
    </row>
    <row r="28" spans="1:8" ht="15.9" customHeight="1" x14ac:dyDescent="0.25">
      <c r="A28" s="74" t="s">
        <v>85</v>
      </c>
      <c r="B28" s="77" t="s">
        <v>641</v>
      </c>
      <c r="C28" s="216">
        <f t="shared" si="4"/>
        <v>423458.14223999932</v>
      </c>
      <c r="D28" s="216">
        <f t="shared" si="4"/>
        <v>196539.13775999969</v>
      </c>
      <c r="E28" s="147">
        <v>5</v>
      </c>
      <c r="F28" s="130">
        <f t="shared" si="5"/>
        <v>0.68300000000000005</v>
      </c>
      <c r="G28" s="151">
        <f t="shared" si="6"/>
        <v>0.317</v>
      </c>
      <c r="H28" s="217">
        <f>'UIP Detail'!D224</f>
        <v>619997.27999999898</v>
      </c>
    </row>
    <row r="29" spans="1:8" ht="15.9" customHeight="1" x14ac:dyDescent="0.25">
      <c r="A29" s="74"/>
      <c r="B29" s="77" t="s">
        <v>642</v>
      </c>
      <c r="C29" s="220">
        <f t="shared" si="4"/>
        <v>298500.81901199999</v>
      </c>
      <c r="D29" s="220">
        <f t="shared" si="4"/>
        <v>140600.12098799998</v>
      </c>
      <c r="E29" s="147">
        <v>4</v>
      </c>
      <c r="F29" s="130">
        <f t="shared" si="5"/>
        <v>0.67979999999999996</v>
      </c>
      <c r="G29" s="151">
        <f t="shared" si="6"/>
        <v>0.32019999999999998</v>
      </c>
      <c r="H29" s="217">
        <f>'UIP Detail'!D225</f>
        <v>439100.94</v>
      </c>
    </row>
    <row r="30" spans="1:8" ht="15.9" customHeight="1" x14ac:dyDescent="0.25">
      <c r="A30" s="74" t="s">
        <v>85</v>
      </c>
      <c r="B30" s="77" t="s">
        <v>643</v>
      </c>
      <c r="C30" s="216">
        <f t="shared" si="4"/>
        <v>104.28131999999999</v>
      </c>
      <c r="D30" s="216">
        <f t="shared" si="4"/>
        <v>49.118679999999998</v>
      </c>
      <c r="E30" s="147">
        <v>4</v>
      </c>
      <c r="F30" s="130">
        <f t="shared" si="5"/>
        <v>0.67979999999999996</v>
      </c>
      <c r="G30" s="151">
        <f t="shared" si="6"/>
        <v>0.32019999999999998</v>
      </c>
      <c r="H30" s="217">
        <f>'UIP Detail'!D226</f>
        <v>153.4</v>
      </c>
    </row>
    <row r="31" spans="1:8" ht="15.9" customHeight="1" x14ac:dyDescent="0.25">
      <c r="A31" s="74" t="s">
        <v>85</v>
      </c>
      <c r="B31" s="77" t="s">
        <v>644</v>
      </c>
      <c r="C31" s="216">
        <f t="shared" si="4"/>
        <v>230105.40682799998</v>
      </c>
      <c r="D31" s="216">
        <f t="shared" si="4"/>
        <v>108384.45317199999</v>
      </c>
      <c r="E31" s="147">
        <v>4</v>
      </c>
      <c r="F31" s="130">
        <f t="shared" si="5"/>
        <v>0.67979999999999996</v>
      </c>
      <c r="G31" s="151">
        <f t="shared" si="6"/>
        <v>0.32019999999999998</v>
      </c>
      <c r="H31" s="217">
        <f>'UIP Detail'!D227</f>
        <v>338489.86</v>
      </c>
    </row>
    <row r="32" spans="1:8" ht="15.9" customHeight="1" x14ac:dyDescent="0.25">
      <c r="A32" s="74" t="s">
        <v>85</v>
      </c>
      <c r="B32" s="77" t="s">
        <v>645</v>
      </c>
      <c r="C32" s="216">
        <f t="shared" si="4"/>
        <v>583463.07432599994</v>
      </c>
      <c r="D32" s="216">
        <f t="shared" si="4"/>
        <v>274823.29567399999</v>
      </c>
      <c r="E32" s="147">
        <v>4</v>
      </c>
      <c r="F32" s="130">
        <f t="shared" si="5"/>
        <v>0.67979999999999996</v>
      </c>
      <c r="G32" s="151">
        <f t="shared" si="6"/>
        <v>0.32019999999999998</v>
      </c>
      <c r="H32" s="217">
        <f>'UIP Detail'!D228</f>
        <v>858286.37</v>
      </c>
    </row>
    <row r="33" spans="1:8" ht="15.9" customHeight="1" x14ac:dyDescent="0.25">
      <c r="A33" s="74"/>
      <c r="B33" s="77" t="s">
        <v>646</v>
      </c>
      <c r="C33" s="220">
        <f t="shared" si="4"/>
        <v>0</v>
      </c>
      <c r="D33" s="220">
        <f t="shared" si="4"/>
        <v>0</v>
      </c>
      <c r="E33" s="147">
        <v>4</v>
      </c>
      <c r="F33" s="130">
        <f t="shared" si="5"/>
        <v>0.67979999999999996</v>
      </c>
      <c r="G33" s="151">
        <f t="shared" si="6"/>
        <v>0.32019999999999998</v>
      </c>
      <c r="H33" s="217">
        <f>'UIP Detail'!D229</f>
        <v>0</v>
      </c>
    </row>
    <row r="34" spans="1:8" ht="15.9" customHeight="1" x14ac:dyDescent="0.25">
      <c r="A34" s="74"/>
      <c r="B34" s="77" t="s">
        <v>78</v>
      </c>
      <c r="C34" s="218">
        <f>$H34*F34</f>
        <v>1159339.65543</v>
      </c>
      <c r="D34" s="218">
        <f>$H34*G34</f>
        <v>546073.19457000005</v>
      </c>
      <c r="E34" s="148">
        <v>4</v>
      </c>
      <c r="F34" s="131">
        <f t="shared" si="5"/>
        <v>0.67979999999999996</v>
      </c>
      <c r="G34" s="152">
        <f t="shared" si="6"/>
        <v>0.32019999999999998</v>
      </c>
      <c r="H34" s="219">
        <f>'UIP Detail'!D230</f>
        <v>1705412.85</v>
      </c>
    </row>
    <row r="35" spans="1:8" ht="15.9" customHeight="1" x14ac:dyDescent="0.25">
      <c r="A35" s="74" t="s">
        <v>85</v>
      </c>
      <c r="B35" s="79" t="s">
        <v>470</v>
      </c>
      <c r="C35" s="217">
        <f>SUM(C22:C34)</f>
        <v>6309609.4507849999</v>
      </c>
      <c r="D35" s="217">
        <f>SUM(D22:D34)</f>
        <v>3017183.7992149992</v>
      </c>
      <c r="E35" s="146"/>
      <c r="F35" s="132"/>
      <c r="G35" s="153"/>
      <c r="H35" s="217">
        <f>SUM(H22:H34)</f>
        <v>9326793.25</v>
      </c>
    </row>
    <row r="36" spans="1:8" ht="15.9" customHeight="1" x14ac:dyDescent="0.25">
      <c r="A36" s="74" t="s">
        <v>87</v>
      </c>
      <c r="B36" s="79"/>
      <c r="C36" s="220"/>
      <c r="D36" s="220"/>
      <c r="E36" s="147"/>
      <c r="F36" s="133"/>
      <c r="G36" s="153"/>
      <c r="H36" s="220"/>
    </row>
    <row r="37" spans="1:8" ht="15.9" customHeight="1" x14ac:dyDescent="0.25">
      <c r="A37" s="74"/>
      <c r="B37" s="77" t="s">
        <v>649</v>
      </c>
      <c r="C37" s="220">
        <f>$H37*F37</f>
        <v>1282481.428206</v>
      </c>
      <c r="D37" s="220">
        <f>$H37*G37</f>
        <v>604075.54179399996</v>
      </c>
      <c r="E37" s="147">
        <v>4</v>
      </c>
      <c r="F37" s="130">
        <f>VLOOKUP($E37,$B$60:$G$66,5,FALSE)</f>
        <v>0.67979999999999996</v>
      </c>
      <c r="G37" s="151">
        <f>VLOOKUP($E37,$B$60:$G$66,6,FALSE)</f>
        <v>0.32019999999999998</v>
      </c>
      <c r="H37" s="217">
        <f>'UIP Detail'!D236</f>
        <v>1886556.97</v>
      </c>
    </row>
    <row r="38" spans="1:8" ht="15.9" customHeight="1" x14ac:dyDescent="0.25">
      <c r="A38" s="74"/>
      <c r="B38" s="77" t="s">
        <v>650</v>
      </c>
      <c r="C38" s="221">
        <f>$H38*F38</f>
        <v>3692.2181339999997</v>
      </c>
      <c r="D38" s="221">
        <f>$H38*G38</f>
        <v>1739.111866</v>
      </c>
      <c r="E38" s="148">
        <v>4</v>
      </c>
      <c r="F38" s="131">
        <f>VLOOKUP($E38,$B$60:$G$66,5,FALSE)</f>
        <v>0.67979999999999996</v>
      </c>
      <c r="G38" s="152">
        <f>VLOOKUP($E38,$B$60:$G$66,6,FALSE)</f>
        <v>0.32019999999999998</v>
      </c>
      <c r="H38" s="217">
        <f>'UIP Detail'!D237</f>
        <v>5431.33</v>
      </c>
    </row>
    <row r="39" spans="1:8" ht="15.9" customHeight="1" x14ac:dyDescent="0.25">
      <c r="A39" s="74"/>
      <c r="B39" s="79" t="s">
        <v>470</v>
      </c>
      <c r="C39" s="217">
        <f>SUM(C37:C38)</f>
        <v>1286173.64634</v>
      </c>
      <c r="D39" s="217">
        <f>SUM(D37:D38)</f>
        <v>605814.65365999995</v>
      </c>
      <c r="E39" s="146"/>
      <c r="F39" s="133"/>
      <c r="G39" s="153"/>
      <c r="H39" s="215">
        <f>SUM(H37:H38)</f>
        <v>1891988.3</v>
      </c>
    </row>
    <row r="40" spans="1:8" ht="15.9" customHeight="1" x14ac:dyDescent="0.25">
      <c r="A40" s="74" t="s">
        <v>435</v>
      </c>
      <c r="B40" s="77"/>
      <c r="C40" s="217"/>
      <c r="D40" s="217"/>
      <c r="E40" s="146"/>
      <c r="F40" s="133"/>
      <c r="G40" s="153"/>
      <c r="H40" s="217"/>
    </row>
    <row r="41" spans="1:8" ht="15.9" customHeight="1" x14ac:dyDescent="0.25">
      <c r="A41" s="74"/>
      <c r="B41" s="77" t="s">
        <v>651</v>
      </c>
      <c r="C41" s="220">
        <f t="shared" ref="C41:D43" si="7">$H41*F41</f>
        <v>1632255.863106</v>
      </c>
      <c r="D41" s="220">
        <f t="shared" si="7"/>
        <v>768826.60689400008</v>
      </c>
      <c r="E41" s="147">
        <v>4</v>
      </c>
      <c r="F41" s="130">
        <f>VLOOKUP($E41,$B$60:$G$66,5,FALSE)</f>
        <v>0.67979999999999996</v>
      </c>
      <c r="G41" s="151">
        <f>VLOOKUP($E41,$B$60:$G$66,6,FALSE)</f>
        <v>0.32019999999999998</v>
      </c>
      <c r="H41" s="217">
        <f>'UIP Detail'!D240</f>
        <v>2401082.4700000002</v>
      </c>
    </row>
    <row r="42" spans="1:8" ht="15.9" customHeight="1" x14ac:dyDescent="0.25">
      <c r="A42" s="74"/>
      <c r="B42" s="77" t="s">
        <v>652</v>
      </c>
      <c r="C42" s="220">
        <f t="shared" si="7"/>
        <v>0</v>
      </c>
      <c r="D42" s="220">
        <f t="shared" si="7"/>
        <v>0</v>
      </c>
      <c r="E42" s="147">
        <v>4</v>
      </c>
      <c r="F42" s="130">
        <f>VLOOKUP($E42,$B$60:$G$66,5,FALSE)</f>
        <v>0.67979999999999996</v>
      </c>
      <c r="G42" s="151">
        <f>VLOOKUP($E42,$B$60:$G$66,6,FALSE)</f>
        <v>0.32019999999999998</v>
      </c>
      <c r="H42" s="217">
        <f>'UIP Detail'!D241</f>
        <v>0</v>
      </c>
    </row>
    <row r="43" spans="1:8" ht="15.9" customHeight="1" x14ac:dyDescent="0.25">
      <c r="A43" s="74"/>
      <c r="B43" s="77" t="s">
        <v>653</v>
      </c>
      <c r="C43" s="221">
        <f t="shared" si="7"/>
        <v>438.10390799999999</v>
      </c>
      <c r="D43" s="221">
        <f t="shared" si="7"/>
        <v>206.35609199999999</v>
      </c>
      <c r="E43" s="148">
        <v>4</v>
      </c>
      <c r="F43" s="131">
        <f>VLOOKUP($E43,$B$60:$G$66,5,FALSE)</f>
        <v>0.67979999999999996</v>
      </c>
      <c r="G43" s="152">
        <f>VLOOKUP($E43,$B$60:$G$66,6,FALSE)</f>
        <v>0.32019999999999998</v>
      </c>
      <c r="H43" s="217">
        <f>'UIP Detail'!D242</f>
        <v>644.46</v>
      </c>
    </row>
    <row r="44" spans="1:8" ht="15.9" customHeight="1" x14ac:dyDescent="0.25">
      <c r="A44" s="74" t="s">
        <v>85</v>
      </c>
      <c r="B44" s="79" t="s">
        <v>470</v>
      </c>
      <c r="C44" s="217">
        <f>SUM(C41:C43)</f>
        <v>1632693.9670140001</v>
      </c>
      <c r="D44" s="217">
        <f>SUM(D41:D43)</f>
        <v>769032.96298600012</v>
      </c>
      <c r="E44" s="146"/>
      <c r="F44" s="133"/>
      <c r="G44" s="153"/>
      <c r="H44" s="215">
        <f>SUM(H41:H43)</f>
        <v>2401726.9300000002</v>
      </c>
    </row>
    <row r="45" spans="1:8" ht="15.9" customHeight="1" x14ac:dyDescent="0.25">
      <c r="A45" s="74" t="s">
        <v>88</v>
      </c>
      <c r="B45" s="79"/>
      <c r="C45" s="220"/>
      <c r="D45" s="220"/>
      <c r="E45" s="147"/>
      <c r="F45" s="133"/>
      <c r="G45" s="153"/>
      <c r="H45" s="220"/>
    </row>
    <row r="46" spans="1:8" ht="15.9" customHeight="1" x14ac:dyDescent="0.25">
      <c r="A46" s="74"/>
      <c r="B46" s="77" t="s">
        <v>1</v>
      </c>
      <c r="C46" s="219">
        <f>$H46*F46</f>
        <v>104825.76502200001</v>
      </c>
      <c r="D46" s="219">
        <f>$H46*G46</f>
        <v>49375.124978</v>
      </c>
      <c r="E46" s="149">
        <v>4</v>
      </c>
      <c r="F46" s="131">
        <f>VLOOKUP($E46,$B$60:$G$66,5,FALSE)</f>
        <v>0.67979999999999996</v>
      </c>
      <c r="G46" s="152">
        <f>VLOOKUP($E46,$B$60:$G$66,6,FALSE)</f>
        <v>0.32019999999999998</v>
      </c>
      <c r="H46" s="219">
        <f>'UIP Detail'!D262</f>
        <v>154200.89000000001</v>
      </c>
    </row>
    <row r="47" spans="1:8" ht="15.9" customHeight="1" x14ac:dyDescent="0.25">
      <c r="A47" s="74" t="s">
        <v>85</v>
      </c>
      <c r="B47" s="79" t="s">
        <v>470</v>
      </c>
      <c r="C47" s="217">
        <f>C46</f>
        <v>104825.76502200001</v>
      </c>
      <c r="D47" s="217">
        <f>D46</f>
        <v>49375.124978</v>
      </c>
      <c r="E47" s="146"/>
      <c r="F47" s="133"/>
      <c r="G47" s="153"/>
      <c r="H47" s="217">
        <f>H46</f>
        <v>154200.89000000001</v>
      </c>
    </row>
    <row r="48" spans="1:8" ht="15.9" customHeight="1" x14ac:dyDescent="0.25">
      <c r="A48" s="74"/>
      <c r="B48" s="79"/>
      <c r="C48" s="217"/>
      <c r="D48" s="217"/>
      <c r="E48" s="146"/>
      <c r="F48" s="133"/>
      <c r="G48" s="153"/>
      <c r="H48" s="217"/>
    </row>
    <row r="49" spans="1:8" ht="15.9" customHeight="1" x14ac:dyDescent="0.25">
      <c r="A49" s="78" t="s">
        <v>89</v>
      </c>
      <c r="B49" s="79"/>
      <c r="C49" s="127"/>
      <c r="D49" s="127"/>
      <c r="E49" s="81"/>
      <c r="F49" s="127"/>
      <c r="G49" s="80"/>
      <c r="H49" s="127"/>
    </row>
    <row r="50" spans="1:8" ht="15.9" customHeight="1" x14ac:dyDescent="0.25">
      <c r="A50" s="78"/>
      <c r="B50" s="77" t="s">
        <v>3</v>
      </c>
      <c r="C50" s="219">
        <v>0</v>
      </c>
      <c r="D50" s="219">
        <v>0</v>
      </c>
      <c r="E50" s="149">
        <v>4</v>
      </c>
      <c r="F50" s="131">
        <f>VLOOKUP($E50,$B$60:$G$66,5,FALSE)</f>
        <v>0.67979999999999996</v>
      </c>
      <c r="G50" s="152">
        <f>VLOOKUP($E50,$B$60:$G$66,6,FALSE)</f>
        <v>0.32019999999999998</v>
      </c>
      <c r="H50" s="219">
        <v>0</v>
      </c>
    </row>
    <row r="51" spans="1:8" ht="15.9" customHeight="1" x14ac:dyDescent="0.25">
      <c r="A51" s="78"/>
      <c r="B51" s="79" t="s">
        <v>470</v>
      </c>
      <c r="C51" s="217">
        <f>SUM(C50)</f>
        <v>0</v>
      </c>
      <c r="D51" s="217">
        <f>SUM(D50)</f>
        <v>0</v>
      </c>
      <c r="E51" s="146"/>
      <c r="F51" s="143"/>
      <c r="G51" s="154"/>
      <c r="H51" s="217">
        <f>SUM(H50)</f>
        <v>0</v>
      </c>
    </row>
    <row r="52" spans="1:8" ht="15.9" customHeight="1" x14ac:dyDescent="0.25">
      <c r="A52" s="78"/>
      <c r="B52" s="79"/>
      <c r="C52" s="217"/>
      <c r="D52" s="217"/>
      <c r="E52" s="146"/>
      <c r="F52" s="133"/>
      <c r="G52" s="153"/>
      <c r="H52" s="222"/>
    </row>
    <row r="53" spans="1:8" ht="15.9" customHeight="1" x14ac:dyDescent="0.25">
      <c r="A53" s="80" t="s">
        <v>90</v>
      </c>
      <c r="B53" s="79"/>
      <c r="C53" s="220"/>
      <c r="D53" s="220"/>
      <c r="E53" s="147"/>
      <c r="F53" s="133"/>
      <c r="G53" s="153"/>
      <c r="H53" s="220"/>
    </row>
    <row r="54" spans="1:8" ht="15.9" customHeight="1" x14ac:dyDescent="0.25">
      <c r="A54" s="80"/>
      <c r="B54" s="77" t="s">
        <v>4</v>
      </c>
      <c r="C54" s="217">
        <f>$H54*F54</f>
        <v>23793</v>
      </c>
      <c r="D54" s="217">
        <f>$H54*G54</f>
        <v>11207</v>
      </c>
      <c r="E54" s="147">
        <v>4</v>
      </c>
      <c r="F54" s="130">
        <f>VLOOKUP($E54,$B$60:$G$66,5,FALSE)</f>
        <v>0.67979999999999996</v>
      </c>
      <c r="G54" s="151">
        <f>VLOOKUP($E54,$B$60:$G$66,6,FALSE)</f>
        <v>0.32019999999999998</v>
      </c>
      <c r="H54" s="217">
        <f>'UIP Detail'!D270</f>
        <v>35000</v>
      </c>
    </row>
    <row r="55" spans="1:8" ht="15.9" customHeight="1" x14ac:dyDescent="0.25">
      <c r="A55" s="74"/>
      <c r="B55" s="77" t="s">
        <v>5</v>
      </c>
      <c r="C55" s="221">
        <f>$H55*F55</f>
        <v>0</v>
      </c>
      <c r="D55" s="221">
        <f>$H55*G55</f>
        <v>0</v>
      </c>
      <c r="E55" s="150">
        <v>4</v>
      </c>
      <c r="F55" s="131">
        <f>VLOOKUP($E55,$B$60:$G$66,5,FALSE)</f>
        <v>0.67979999999999996</v>
      </c>
      <c r="G55" s="152">
        <f>VLOOKUP($E55,$B$60:$G$66,6,FALSE)</f>
        <v>0.32019999999999998</v>
      </c>
      <c r="H55" s="219">
        <f>'UIP Detail'!D272</f>
        <v>0</v>
      </c>
    </row>
    <row r="56" spans="1:8" ht="15.9" customHeight="1" x14ac:dyDescent="0.25">
      <c r="A56" s="82" t="s">
        <v>85</v>
      </c>
      <c r="B56" s="145" t="s">
        <v>470</v>
      </c>
      <c r="C56" s="219">
        <f>SUM(C54:C55)</f>
        <v>23793</v>
      </c>
      <c r="D56" s="219">
        <f>SUM(D54:D55)</f>
        <v>11207</v>
      </c>
      <c r="E56" s="149"/>
      <c r="F56" s="134"/>
      <c r="G56" s="155"/>
      <c r="H56" s="219">
        <f>SUM(H54:H55)</f>
        <v>35000</v>
      </c>
    </row>
    <row r="57" spans="1:8" ht="15.9" customHeight="1" x14ac:dyDescent="0.25">
      <c r="A57" s="74"/>
      <c r="B57" s="79"/>
      <c r="C57" s="220"/>
      <c r="D57" s="220"/>
      <c r="E57" s="76"/>
      <c r="F57" s="133"/>
      <c r="G57" s="153"/>
      <c r="H57" s="220"/>
    </row>
    <row r="58" spans="1:8" ht="15.9" customHeight="1" x14ac:dyDescent="0.55000000000000004">
      <c r="A58" s="82" t="s">
        <v>84</v>
      </c>
      <c r="B58" s="145"/>
      <c r="C58" s="223">
        <f>C56+C51+C47+C44+C39+C35+C20+C11</f>
        <v>11002683.773583999</v>
      </c>
      <c r="D58" s="223">
        <f>D11+D20+D35+D39+D44+D47+D51+D56</f>
        <v>5621389.0864159996</v>
      </c>
      <c r="E58" s="83"/>
      <c r="F58" s="135"/>
      <c r="G58" s="156"/>
      <c r="H58" s="223">
        <f>H11+H20+H35+H39+H44+H47+H51+H56</f>
        <v>16624072.859999999</v>
      </c>
    </row>
    <row r="59" spans="1:8" ht="15.9" customHeight="1" x14ac:dyDescent="0.25">
      <c r="C59" s="224"/>
      <c r="D59" s="224"/>
      <c r="E59" s="224"/>
      <c r="F59" s="224"/>
      <c r="G59" s="224"/>
      <c r="H59" s="224"/>
    </row>
    <row r="60" spans="1:8" ht="15.9" customHeight="1" x14ac:dyDescent="0.25">
      <c r="A60" s="107"/>
      <c r="B60" s="108" t="s">
        <v>198</v>
      </c>
      <c r="C60" s="109"/>
      <c r="D60" s="109"/>
      <c r="E60" s="109"/>
      <c r="F60" s="110" t="s">
        <v>411</v>
      </c>
      <c r="G60" s="110" t="s">
        <v>412</v>
      </c>
      <c r="H60" s="120"/>
    </row>
    <row r="61" spans="1:8" ht="15.9" customHeight="1" x14ac:dyDescent="0.25">
      <c r="A61" s="74"/>
      <c r="B61" s="111">
        <v>1</v>
      </c>
      <c r="C61" s="112" t="s">
        <v>93</v>
      </c>
      <c r="D61" s="113"/>
      <c r="E61" s="113"/>
      <c r="F61" s="106">
        <v>0.58389999999999997</v>
      </c>
      <c r="G61" s="106">
        <v>0.41610000000000003</v>
      </c>
      <c r="H61" s="114">
        <f>SUM(F61:G61)</f>
        <v>1</v>
      </c>
    </row>
    <row r="62" spans="1:8" ht="15.9" customHeight="1" x14ac:dyDescent="0.25">
      <c r="A62" s="74"/>
      <c r="B62" s="111">
        <v>2</v>
      </c>
      <c r="C62" s="112" t="s">
        <v>94</v>
      </c>
      <c r="D62" s="113"/>
      <c r="E62" s="113"/>
      <c r="F62" s="106">
        <v>0.62480000000000002</v>
      </c>
      <c r="G62" s="106">
        <v>0.37519999999999998</v>
      </c>
      <c r="H62" s="114">
        <f>SUM(F62:G62)</f>
        <v>1</v>
      </c>
    </row>
    <row r="63" spans="1:8" ht="15.9" customHeight="1" x14ac:dyDescent="0.25">
      <c r="A63" s="74"/>
      <c r="B63" s="111">
        <v>3</v>
      </c>
      <c r="C63" s="113" t="s">
        <v>95</v>
      </c>
      <c r="D63" s="113"/>
      <c r="E63" s="113"/>
      <c r="F63" s="106">
        <v>0.61260000000000003</v>
      </c>
      <c r="G63" s="106">
        <v>0.38740000000000002</v>
      </c>
      <c r="H63" s="114">
        <f>SUM(F63:G63)</f>
        <v>1</v>
      </c>
    </row>
    <row r="64" spans="1:8" ht="15.9" customHeight="1" x14ac:dyDescent="0.25">
      <c r="A64" s="74"/>
      <c r="B64" s="111">
        <v>4</v>
      </c>
      <c r="C64" s="112" t="s">
        <v>96</v>
      </c>
      <c r="D64" s="113"/>
      <c r="E64" s="113"/>
      <c r="F64" s="106">
        <v>0.67979999999999996</v>
      </c>
      <c r="G64" s="106">
        <v>0.32019999999999998</v>
      </c>
      <c r="H64" s="114">
        <f>SUM(F64:G64)</f>
        <v>1</v>
      </c>
    </row>
    <row r="65" spans="1:8" ht="15.9" customHeight="1" x14ac:dyDescent="0.25">
      <c r="A65" s="82"/>
      <c r="B65" s="115">
        <v>5</v>
      </c>
      <c r="C65" s="116" t="s">
        <v>97</v>
      </c>
      <c r="D65" s="117"/>
      <c r="E65" s="117"/>
      <c r="F65" s="118">
        <v>0.68300000000000005</v>
      </c>
      <c r="G65" s="118">
        <v>0.317</v>
      </c>
      <c r="H65" s="119">
        <f>SUM(F65:G65)</f>
        <v>1</v>
      </c>
    </row>
    <row r="66" spans="1:8" ht="12" customHeight="1" x14ac:dyDescent="0.25"/>
    <row r="67" spans="1:8" ht="15.9" customHeight="1" x14ac:dyDescent="0.25">
      <c r="C67" s="98"/>
      <c r="D67" s="98"/>
      <c r="E67" s="98"/>
      <c r="F67" s="98"/>
      <c r="G67" s="98"/>
      <c r="H67" s="98"/>
    </row>
  </sheetData>
  <mergeCells count="4">
    <mergeCell ref="A1:H1"/>
    <mergeCell ref="A2:H2"/>
    <mergeCell ref="A3:H3"/>
    <mergeCell ref="A4:H4"/>
  </mergeCells>
  <phoneticPr fontId="20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1" customWidth="1"/>
    <col min="2" max="2" width="16.5546875" style="21" bestFit="1" customWidth="1"/>
    <col min="3" max="3" width="41" style="21" bestFit="1" customWidth="1"/>
    <col min="4" max="4" width="3.33203125" style="21" bestFit="1" customWidth="1"/>
    <col min="5" max="5" width="22.33203125" style="21" bestFit="1" customWidth="1"/>
    <col min="6" max="6" width="14.88671875" style="21" bestFit="1" customWidth="1"/>
    <col min="7" max="7" width="15.109375" style="21" customWidth="1"/>
    <col min="8" max="8" width="13.33203125" style="21" customWidth="1"/>
    <col min="9" max="9" width="20.6640625" style="21" customWidth="1"/>
    <col min="10" max="11" width="13.44140625" style="5" bestFit="1" customWidth="1"/>
    <col min="12" max="12" width="15.33203125" style="5" bestFit="1" customWidth="1"/>
    <col min="13" max="16384" width="9.109375" style="21"/>
  </cols>
  <sheetData>
    <row r="2" spans="1:12" x14ac:dyDescent="0.25">
      <c r="A2" s="21" t="s">
        <v>91</v>
      </c>
    </row>
    <row r="3" spans="1:12" x14ac:dyDescent="0.25">
      <c r="A3" s="21" t="s">
        <v>40</v>
      </c>
    </row>
    <row r="6" spans="1:12" x14ac:dyDescent="0.25">
      <c r="G6" s="22" t="s">
        <v>411</v>
      </c>
      <c r="H6" s="22" t="s">
        <v>412</v>
      </c>
    </row>
    <row r="7" spans="1:12" x14ac:dyDescent="0.25">
      <c r="F7" s="21" t="s">
        <v>41</v>
      </c>
      <c r="G7" s="23">
        <v>0.6462</v>
      </c>
      <c r="H7" s="23">
        <v>0.3538</v>
      </c>
      <c r="I7" s="99">
        <v>0.65149999999999997</v>
      </c>
      <c r="J7" s="99">
        <v>0.34849999999999998</v>
      </c>
    </row>
    <row r="8" spans="1:12" x14ac:dyDescent="0.25">
      <c r="B8" s="21" t="s">
        <v>42</v>
      </c>
      <c r="C8" s="21" t="s">
        <v>43</v>
      </c>
      <c r="F8" s="21" t="s">
        <v>44</v>
      </c>
      <c r="G8" s="23">
        <v>0.6462</v>
      </c>
      <c r="H8" s="23">
        <v>0.3538</v>
      </c>
      <c r="I8" s="99">
        <v>0.65149999999999997</v>
      </c>
      <c r="J8" s="99">
        <v>0.34849999999999998</v>
      </c>
    </row>
    <row r="10" spans="1:12" ht="13.8" x14ac:dyDescent="0.25">
      <c r="A10" s="24" t="s">
        <v>45</v>
      </c>
      <c r="E10" s="25" t="s">
        <v>107</v>
      </c>
      <c r="F10" s="25" t="s">
        <v>101</v>
      </c>
      <c r="G10" s="25" t="s">
        <v>102</v>
      </c>
      <c r="H10" s="25" t="s">
        <v>103</v>
      </c>
      <c r="I10" s="25" t="s">
        <v>106</v>
      </c>
      <c r="J10" s="101"/>
      <c r="K10" s="85"/>
      <c r="L10" s="85"/>
    </row>
    <row r="11" spans="1:12" ht="13.8" x14ac:dyDescent="0.25">
      <c r="B11" s="21">
        <v>81</v>
      </c>
      <c r="C11" s="21" t="s">
        <v>46</v>
      </c>
      <c r="J11" s="30"/>
      <c r="K11" s="85"/>
      <c r="L11" s="85"/>
    </row>
    <row r="12" spans="1:12" ht="13.8" x14ac:dyDescent="0.25">
      <c r="A12" s="21" t="s">
        <v>47</v>
      </c>
      <c r="B12" s="21">
        <v>81</v>
      </c>
      <c r="C12" s="21" t="s">
        <v>48</v>
      </c>
      <c r="D12" s="26" t="s">
        <v>49</v>
      </c>
      <c r="E12" s="86">
        <f>F12+G12+H12+I12</f>
        <v>-209753.01</v>
      </c>
      <c r="F12" s="86">
        <v>-209753.01</v>
      </c>
      <c r="G12" s="86">
        <v>0</v>
      </c>
      <c r="H12" s="95">
        <v>0</v>
      </c>
      <c r="I12" s="93">
        <v>0</v>
      </c>
      <c r="J12" s="102"/>
      <c r="K12" s="85"/>
      <c r="L12" s="85"/>
    </row>
    <row r="13" spans="1:12" ht="13.8" x14ac:dyDescent="0.25">
      <c r="A13" s="21" t="s">
        <v>50</v>
      </c>
      <c r="B13" s="21">
        <v>81</v>
      </c>
      <c r="C13" s="70" t="s">
        <v>51</v>
      </c>
      <c r="D13" s="26" t="s">
        <v>52</v>
      </c>
      <c r="E13" s="86">
        <f>F13+G13+H13+I13</f>
        <v>138086.82999999999</v>
      </c>
      <c r="F13" s="86">
        <v>138086.82999999999</v>
      </c>
      <c r="G13" s="100">
        <v>0</v>
      </c>
      <c r="H13" s="96">
        <v>0</v>
      </c>
      <c r="I13" s="93">
        <v>0</v>
      </c>
      <c r="J13" s="102"/>
      <c r="K13" s="85"/>
      <c r="L13" s="85"/>
    </row>
    <row r="14" spans="1:12" ht="13.8" x14ac:dyDescent="0.25">
      <c r="A14" s="21" t="s">
        <v>53</v>
      </c>
      <c r="B14" s="21">
        <v>81</v>
      </c>
      <c r="C14" s="70" t="s">
        <v>54</v>
      </c>
      <c r="D14" s="26" t="s">
        <v>55</v>
      </c>
      <c r="E14" s="86">
        <f>F14+G14+H14+I14</f>
        <v>325889.71999999997</v>
      </c>
      <c r="F14" s="86">
        <v>325889.71999999997</v>
      </c>
      <c r="G14" s="100">
        <v>0</v>
      </c>
      <c r="H14" s="96">
        <v>0</v>
      </c>
      <c r="I14" s="93">
        <v>0</v>
      </c>
      <c r="J14" s="102"/>
      <c r="K14" s="85"/>
      <c r="L14" s="85"/>
    </row>
    <row r="15" spans="1:12" ht="13.8" x14ac:dyDescent="0.25">
      <c r="A15" s="21" t="s">
        <v>56</v>
      </c>
      <c r="B15" s="21">
        <v>81</v>
      </c>
      <c r="C15" s="70" t="s">
        <v>57</v>
      </c>
      <c r="D15" s="26" t="s">
        <v>58</v>
      </c>
      <c r="E15" s="86">
        <f>F15+G15+H15+I15</f>
        <v>134192.76</v>
      </c>
      <c r="F15" s="86">
        <v>134192.76</v>
      </c>
      <c r="G15" s="100">
        <v>0</v>
      </c>
      <c r="H15" s="96">
        <v>0</v>
      </c>
      <c r="I15" s="93">
        <v>0</v>
      </c>
      <c r="J15" s="102"/>
      <c r="K15" s="85"/>
      <c r="L15" s="85"/>
    </row>
    <row r="16" spans="1:12" ht="13.8" x14ac:dyDescent="0.25">
      <c r="A16" s="21" t="s">
        <v>56</v>
      </c>
      <c r="B16" s="21">
        <v>81</v>
      </c>
      <c r="C16" s="70" t="s">
        <v>59</v>
      </c>
      <c r="D16" s="26" t="s">
        <v>60</v>
      </c>
      <c r="E16" s="86">
        <f>F16+G16+H16+I16</f>
        <v>1125</v>
      </c>
      <c r="F16" s="87">
        <v>1125</v>
      </c>
      <c r="G16" s="97">
        <v>0</v>
      </c>
      <c r="H16" s="97">
        <v>0</v>
      </c>
      <c r="I16" s="94">
        <v>0</v>
      </c>
      <c r="J16" s="102"/>
      <c r="K16" s="85"/>
      <c r="L16" s="85"/>
    </row>
    <row r="17" spans="1:12" ht="13.8" x14ac:dyDescent="0.25">
      <c r="B17" s="21">
        <v>81</v>
      </c>
      <c r="C17" s="70" t="s">
        <v>61</v>
      </c>
      <c r="E17" s="5">
        <f>SUM(E12:E16)</f>
        <v>389541.29999999993</v>
      </c>
      <c r="F17" s="5">
        <f>SUM(F12:F16)</f>
        <v>389541.29999999993</v>
      </c>
      <c r="G17" s="5">
        <f>SUM(G12:G16)</f>
        <v>0</v>
      </c>
      <c r="H17" s="5">
        <f>SUM(H12:H16)</f>
        <v>0</v>
      </c>
      <c r="I17" s="5">
        <f>SUM(I12:I16)</f>
        <v>0</v>
      </c>
      <c r="J17" s="13"/>
      <c r="K17" s="85"/>
      <c r="L17" s="85"/>
    </row>
    <row r="18" spans="1:12" ht="13.8" x14ac:dyDescent="0.25">
      <c r="A18" s="21" t="s">
        <v>62</v>
      </c>
      <c r="C18" s="70" t="s">
        <v>63</v>
      </c>
      <c r="D18" s="26" t="s">
        <v>65</v>
      </c>
      <c r="E18" s="6">
        <f>-E17</f>
        <v>-389541.29999999993</v>
      </c>
      <c r="G18" s="84"/>
      <c r="H18" s="85"/>
      <c r="I18" s="84"/>
      <c r="J18" s="85"/>
      <c r="K18" s="85"/>
      <c r="L18" s="85"/>
    </row>
    <row r="19" spans="1:12" ht="13.8" x14ac:dyDescent="0.25">
      <c r="A19" s="27" t="s">
        <v>66</v>
      </c>
      <c r="E19" s="28">
        <f>SUM(E17:E18)</f>
        <v>0</v>
      </c>
      <c r="G19" s="84"/>
      <c r="H19" s="85"/>
      <c r="I19" s="84"/>
      <c r="J19" s="85"/>
      <c r="K19" s="85"/>
      <c r="L19" s="85"/>
    </row>
    <row r="20" spans="1:12" ht="13.8" x14ac:dyDescent="0.25">
      <c r="G20" s="84"/>
      <c r="H20" s="85"/>
    </row>
    <row r="21" spans="1:12" ht="13.8" x14ac:dyDescent="0.25">
      <c r="A21" s="25"/>
      <c r="G21" s="84"/>
      <c r="H21" s="85"/>
    </row>
    <row r="22" spans="1:12" x14ac:dyDescent="0.25">
      <c r="A22" s="29" t="s">
        <v>67</v>
      </c>
      <c r="B22" s="30"/>
      <c r="C22" s="29" t="s">
        <v>68</v>
      </c>
      <c r="D22" s="30"/>
      <c r="E22" s="29" t="s">
        <v>69</v>
      </c>
      <c r="F22" s="29" t="s">
        <v>70</v>
      </c>
      <c r="H22" s="30"/>
      <c r="I22" s="30"/>
    </row>
    <row r="23" spans="1:12" x14ac:dyDescent="0.25">
      <c r="A23" s="30"/>
      <c r="B23" s="31"/>
      <c r="C23" s="12"/>
      <c r="D23" s="30"/>
    </row>
    <row r="24" spans="1:12" x14ac:dyDescent="0.25">
      <c r="A24" s="21" t="s">
        <v>47</v>
      </c>
      <c r="B24" s="32"/>
      <c r="C24" s="28">
        <f>E12</f>
        <v>-209753.01</v>
      </c>
      <c r="D24" s="30"/>
      <c r="E24" s="28">
        <f>E15*35%</f>
        <v>46967.466</v>
      </c>
      <c r="F24" s="33">
        <f>SUM(C24,E24)</f>
        <v>-162785.54399999999</v>
      </c>
      <c r="G24" s="21" t="s">
        <v>41</v>
      </c>
      <c r="H24" s="28">
        <f>F24*G7</f>
        <v>-105192.01853279999</v>
      </c>
      <c r="I24" s="28">
        <f>F24*H7</f>
        <v>-57593.525467200001</v>
      </c>
    </row>
    <row r="25" spans="1:12" x14ac:dyDescent="0.25">
      <c r="A25" s="21" t="s">
        <v>56</v>
      </c>
      <c r="B25" s="32"/>
      <c r="C25" s="34">
        <f>E15+E16</f>
        <v>135317.76000000001</v>
      </c>
      <c r="D25" s="22"/>
      <c r="E25" s="44">
        <f>-E15</f>
        <v>-134192.76</v>
      </c>
      <c r="F25" s="35">
        <f>SUM(B25,C25,E25)</f>
        <v>1125</v>
      </c>
      <c r="G25" s="21" t="s">
        <v>44</v>
      </c>
      <c r="H25" s="28">
        <f>F25*G8</f>
        <v>726.97500000000002</v>
      </c>
      <c r="I25" s="28">
        <f>F25*H8</f>
        <v>398.02499999999998</v>
      </c>
    </row>
    <row r="26" spans="1:12" x14ac:dyDescent="0.25">
      <c r="B26" s="30"/>
      <c r="C26" s="12">
        <f>SUM(C24:C25)</f>
        <v>-74435.25</v>
      </c>
      <c r="D26" s="30"/>
      <c r="E26" s="12">
        <f>SUM(E24:E25)</f>
        <v>-87225.294000000009</v>
      </c>
      <c r="F26" s="33">
        <f>SUM(F24:F25)</f>
        <v>-161660.54399999999</v>
      </c>
    </row>
    <row r="27" spans="1:12" ht="15.6" x14ac:dyDescent="0.25">
      <c r="A27" s="36" t="s">
        <v>71</v>
      </c>
      <c r="B27" s="92" t="e">
        <f>#REF!</f>
        <v>#REF!</v>
      </c>
      <c r="C27" s="37">
        <f>-C26</f>
        <v>74435.25</v>
      </c>
      <c r="E27" s="37">
        <f>-E26</f>
        <v>87225.294000000009</v>
      </c>
      <c r="F27" s="37" t="e">
        <f>SUM(B27,C27,E27)</f>
        <v>#REF!</v>
      </c>
    </row>
    <row r="28" spans="1:12" x14ac:dyDescent="0.25">
      <c r="A28" s="30"/>
      <c r="B28" s="31"/>
      <c r="C28" s="32"/>
      <c r="D28" s="30"/>
      <c r="H28" s="33"/>
    </row>
    <row r="29" spans="1:12" x14ac:dyDescent="0.25">
      <c r="A29" s="21" t="s">
        <v>72</v>
      </c>
      <c r="B29" s="31"/>
      <c r="C29" s="32"/>
      <c r="D29" s="30"/>
      <c r="E29" s="38">
        <f>E24</f>
        <v>46967.466</v>
      </c>
      <c r="F29" s="32">
        <f>SUM(C29:E29)</f>
        <v>46967.466</v>
      </c>
      <c r="G29" s="32">
        <f>+E29*G8</f>
        <v>30350.376529199999</v>
      </c>
      <c r="H29" s="32">
        <f>+E29*H8</f>
        <v>16617.089470800001</v>
      </c>
    </row>
    <row r="30" spans="1:12" x14ac:dyDescent="0.25">
      <c r="A30" s="21" t="s">
        <v>73</v>
      </c>
      <c r="B30" s="31"/>
      <c r="C30" s="28"/>
      <c r="D30" s="30"/>
      <c r="E30" s="38">
        <f>E25</f>
        <v>-134192.76</v>
      </c>
      <c r="F30" s="32">
        <f>SUM(D30:E30)</f>
        <v>-134192.76</v>
      </c>
      <c r="G30" s="32">
        <f>+F30*G8</f>
        <v>-86715.361512000003</v>
      </c>
      <c r="H30" s="32">
        <f>+F30*H8</f>
        <v>-47477.398488000006</v>
      </c>
    </row>
    <row r="31" spans="1:12" x14ac:dyDescent="0.25">
      <c r="A31" s="21" t="s">
        <v>74</v>
      </c>
      <c r="B31" s="31"/>
      <c r="C31" s="28"/>
      <c r="D31" s="30"/>
      <c r="E31" s="38">
        <f>E17</f>
        <v>389541.29999999993</v>
      </c>
      <c r="F31" s="32">
        <f>SUM(D31:E31)</f>
        <v>389541.29999999993</v>
      </c>
      <c r="G31" s="32">
        <f>+F31*G8</f>
        <v>251721.58805999995</v>
      </c>
      <c r="H31" s="32">
        <f>+F31*H8</f>
        <v>137819.71193999998</v>
      </c>
    </row>
    <row r="32" spans="1:12" x14ac:dyDescent="0.25">
      <c r="A32" s="21" t="s">
        <v>50</v>
      </c>
      <c r="B32" s="31"/>
      <c r="C32" s="32">
        <f>-E13</f>
        <v>-138086.82999999999</v>
      </c>
      <c r="D32" s="30"/>
      <c r="F32" s="33">
        <f>SUM(C32:E32)</f>
        <v>-138086.82999999999</v>
      </c>
      <c r="G32" s="32">
        <f>+F32*G8</f>
        <v>-89231.709545999998</v>
      </c>
      <c r="H32" s="32">
        <f>+F32*H8</f>
        <v>-48855.120453999996</v>
      </c>
    </row>
    <row r="33" spans="1:8" x14ac:dyDescent="0.25">
      <c r="A33" s="21" t="s">
        <v>53</v>
      </c>
      <c r="B33" s="31"/>
      <c r="C33" s="35">
        <f>-E14</f>
        <v>-325889.71999999997</v>
      </c>
      <c r="D33" s="22"/>
      <c r="E33" s="22"/>
      <c r="F33" s="35">
        <f>SUM(C33:E33)</f>
        <v>-325889.71999999997</v>
      </c>
      <c r="G33" s="32">
        <f>+F33*G8</f>
        <v>-210589.93706399997</v>
      </c>
      <c r="H33" s="32">
        <f>+F33*H8</f>
        <v>-115299.78293599999</v>
      </c>
    </row>
    <row r="34" spans="1:8" x14ac:dyDescent="0.25">
      <c r="B34" s="31"/>
      <c r="C34" s="32">
        <f>SUM(C29:C33)</f>
        <v>-463976.54999999993</v>
      </c>
      <c r="D34" s="30"/>
      <c r="E34" s="13">
        <f>SUM(E29:E33)</f>
        <v>302316.00599999994</v>
      </c>
      <c r="F34" s="32"/>
      <c r="G34" s="13">
        <f>E34*G8</f>
        <v>195356.60307719995</v>
      </c>
      <c r="H34" s="13">
        <f>+E34*H8</f>
        <v>106959.40292279999</v>
      </c>
    </row>
    <row r="35" spans="1:8" x14ac:dyDescent="0.25">
      <c r="B35" s="30"/>
      <c r="C35" s="32">
        <f>SUM(C27:C33)</f>
        <v>-389541.29999999993</v>
      </c>
      <c r="D35" s="30"/>
      <c r="E35" s="32">
        <f>SUM(E27:E33)</f>
        <v>389541.29999999993</v>
      </c>
      <c r="F35" s="32">
        <v>0</v>
      </c>
      <c r="G35" s="13">
        <f>+C34*G8</f>
        <v>-299821.64660999994</v>
      </c>
      <c r="H35" s="13">
        <f>+C34*H8</f>
        <v>-164154.90338999996</v>
      </c>
    </row>
    <row r="36" spans="1:8" x14ac:dyDescent="0.25">
      <c r="B36" s="30"/>
      <c r="C36" s="32"/>
      <c r="D36" s="30"/>
      <c r="E36" s="32"/>
    </row>
    <row r="37" spans="1:8" x14ac:dyDescent="0.25">
      <c r="A37" s="36" t="s">
        <v>75</v>
      </c>
      <c r="B37" s="88" t="e">
        <f>#REF!</f>
        <v>#REF!</v>
      </c>
      <c r="C37" s="39">
        <f>C35</f>
        <v>-389541.29999999993</v>
      </c>
      <c r="D37" s="30"/>
      <c r="E37" s="39">
        <f>E35</f>
        <v>389541.29999999993</v>
      </c>
      <c r="F37" s="37" t="e">
        <f>SUM(B37,C37,E37)</f>
        <v>#REF!</v>
      </c>
    </row>
    <row r="39" spans="1:8" x14ac:dyDescent="0.25">
      <c r="A39" s="40"/>
      <c r="B39" s="30"/>
      <c r="C39" s="30"/>
    </row>
    <row r="40" spans="1:8" x14ac:dyDescent="0.25">
      <c r="A40" s="41"/>
      <c r="B40" s="89"/>
      <c r="C40" s="89"/>
    </row>
    <row r="41" spans="1:8" ht="13.8" x14ac:dyDescent="0.25">
      <c r="A41" s="30"/>
      <c r="B41" s="90"/>
      <c r="C41" s="90"/>
    </row>
    <row r="42" spans="1:8" ht="13.8" x14ac:dyDescent="0.25">
      <c r="A42" s="30"/>
      <c r="B42" s="91"/>
      <c r="C42" s="91"/>
    </row>
    <row r="43" spans="1:8" x14ac:dyDescent="0.25">
      <c r="A43" s="30"/>
      <c r="B43" s="30"/>
      <c r="C43" s="12"/>
    </row>
    <row r="44" spans="1:8" x14ac:dyDescent="0.25">
      <c r="A44" s="30"/>
      <c r="B44" s="30"/>
      <c r="C44" s="30"/>
    </row>
    <row r="45" spans="1:8" x14ac:dyDescent="0.25">
      <c r="A45" s="30"/>
      <c r="B45" s="30"/>
      <c r="C45" s="30"/>
    </row>
    <row r="46" spans="1:8" x14ac:dyDescent="0.25">
      <c r="A46" s="30"/>
      <c r="B46" s="30"/>
      <c r="C46" s="30"/>
    </row>
    <row r="47" spans="1:8" x14ac:dyDescent="0.25">
      <c r="A47" s="30"/>
      <c r="B47" s="31"/>
      <c r="C47" s="32"/>
    </row>
    <row r="48" spans="1:8" x14ac:dyDescent="0.25">
      <c r="A48" s="30"/>
      <c r="B48" s="31"/>
      <c r="C48" s="32"/>
    </row>
    <row r="49" spans="1:3" x14ac:dyDescent="0.25">
      <c r="A49" s="30"/>
      <c r="B49" s="30"/>
      <c r="C49" s="12"/>
    </row>
    <row r="50" spans="1:3" x14ac:dyDescent="0.25">
      <c r="A50" s="30"/>
      <c r="B50" s="30"/>
      <c r="C50" s="30"/>
    </row>
    <row r="51" spans="1:3" x14ac:dyDescent="0.25">
      <c r="A51" s="30"/>
      <c r="B51" s="30"/>
      <c r="C51" s="12"/>
    </row>
    <row r="52" spans="1:3" x14ac:dyDescent="0.25">
      <c r="A52" s="30"/>
      <c r="B52" s="30"/>
      <c r="C52" s="12"/>
    </row>
    <row r="53" spans="1:3" x14ac:dyDescent="0.25">
      <c r="A53" s="30"/>
      <c r="B53" s="30"/>
      <c r="C53" s="12"/>
    </row>
  </sheetData>
  <phoneticPr fontId="2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7D3EEE0-B68C-4837-BF4F-95F9A1BF8A4B}"/>
</file>

<file path=customXml/itemProps2.xml><?xml version="1.0" encoding="utf-8"?>
<ds:datastoreItem xmlns:ds="http://schemas.openxmlformats.org/officeDocument/2006/customXml" ds:itemID="{0CB609A1-9978-4F83-A2A6-69BF45E898CD}"/>
</file>

<file path=customXml/itemProps3.xml><?xml version="1.0" encoding="utf-8"?>
<ds:datastoreItem xmlns:ds="http://schemas.openxmlformats.org/officeDocument/2006/customXml" ds:itemID="{673ACAD4-758E-43A7-A923-E912AF377B0B}"/>
</file>

<file path=customXml/itemProps4.xml><?xml version="1.0" encoding="utf-8"?>
<ds:datastoreItem xmlns:ds="http://schemas.openxmlformats.org/officeDocument/2006/customXml" ds:itemID="{68F9954F-5F9F-4A3F-B406-173D450A1A1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2015-03-05T00:03:52Z</cp:lastPrinted>
  <dcterms:created xsi:type="dcterms:W3CDTF">2008-01-09T21:52:11Z</dcterms:created>
  <dcterms:modified xsi:type="dcterms:W3CDTF">2015-03-05T17:57:59Z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