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Rebuttal\Exhibits\"/>
    </mc:Choice>
  </mc:AlternateContent>
  <bookViews>
    <workbookView xWindow="0" yWindow="0" windowWidth="28800" windowHeight="12300" tabRatio="769"/>
  </bookViews>
  <sheets>
    <sheet name="Exh. JDT-12 (Impacts RY#1)" sheetId="1" r:id="rId1"/>
    <sheet name="Exh. JDT-12 (Impacts RY#2)" sheetId="2" r:id="rId2"/>
    <sheet name="Exh. JDT-12 (Res Bill Summary)" sheetId="3" r:id="rId3"/>
    <sheet name="Exh. JDT-12 (Typ Res Bill RY#1)" sheetId="4" r:id="rId4"/>
    <sheet name="Exh. JDT-12 (Typ Res Bill RY#2)" sheetId="5" r:id="rId5"/>
  </sheet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0">'Exh. JDT-12 (Impacts RY#1)'!$A$1:$T$42</definedName>
    <definedName name="_xlnm.Print_Area" localSheetId="1">'Exh. JDT-12 (Impacts RY#2)'!$A$1:$M$42</definedName>
    <definedName name="_xlnm.Print_Area" localSheetId="2">'Exh. JDT-12 (Res Bill Summary)'!$A$1:$N$41</definedName>
    <definedName name="_xlnm.Print_Area" localSheetId="3">'Exh. JDT-12 (Typ Res Bill RY#1)'!$A$1:$T$42</definedName>
    <definedName name="_xlnm.Print_Area" localSheetId="4">'Exh. JDT-12 (Typ Res Bill RY#2)'!$A$1:$H$42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G27" i="5" s="1"/>
  <c r="G26" i="5"/>
  <c r="D25" i="5"/>
  <c r="G25" i="5" s="1"/>
  <c r="D24" i="5"/>
  <c r="G24" i="5" s="1"/>
  <c r="H13" i="5"/>
  <c r="G13" i="5"/>
  <c r="H12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S34" i="4"/>
  <c r="D34" i="5" s="1"/>
  <c r="G34" i="5" s="1"/>
  <c r="P34" i="4"/>
  <c r="M34" i="4"/>
  <c r="J34" i="4"/>
  <c r="G34" i="4"/>
  <c r="G33" i="4"/>
  <c r="G35" i="4" s="1"/>
  <c r="H35" i="4" s="1"/>
  <c r="S31" i="4"/>
  <c r="D29" i="4"/>
  <c r="S27" i="4"/>
  <c r="P27" i="4"/>
  <c r="J27" i="4"/>
  <c r="M27" i="4"/>
  <c r="D26" i="5"/>
  <c r="J26" i="4"/>
  <c r="G26" i="4"/>
  <c r="M26" i="4"/>
  <c r="P25" i="4"/>
  <c r="J25" i="4"/>
  <c r="G25" i="4"/>
  <c r="P24" i="4"/>
  <c r="M24" i="4"/>
  <c r="G24" i="4"/>
  <c r="G23" i="4"/>
  <c r="J23" i="4"/>
  <c r="S22" i="4"/>
  <c r="D22" i="5" s="1"/>
  <c r="G22" i="5" s="1"/>
  <c r="P22" i="4"/>
  <c r="M22" i="4"/>
  <c r="J22" i="4"/>
  <c r="G22" i="4"/>
  <c r="G21" i="4"/>
  <c r="S20" i="4"/>
  <c r="D20" i="5" s="1"/>
  <c r="G20" i="5" s="1"/>
  <c r="P20" i="4"/>
  <c r="M20" i="4"/>
  <c r="J20" i="4"/>
  <c r="G20" i="4"/>
  <c r="S19" i="4"/>
  <c r="D19" i="5" s="1"/>
  <c r="G19" i="5" s="1"/>
  <c r="M19" i="4"/>
  <c r="G19" i="4"/>
  <c r="P19" i="4"/>
  <c r="P18" i="4"/>
  <c r="M18" i="4"/>
  <c r="J18" i="4"/>
  <c r="S15" i="4"/>
  <c r="D15" i="5" s="1"/>
  <c r="G15" i="4"/>
  <c r="H15" i="4" s="1"/>
  <c r="J13" i="4"/>
  <c r="E13" i="4"/>
  <c r="D13" i="4"/>
  <c r="P12" i="4"/>
  <c r="P13" i="4" s="1"/>
  <c r="M12" i="4"/>
  <c r="M13" i="4" s="1"/>
  <c r="K12" i="4"/>
  <c r="K13" i="4" s="1"/>
  <c r="J12" i="4"/>
  <c r="H12" i="4"/>
  <c r="H13" i="4" s="1"/>
  <c r="E12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16" i="3"/>
  <c r="A17" i="3" s="1"/>
  <c r="A18" i="3" s="1"/>
  <c r="A19" i="3" s="1"/>
  <c r="A20" i="3" s="1"/>
  <c r="A21" i="3" s="1"/>
  <c r="A22" i="3" s="1"/>
  <c r="A12" i="3"/>
  <c r="A13" i="3" s="1"/>
  <c r="A14" i="3" s="1"/>
  <c r="A15" i="3" s="1"/>
  <c r="N7" i="3"/>
  <c r="M7" i="3"/>
  <c r="K7" i="3"/>
  <c r="J7" i="3"/>
  <c r="E36" i="2"/>
  <c r="H34" i="2"/>
  <c r="E33" i="2"/>
  <c r="E29" i="2"/>
  <c r="H36" i="2"/>
  <c r="E35" i="2"/>
  <c r="H31" i="2"/>
  <c r="E31" i="2"/>
  <c r="D14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I8" i="2"/>
  <c r="K6" i="2"/>
  <c r="O36" i="1"/>
  <c r="P36" i="1" s="1"/>
  <c r="L36" i="1"/>
  <c r="D36" i="1"/>
  <c r="M35" i="1"/>
  <c r="D35" i="1"/>
  <c r="I33" i="1"/>
  <c r="F32" i="1"/>
  <c r="D32" i="1"/>
  <c r="I31" i="1"/>
  <c r="F31" i="1"/>
  <c r="G31" i="1" s="1"/>
  <c r="D31" i="1"/>
  <c r="F30" i="1"/>
  <c r="O29" i="1"/>
  <c r="A29" i="1"/>
  <c r="A30" i="1" s="1"/>
  <c r="A31" i="1" s="1"/>
  <c r="A32" i="1" s="1"/>
  <c r="A33" i="1" s="1"/>
  <c r="A34" i="1" s="1"/>
  <c r="A35" i="1" s="1"/>
  <c r="A36" i="1" s="1"/>
  <c r="A37" i="1" s="1"/>
  <c r="P24" i="1"/>
  <c r="M24" i="1"/>
  <c r="I36" i="1"/>
  <c r="J36" i="1" s="1"/>
  <c r="L35" i="1"/>
  <c r="J23" i="1"/>
  <c r="I35" i="1"/>
  <c r="J35" i="1" s="1"/>
  <c r="G23" i="1"/>
  <c r="P22" i="1"/>
  <c r="M22" i="1"/>
  <c r="G22" i="1"/>
  <c r="P21" i="1"/>
  <c r="R21" i="1"/>
  <c r="M21" i="1"/>
  <c r="J21" i="1"/>
  <c r="G21" i="1"/>
  <c r="R20" i="1"/>
  <c r="G20" i="1"/>
  <c r="P19" i="1"/>
  <c r="M19" i="1"/>
  <c r="G19" i="1"/>
  <c r="J19" i="1"/>
  <c r="R18" i="1"/>
  <c r="O34" i="1"/>
  <c r="L34" i="1"/>
  <c r="A17" i="1"/>
  <c r="A18" i="1" s="1"/>
  <c r="A19" i="1" s="1"/>
  <c r="A20" i="1" s="1"/>
  <c r="A21" i="1" s="1"/>
  <c r="A22" i="1" s="1"/>
  <c r="A23" i="1" s="1"/>
  <c r="A24" i="1" s="1"/>
  <c r="A25" i="1" s="1"/>
  <c r="A28" i="1" s="1"/>
  <c r="L33" i="1"/>
  <c r="G16" i="1"/>
  <c r="F33" i="1"/>
  <c r="M16" i="1"/>
  <c r="A16" i="1"/>
  <c r="G15" i="1"/>
  <c r="P15" i="1"/>
  <c r="O31" i="1"/>
  <c r="P31" i="1" s="1"/>
  <c r="M14" i="1"/>
  <c r="J14" i="1"/>
  <c r="G14" i="1"/>
  <c r="R14" i="1"/>
  <c r="S14" i="1" s="1"/>
  <c r="A14" i="1"/>
  <c r="A15" i="1" s="1"/>
  <c r="G13" i="1"/>
  <c r="G18" i="1" s="1"/>
  <c r="A13" i="1"/>
  <c r="M12" i="1"/>
  <c r="I29" i="1"/>
  <c r="D29" i="1"/>
  <c r="A12" i="1"/>
  <c r="P11" i="1"/>
  <c r="M11" i="1"/>
  <c r="J11" i="1"/>
  <c r="F29" i="1"/>
  <c r="P8" i="1"/>
  <c r="M8" i="1"/>
  <c r="J8" i="1"/>
  <c r="G8" i="1"/>
  <c r="P7" i="1"/>
  <c r="M7" i="1"/>
  <c r="J7" i="1"/>
  <c r="R6" i="1"/>
  <c r="D37" i="1" l="1"/>
  <c r="G29" i="1"/>
  <c r="S21" i="1"/>
  <c r="T21" i="1" s="1"/>
  <c r="D21" i="2"/>
  <c r="F21" i="2" s="1"/>
  <c r="K21" i="2" s="1"/>
  <c r="L21" i="2" s="1"/>
  <c r="M21" i="2" s="1"/>
  <c r="H30" i="2"/>
  <c r="H32" i="2"/>
  <c r="R17" i="1"/>
  <c r="M17" i="1"/>
  <c r="D34" i="1"/>
  <c r="L25" i="1"/>
  <c r="M25" i="1" s="1"/>
  <c r="D20" i="2"/>
  <c r="F20" i="2" s="1"/>
  <c r="S20" i="1"/>
  <c r="T20" i="1" s="1"/>
  <c r="D18" i="2"/>
  <c r="F18" i="2" s="1"/>
  <c r="K18" i="2" s="1"/>
  <c r="L18" i="2" s="1"/>
  <c r="S18" i="1"/>
  <c r="J13" i="1"/>
  <c r="J18" i="1" s="1"/>
  <c r="I30" i="1"/>
  <c r="P20" i="1"/>
  <c r="R12" i="1"/>
  <c r="J12" i="1"/>
  <c r="P12" i="1"/>
  <c r="J24" i="1"/>
  <c r="T14" i="1"/>
  <c r="G32" i="1"/>
  <c r="F14" i="2"/>
  <c r="T15" i="4"/>
  <c r="L31" i="1"/>
  <c r="M31" i="1" s="1"/>
  <c r="R19" i="1"/>
  <c r="G15" i="5"/>
  <c r="H15" i="5" s="1"/>
  <c r="E15" i="5"/>
  <c r="I37" i="1"/>
  <c r="J37" i="1" s="1"/>
  <c r="J29" i="1"/>
  <c r="P34" i="1"/>
  <c r="T31" i="4"/>
  <c r="D31" i="5"/>
  <c r="F25" i="1"/>
  <c r="G25" i="1" s="1"/>
  <c r="G31" i="4"/>
  <c r="H31" i="4" s="1"/>
  <c r="R22" i="1"/>
  <c r="J22" i="1"/>
  <c r="M23" i="1"/>
  <c r="E32" i="2"/>
  <c r="I32" i="1"/>
  <c r="J32" i="1" s="1"/>
  <c r="J15" i="1"/>
  <c r="O33" i="1"/>
  <c r="P33" i="1" s="1"/>
  <c r="P23" i="1"/>
  <c r="O35" i="1"/>
  <c r="P35" i="1" s="1"/>
  <c r="D33" i="1"/>
  <c r="G33" i="1" s="1"/>
  <c r="E15" i="4"/>
  <c r="P15" i="4"/>
  <c r="Q15" i="4" s="1"/>
  <c r="M15" i="4"/>
  <c r="N15" i="4" s="1"/>
  <c r="J15" i="4"/>
  <c r="K15" i="4" s="1"/>
  <c r="D18" i="5"/>
  <c r="D29" i="5" s="1"/>
  <c r="P17" i="1"/>
  <c r="L32" i="1"/>
  <c r="M32" i="1" s="1"/>
  <c r="M15" i="1"/>
  <c r="P16" i="1"/>
  <c r="R23" i="1"/>
  <c r="R31" i="1"/>
  <c r="E25" i="2"/>
  <c r="P21" i="4"/>
  <c r="P29" i="4" s="1"/>
  <c r="J21" i="4"/>
  <c r="S21" i="4"/>
  <c r="D21" i="5" s="1"/>
  <c r="G21" i="5" s="1"/>
  <c r="G29" i="5" s="1"/>
  <c r="M28" i="4"/>
  <c r="G28" i="4"/>
  <c r="S28" i="4"/>
  <c r="D28" i="5" s="1"/>
  <c r="G28" i="5" s="1"/>
  <c r="P28" i="4"/>
  <c r="J28" i="4"/>
  <c r="L29" i="1"/>
  <c r="I25" i="1"/>
  <c r="J16" i="1"/>
  <c r="P29" i="1"/>
  <c r="M36" i="1"/>
  <c r="J31" i="1"/>
  <c r="J33" i="1"/>
  <c r="H29" i="2"/>
  <c r="S13" i="4"/>
  <c r="T12" i="4"/>
  <c r="T13" i="4" s="1"/>
  <c r="D12" i="5"/>
  <c r="E29" i="4"/>
  <c r="M34" i="1"/>
  <c r="G11" i="1"/>
  <c r="M33" i="1"/>
  <c r="D30" i="1"/>
  <c r="G30" i="1" s="1"/>
  <c r="R13" i="1"/>
  <c r="O32" i="1"/>
  <c r="P32" i="1" s="1"/>
  <c r="R16" i="1"/>
  <c r="J20" i="1"/>
  <c r="R24" i="1"/>
  <c r="O25" i="1"/>
  <c r="R11" i="1"/>
  <c r="R15" i="1"/>
  <c r="M20" i="1"/>
  <c r="F36" i="1"/>
  <c r="G36" i="1" s="1"/>
  <c r="G24" i="1"/>
  <c r="F35" i="1"/>
  <c r="G35" i="1" s="1"/>
  <c r="J19" i="4"/>
  <c r="M21" i="4"/>
  <c r="M29" i="4" s="1"/>
  <c r="P33" i="4"/>
  <c r="P35" i="4" s="1"/>
  <c r="Q35" i="4" s="1"/>
  <c r="D35" i="4"/>
  <c r="E35" i="4" s="1"/>
  <c r="J33" i="4"/>
  <c r="J35" i="4" s="1"/>
  <c r="K35" i="4" s="1"/>
  <c r="S33" i="4"/>
  <c r="M33" i="4"/>
  <c r="M35" i="4" s="1"/>
  <c r="N35" i="4" s="1"/>
  <c r="G12" i="1"/>
  <c r="F34" i="1"/>
  <c r="G34" i="1" s="1"/>
  <c r="G17" i="1"/>
  <c r="G13" i="4"/>
  <c r="D25" i="1"/>
  <c r="L30" i="1"/>
  <c r="M30" i="1" s="1"/>
  <c r="M13" i="1"/>
  <c r="M18" i="1" s="1"/>
  <c r="I34" i="1"/>
  <c r="J34" i="1" s="1"/>
  <c r="J17" i="1"/>
  <c r="H33" i="2"/>
  <c r="I21" i="2"/>
  <c r="M31" i="4"/>
  <c r="N31" i="4" s="1"/>
  <c r="J31" i="4"/>
  <c r="K31" i="4" s="1"/>
  <c r="P31" i="4"/>
  <c r="Q31" i="4" s="1"/>
  <c r="I14" i="2"/>
  <c r="E31" i="4"/>
  <c r="O30" i="1"/>
  <c r="P13" i="1"/>
  <c r="P18" i="1" s="1"/>
  <c r="P14" i="1"/>
  <c r="N12" i="4"/>
  <c r="N13" i="4" s="1"/>
  <c r="M23" i="4"/>
  <c r="P23" i="4"/>
  <c r="Q12" i="4"/>
  <c r="Q13" i="4" s="1"/>
  <c r="S23" i="4"/>
  <c r="D23" i="5" s="1"/>
  <c r="G23" i="5" s="1"/>
  <c r="G27" i="4"/>
  <c r="G29" i="4" s="1"/>
  <c r="E30" i="2"/>
  <c r="E37" i="2" s="1"/>
  <c r="E34" i="2"/>
  <c r="Q29" i="4" l="1"/>
  <c r="Q36" i="4" s="1"/>
  <c r="P36" i="4"/>
  <c r="H29" i="5"/>
  <c r="G36" i="4"/>
  <c r="H29" i="4"/>
  <c r="H36" i="4" s="1"/>
  <c r="H38" i="4" s="1"/>
  <c r="H39" i="4" s="1"/>
  <c r="H40" i="4" s="1"/>
  <c r="N29" i="4"/>
  <c r="N36" i="4" s="1"/>
  <c r="M36" i="4"/>
  <c r="M29" i="1"/>
  <c r="L37" i="1"/>
  <c r="M37" i="1" s="1"/>
  <c r="G31" i="5"/>
  <c r="H31" i="5" s="1"/>
  <c r="E31" i="5"/>
  <c r="E12" i="5"/>
  <c r="E13" i="5" s="1"/>
  <c r="D13" i="5"/>
  <c r="P30" i="1"/>
  <c r="O37" i="1"/>
  <c r="P37" i="1" s="1"/>
  <c r="J29" i="4"/>
  <c r="D16" i="2"/>
  <c r="R33" i="1"/>
  <c r="S16" i="1"/>
  <c r="K14" i="2"/>
  <c r="J30" i="1"/>
  <c r="D24" i="2"/>
  <c r="R36" i="1"/>
  <c r="S24" i="1"/>
  <c r="H35" i="2"/>
  <c r="E29" i="5"/>
  <c r="R30" i="1"/>
  <c r="S13" i="1"/>
  <c r="D13" i="2"/>
  <c r="D17" i="2"/>
  <c r="R34" i="1"/>
  <c r="S17" i="1"/>
  <c r="H25" i="2"/>
  <c r="S29" i="4"/>
  <c r="D15" i="2"/>
  <c r="R32" i="1"/>
  <c r="S15" i="1"/>
  <c r="Q38" i="4"/>
  <c r="D33" i="5"/>
  <c r="S35" i="4"/>
  <c r="T35" i="4" s="1"/>
  <c r="S11" i="1"/>
  <c r="D11" i="2"/>
  <c r="R29" i="1"/>
  <c r="R37" i="1" s="1"/>
  <c r="R25" i="1"/>
  <c r="F37" i="1"/>
  <c r="G37" i="1" s="1"/>
  <c r="E36" i="4"/>
  <c r="E38" i="4" s="1"/>
  <c r="D22" i="2"/>
  <c r="F22" i="2" s="1"/>
  <c r="S22" i="1"/>
  <c r="T22" i="1" s="1"/>
  <c r="D19" i="2"/>
  <c r="S19" i="1"/>
  <c r="D12" i="2"/>
  <c r="F12" i="2" s="1"/>
  <c r="S12" i="1"/>
  <c r="T12" i="1" s="1"/>
  <c r="N38" i="4"/>
  <c r="N39" i="4" s="1"/>
  <c r="N40" i="4" s="1"/>
  <c r="P25" i="1"/>
  <c r="D36" i="4"/>
  <c r="J25" i="1"/>
  <c r="S23" i="1"/>
  <c r="D23" i="2"/>
  <c r="R35" i="1"/>
  <c r="K20" i="2"/>
  <c r="L20" i="2" s="1"/>
  <c r="M20" i="2" s="1"/>
  <c r="I20" i="2"/>
  <c r="F13" i="2" l="1"/>
  <c r="D30" i="2"/>
  <c r="F34" i="3"/>
  <c r="F30" i="3"/>
  <c r="F26" i="3"/>
  <c r="F22" i="3"/>
  <c r="F18" i="3"/>
  <c r="F14" i="3"/>
  <c r="F33" i="3"/>
  <c r="F29" i="3"/>
  <c r="F25" i="3"/>
  <c r="F21" i="3"/>
  <c r="F17" i="3"/>
  <c r="F13" i="3"/>
  <c r="F35" i="3"/>
  <c r="F28" i="3"/>
  <c r="F23" i="3"/>
  <c r="F16" i="3"/>
  <c r="F11" i="3"/>
  <c r="F32" i="3"/>
  <c r="F36" i="3"/>
  <c r="F24" i="3"/>
  <c r="F27" i="3"/>
  <c r="F20" i="3"/>
  <c r="F15" i="3"/>
  <c r="F31" i="3"/>
  <c r="F19" i="3"/>
  <c r="F12" i="3"/>
  <c r="K22" i="2"/>
  <c r="L22" i="2" s="1"/>
  <c r="M22" i="2" s="1"/>
  <c r="I22" i="2"/>
  <c r="T13" i="1"/>
  <c r="T18" i="1" s="1"/>
  <c r="S30" i="1"/>
  <c r="T30" i="1" s="1"/>
  <c r="T16" i="1"/>
  <c r="S33" i="1"/>
  <c r="T33" i="1" s="1"/>
  <c r="F23" i="2"/>
  <c r="D35" i="2"/>
  <c r="S32" i="1"/>
  <c r="T32" i="1" s="1"/>
  <c r="T15" i="1"/>
  <c r="T23" i="1"/>
  <c r="S35" i="1"/>
  <c r="T35" i="1" s="1"/>
  <c r="F16" i="2"/>
  <c r="D33" i="2"/>
  <c r="D32" i="2"/>
  <c r="F15" i="2"/>
  <c r="J36" i="4"/>
  <c r="K29" i="4"/>
  <c r="K36" i="4" s="1"/>
  <c r="K38" i="4" s="1"/>
  <c r="K39" i="4" s="1"/>
  <c r="K40" i="4" s="1"/>
  <c r="T24" i="1"/>
  <c r="S36" i="1"/>
  <c r="T36" i="1" s="1"/>
  <c r="F11" i="2"/>
  <c r="D29" i="2"/>
  <c r="D25" i="2"/>
  <c r="S34" i="1"/>
  <c r="T34" i="1" s="1"/>
  <c r="T17" i="1"/>
  <c r="K12" i="2"/>
  <c r="L12" i="2" s="1"/>
  <c r="M12" i="2" s="1"/>
  <c r="I12" i="2"/>
  <c r="G33" i="5"/>
  <c r="G35" i="5" s="1"/>
  <c r="D35" i="5"/>
  <c r="D34" i="2"/>
  <c r="F17" i="2"/>
  <c r="D36" i="2"/>
  <c r="F24" i="2"/>
  <c r="T19" i="1"/>
  <c r="S31" i="1"/>
  <c r="T31" i="1" s="1"/>
  <c r="T29" i="4"/>
  <c r="T36" i="4" s="1"/>
  <c r="T38" i="4" s="1"/>
  <c r="T39" i="4" s="1"/>
  <c r="T40" i="4" s="1"/>
  <c r="S36" i="4"/>
  <c r="S25" i="1"/>
  <c r="T25" i="1" s="1"/>
  <c r="S29" i="1"/>
  <c r="T11" i="1"/>
  <c r="F19" i="2"/>
  <c r="D31" i="2"/>
  <c r="Q39" i="4"/>
  <c r="Q40" i="4" s="1"/>
  <c r="H37" i="2"/>
  <c r="L14" i="2"/>
  <c r="M14" i="2" l="1"/>
  <c r="E35" i="5"/>
  <c r="E36" i="5" s="1"/>
  <c r="E38" i="5" s="1"/>
  <c r="D36" i="5"/>
  <c r="F35" i="2"/>
  <c r="I35" i="2" s="1"/>
  <c r="K23" i="2"/>
  <c r="I23" i="2"/>
  <c r="S37" i="1"/>
  <c r="T37" i="1" s="1"/>
  <c r="T29" i="1"/>
  <c r="H35" i="5"/>
  <c r="H36" i="5" s="1"/>
  <c r="H38" i="5" s="1"/>
  <c r="G36" i="5"/>
  <c r="G35" i="3"/>
  <c r="J35" i="3" s="1"/>
  <c r="M35" i="3" s="1"/>
  <c r="G31" i="3"/>
  <c r="J31" i="3" s="1"/>
  <c r="M31" i="3" s="1"/>
  <c r="G27" i="3"/>
  <c r="J27" i="3" s="1"/>
  <c r="M27" i="3" s="1"/>
  <c r="G23" i="3"/>
  <c r="J23" i="3" s="1"/>
  <c r="M23" i="3" s="1"/>
  <c r="G19" i="3"/>
  <c r="J19" i="3" s="1"/>
  <c r="M19" i="3" s="1"/>
  <c r="G15" i="3"/>
  <c r="J15" i="3" s="1"/>
  <c r="M15" i="3" s="1"/>
  <c r="G11" i="3"/>
  <c r="J11" i="3" s="1"/>
  <c r="M11" i="3" s="1"/>
  <c r="G34" i="3"/>
  <c r="J34" i="3" s="1"/>
  <c r="M34" i="3" s="1"/>
  <c r="G30" i="3"/>
  <c r="J30" i="3" s="1"/>
  <c r="M30" i="3" s="1"/>
  <c r="G26" i="3"/>
  <c r="J26" i="3" s="1"/>
  <c r="M26" i="3" s="1"/>
  <c r="G22" i="3"/>
  <c r="J22" i="3" s="1"/>
  <c r="M22" i="3" s="1"/>
  <c r="G18" i="3"/>
  <c r="J18" i="3" s="1"/>
  <c r="M18" i="3" s="1"/>
  <c r="G14" i="3"/>
  <c r="J14" i="3" s="1"/>
  <c r="M14" i="3" s="1"/>
  <c r="G33" i="3"/>
  <c r="J33" i="3" s="1"/>
  <c r="M33" i="3" s="1"/>
  <c r="G21" i="3"/>
  <c r="J21" i="3" s="1"/>
  <c r="M21" i="3" s="1"/>
  <c r="G28" i="3"/>
  <c r="J28" i="3" s="1"/>
  <c r="M28" i="3" s="1"/>
  <c r="G16" i="3"/>
  <c r="J16" i="3" s="1"/>
  <c r="M16" i="3" s="1"/>
  <c r="G32" i="3"/>
  <c r="J32" i="3" s="1"/>
  <c r="M32" i="3" s="1"/>
  <c r="G20" i="3"/>
  <c r="J20" i="3" s="1"/>
  <c r="M20" i="3" s="1"/>
  <c r="G24" i="3"/>
  <c r="J24" i="3" s="1"/>
  <c r="M24" i="3" s="1"/>
  <c r="G29" i="3"/>
  <c r="J29" i="3" s="1"/>
  <c r="M29" i="3" s="1"/>
  <c r="G17" i="3"/>
  <c r="J17" i="3" s="1"/>
  <c r="M17" i="3" s="1"/>
  <c r="G36" i="3"/>
  <c r="J36" i="3" s="1"/>
  <c r="M36" i="3" s="1"/>
  <c r="G12" i="3"/>
  <c r="J12" i="3" s="1"/>
  <c r="M12" i="3" s="1"/>
  <c r="G13" i="3"/>
  <c r="J13" i="3" s="1"/>
  <c r="M13" i="3" s="1"/>
  <c r="G25" i="3"/>
  <c r="J25" i="3" s="1"/>
  <c r="M25" i="3" s="1"/>
  <c r="F32" i="2"/>
  <c r="I32" i="2" s="1"/>
  <c r="K15" i="2"/>
  <c r="I15" i="2"/>
  <c r="D37" i="2"/>
  <c r="K16" i="2"/>
  <c r="I16" i="2"/>
  <c r="F33" i="2"/>
  <c r="I33" i="2" s="1"/>
  <c r="F36" i="2"/>
  <c r="I36" i="2" s="1"/>
  <c r="K24" i="2"/>
  <c r="I24" i="2"/>
  <c r="K19" i="2"/>
  <c r="I19" i="2"/>
  <c r="F31" i="2"/>
  <c r="I31" i="2" s="1"/>
  <c r="K17" i="2"/>
  <c r="F34" i="2"/>
  <c r="I34" i="2" s="1"/>
  <c r="I17" i="2"/>
  <c r="F29" i="2"/>
  <c r="F25" i="2"/>
  <c r="I25" i="2" s="1"/>
  <c r="K11" i="2"/>
  <c r="I11" i="2"/>
  <c r="K13" i="2"/>
  <c r="F30" i="2"/>
  <c r="I30" i="2" s="1"/>
  <c r="I13" i="2"/>
  <c r="I18" i="2" s="1"/>
  <c r="H33" i="3" l="1"/>
  <c r="K33" i="3" s="1"/>
  <c r="N33" i="3" s="1"/>
  <c r="H29" i="3"/>
  <c r="K29" i="3" s="1"/>
  <c r="N29" i="3" s="1"/>
  <c r="H25" i="3"/>
  <c r="K25" i="3" s="1"/>
  <c r="N25" i="3" s="1"/>
  <c r="H21" i="3"/>
  <c r="K21" i="3" s="1"/>
  <c r="N21" i="3" s="1"/>
  <c r="H17" i="3"/>
  <c r="K17" i="3" s="1"/>
  <c r="N17" i="3" s="1"/>
  <c r="H13" i="3"/>
  <c r="K13" i="3" s="1"/>
  <c r="N13" i="3" s="1"/>
  <c r="H34" i="3"/>
  <c r="K34" i="3" s="1"/>
  <c r="N34" i="3" s="1"/>
  <c r="H30" i="3"/>
  <c r="K30" i="3" s="1"/>
  <c r="N30" i="3" s="1"/>
  <c r="H26" i="3"/>
  <c r="K26" i="3" s="1"/>
  <c r="N26" i="3" s="1"/>
  <c r="H22" i="3"/>
  <c r="K22" i="3" s="1"/>
  <c r="N22" i="3" s="1"/>
  <c r="H18" i="3"/>
  <c r="K18" i="3" s="1"/>
  <c r="N18" i="3" s="1"/>
  <c r="H14" i="3"/>
  <c r="K14" i="3" s="1"/>
  <c r="N14" i="3" s="1"/>
  <c r="H28" i="3"/>
  <c r="K28" i="3" s="1"/>
  <c r="N28" i="3" s="1"/>
  <c r="H16" i="3"/>
  <c r="K16" i="3" s="1"/>
  <c r="N16" i="3" s="1"/>
  <c r="H35" i="3"/>
  <c r="K35" i="3" s="1"/>
  <c r="N35" i="3" s="1"/>
  <c r="H23" i="3"/>
  <c r="K23" i="3" s="1"/>
  <c r="N23" i="3" s="1"/>
  <c r="H11" i="3"/>
  <c r="K11" i="3" s="1"/>
  <c r="N11" i="3" s="1"/>
  <c r="H27" i="3"/>
  <c r="K27" i="3" s="1"/>
  <c r="N27" i="3" s="1"/>
  <c r="H15" i="3"/>
  <c r="K15" i="3" s="1"/>
  <c r="N15" i="3" s="1"/>
  <c r="H36" i="3"/>
  <c r="K36" i="3" s="1"/>
  <c r="N36" i="3" s="1"/>
  <c r="H24" i="3"/>
  <c r="K24" i="3" s="1"/>
  <c r="N24" i="3" s="1"/>
  <c r="H12" i="3"/>
  <c r="K12" i="3" s="1"/>
  <c r="N12" i="3" s="1"/>
  <c r="H31" i="3"/>
  <c r="K31" i="3" s="1"/>
  <c r="N31" i="3" s="1"/>
  <c r="H19" i="3"/>
  <c r="K19" i="3" s="1"/>
  <c r="N19" i="3" s="1"/>
  <c r="H32" i="3"/>
  <c r="K32" i="3" s="1"/>
  <c r="N32" i="3" s="1"/>
  <c r="H20" i="3"/>
  <c r="K20" i="3" s="1"/>
  <c r="N20" i="3" s="1"/>
  <c r="H39" i="5"/>
  <c r="H40" i="5" s="1"/>
  <c r="K33" i="2"/>
  <c r="L16" i="2"/>
  <c r="L13" i="2"/>
  <c r="K30" i="2"/>
  <c r="K36" i="2"/>
  <c r="L24" i="2"/>
  <c r="K29" i="2"/>
  <c r="K37" i="2" s="1"/>
  <c r="K25" i="2"/>
  <c r="L11" i="2"/>
  <c r="L23" i="2"/>
  <c r="K35" i="2"/>
  <c r="F37" i="2"/>
  <c r="I37" i="2" s="1"/>
  <c r="I29" i="2"/>
  <c r="L17" i="2"/>
  <c r="K34" i="2"/>
  <c r="K32" i="2"/>
  <c r="L15" i="2"/>
  <c r="L19" i="2"/>
  <c r="K31" i="2"/>
  <c r="M19" i="2" l="1"/>
  <c r="L31" i="2"/>
  <c r="M31" i="2" s="1"/>
  <c r="M11" i="2"/>
  <c r="L25" i="2"/>
  <c r="M25" i="2" s="1"/>
  <c r="L29" i="2"/>
  <c r="L36" i="2"/>
  <c r="M36" i="2" s="1"/>
  <c r="M24" i="2"/>
  <c r="M15" i="2"/>
  <c r="L32" i="2"/>
  <c r="M32" i="2" s="1"/>
  <c r="L33" i="2"/>
  <c r="M33" i="2" s="1"/>
  <c r="M16" i="2"/>
  <c r="L30" i="2"/>
  <c r="M30" i="2" s="1"/>
  <c r="M13" i="2"/>
  <c r="M18" i="2" s="1"/>
  <c r="L34" i="2"/>
  <c r="M34" i="2" s="1"/>
  <c r="M17" i="2"/>
  <c r="M23" i="2"/>
  <c r="L35" i="2"/>
  <c r="M35" i="2" s="1"/>
  <c r="M29" i="2" l="1"/>
  <c r="L37" i="2"/>
  <c r="M37" i="2" s="1"/>
</calcChain>
</file>

<file path=xl/sharedStrings.xml><?xml version="1.0" encoding="utf-8"?>
<sst xmlns="http://schemas.openxmlformats.org/spreadsheetml/2006/main" count="332" uniqueCount="153">
  <si>
    <t>Puget Sound Energy</t>
  </si>
  <si>
    <t>Rate Change Impacts by Rate Schedule of Proposed Rate Year #1 Rates</t>
  </si>
  <si>
    <t>Proposed Rates Effective January 2025</t>
  </si>
  <si>
    <t>12ME Dec. 2025</t>
  </si>
  <si>
    <t>Total Forecasted</t>
  </si>
  <si>
    <t>Sch. 141DCARB</t>
  </si>
  <si>
    <t>Sch. 141N</t>
  </si>
  <si>
    <t>Sch. 141R</t>
  </si>
  <si>
    <t>Line</t>
  </si>
  <si>
    <t>Rate</t>
  </si>
  <si>
    <t xml:space="preserve">Revenue at </t>
  </si>
  <si>
    <t>Base Rate</t>
  </si>
  <si>
    <t>Decarbonization</t>
  </si>
  <si>
    <t>Rate Plan</t>
  </si>
  <si>
    <t>Revenue at</t>
  </si>
  <si>
    <t>Total</t>
  </si>
  <si>
    <t>No.</t>
  </si>
  <si>
    <t>Rate Class</t>
  </si>
  <si>
    <t>Schedule</t>
  </si>
  <si>
    <t>Current Rates (1)</t>
  </si>
  <si>
    <t>Revenue Change</t>
  </si>
  <si>
    <t xml:space="preserve"> % Change</t>
  </si>
  <si>
    <t>% Change</t>
  </si>
  <si>
    <t>Proposed Rates</t>
  </si>
  <si>
    <t>A</t>
  </si>
  <si>
    <t>B</t>
  </si>
  <si>
    <t>C</t>
  </si>
  <si>
    <t>D</t>
  </si>
  <si>
    <t>E = D/C</t>
  </si>
  <si>
    <t>F</t>
  </si>
  <si>
    <t>G = F/C</t>
  </si>
  <si>
    <t>H</t>
  </si>
  <si>
    <t>I = H/C</t>
  </si>
  <si>
    <t>J</t>
  </si>
  <si>
    <t>K = J/C</t>
  </si>
  <si>
    <t>L = C+D+F+H+J</t>
  </si>
  <si>
    <t>M = L-C</t>
  </si>
  <si>
    <t>N = M/C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</si>
  <si>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</si>
  <si>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</si>
  <si>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</si>
  <si>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</si>
  <si>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</si>
  <si>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</si>
  <si>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</si>
  <si>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</si>
  <si>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</si>
  <si>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</si>
  <si>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</si>
  <si>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</si>
  <si>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</si>
  <si>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</si>
  <si>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</si>
  <si>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</si>
  <si>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</si>
  <si>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</si>
  <si>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Exclusive Interruptible Transportation (2)</t>
  </si>
  <si>
    <t>88T</t>
  </si>
  <si>
    <t>Contracts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</si>
  <si>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</si>
  <si>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</si>
  <si>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</si>
  <si>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</si>
  <si>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</si>
  <si>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</si>
  <si>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</si>
  <si>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</si>
  <si>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</si>
  <si>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 exclusive interruptible</t>
  </si>
  <si>
    <t>87,87T</t>
  </si>
  <si>
    <t>Exclusive interruptible (2)</t>
  </si>
  <si>
    <t>(1)  Rates effective January 1, 2024, doesn't include Schedule 141LNG revenues that were approved by the Commission in Docket UG-230393.</t>
  </si>
  <si>
    <t xml:space="preserve">(2)  PSE proposed Schedule 88T in docket UG-230393, the Commission approved Schedule 88T along with Sch. 141D rates for Sch. 88T effective May 11, 2024. </t>
  </si>
  <si>
    <t>Note: Amounts in bold and italics are different from February 15, 2024 Original filing.</t>
  </si>
  <si>
    <t>Rate Change Impacts by Rate Schedule of Proposed Rate Year #2 Rates</t>
  </si>
  <si>
    <t>Proposed Rates Effective January 2026</t>
  </si>
  <si>
    <t>12ME Dec. 2026</t>
  </si>
  <si>
    <t>Load Change</t>
  </si>
  <si>
    <t>Impact on</t>
  </si>
  <si>
    <t>RY#1 Rates (1)</t>
  </si>
  <si>
    <t>Base Revenues</t>
  </si>
  <si>
    <t>E = C+D</t>
  </si>
  <si>
    <t>G = F/E</t>
  </si>
  <si>
    <t>H = E+F</t>
  </si>
  <si>
    <t>I = H-E</t>
  </si>
  <si>
    <t>J = I/E</t>
  </si>
  <si>
    <t>(1) Proposed Rates effective January 1, 2025, doesn't include Schedule 141LNG revenues that are currently pending before the Commission in Docket UG-230393.</t>
  </si>
  <si>
    <t>(2)  PSE proposed Schedule 88T in docket UG-230393 that is currently pending before the Commission, Sch. 88T will be subject to Sch. 141D rates that are approved in that Docket.</t>
  </si>
  <si>
    <t>Sch. 23 Residential Monthly Billing Comparison of Proposed Rate Plan Rates</t>
  </si>
  <si>
    <t>Change in Bill $</t>
  </si>
  <si>
    <t>Change in Bill %</t>
  </si>
  <si>
    <t>Effective</t>
  </si>
  <si>
    <t>Jan. 2025</t>
  </si>
  <si>
    <t>Jan. 2026</t>
  </si>
  <si>
    <t>%</t>
  </si>
  <si>
    <t>Current</t>
  </si>
  <si>
    <t>Proposed</t>
  </si>
  <si>
    <t>Therms</t>
  </si>
  <si>
    <t>Customers</t>
  </si>
  <si>
    <t>Bill</t>
  </si>
  <si>
    <t>E</t>
  </si>
  <si>
    <t>G</t>
  </si>
  <si>
    <t>I</t>
  </si>
  <si>
    <t>*</t>
  </si>
  <si>
    <t xml:space="preserve"> </t>
  </si>
  <si>
    <t>&gt;250</t>
  </si>
  <si>
    <t>* Average Residential Customer (64 Therms)</t>
  </si>
  <si>
    <t>Typical Sch. 23 Residential Bill Impacts of Proposed Rate Year #1 Rates</t>
  </si>
  <si>
    <t>Current Rates</t>
  </si>
  <si>
    <t>Base Rate Change</t>
  </si>
  <si>
    <t>Sch. 141DCARB Rate Change</t>
  </si>
  <si>
    <t>Sch. 141N Rate Change</t>
  </si>
  <si>
    <t>Sch. 141R Rate Change</t>
  </si>
  <si>
    <t>Total Rate Change</t>
  </si>
  <si>
    <t>Charges</t>
  </si>
  <si>
    <t>Rates</t>
  </si>
  <si>
    <t>K</t>
  </si>
  <si>
    <t>L</t>
  </si>
  <si>
    <t>M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</si>
  <si>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</si>
  <si>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</si>
  <si>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</si>
  <si>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</si>
  <si>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</si>
  <si>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</si>
  <si>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(Sch. 23)</t>
  </si>
  <si>
    <t>Conservation (Sch. 120)</t>
  </si>
  <si>
    <t>Low income (Sch. 129)</t>
  </si>
  <si>
    <t>Bill Discount (Sch. 129D)</t>
  </si>
  <si>
    <t>Property Tax (Sch. 140)</t>
  </si>
  <si>
    <t>Pipeline Provisional (Sch. 141D)</t>
  </si>
  <si>
    <t>Decarbonization (Sch. 141DCARB)</t>
  </si>
  <si>
    <t>Non-Refund Rate Plan (Sch. 141N)</t>
  </si>
  <si>
    <t>Refundable Rate Plan (Sch. 141R)</t>
  </si>
  <si>
    <t>Supplemental Refundable (Sch. 141R)</t>
  </si>
  <si>
    <t>Decoupling (Sch. 142)</t>
  </si>
  <si>
    <t>Cap &amp; Invest charge (Sch. 111)</t>
  </si>
  <si>
    <t>Gas Cost (Sch. 101)</t>
  </si>
  <si>
    <t>Gas Cost Deferral Amort. (Sch. 106)</t>
  </si>
  <si>
    <t>Total volumetric charges</t>
  </si>
  <si>
    <t>Total monthly bill</t>
  </si>
  <si>
    <t>Change from bill under current rates</t>
  </si>
  <si>
    <t>Percent change from bill under current rates</t>
  </si>
  <si>
    <t>Typical Sch. 23 Residential Bill Impacts of Proposed Rate Year #2 Rates</t>
  </si>
  <si>
    <t>Proposed RY#1 Rates</t>
  </si>
  <si>
    <r>
      <t xml:space="preserve">Monthly Bill Amounts $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</si>
  <si>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Bill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</si>
  <si>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Total bill Including all Rider &amp; Tracker Schedules.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</si>
  <si>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Rates Effective 1/1/2024</t>
    </r>
  </si>
  <si>
    <r>
      <t>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</si>
  <si>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Rates for Schedule 23 customers in effect January 1, 2024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</si>
  <si>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2025</t>
    </r>
  </si>
  <si>
    <t>2024 Gas General Rate Case Filing (Dockets UE-240004 &amp; UG-240005)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</si>
</sst>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_);_(@_)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Border="1" applyAlignment="1">
      <alignment horizontal="center"/>
    </xf>
    <xf numFmtId="10" fontId="0" fillId="0" borderId="0" xfId="0" applyNumberFormat="1" applyFont="1"/>
    <xf numFmtId="10" fontId="0" fillId="0" borderId="0" xfId="0" applyNumberFormat="1" applyFont="1" applyBorder="1"/>
    <xf numFmtId="42" fontId="0" fillId="0" borderId="0" xfId="0" applyNumberFormat="1" applyFont="1" applyBorder="1"/>
    <xf numFmtId="164" fontId="0" fillId="0" borderId="2" xfId="0" applyNumberFormat="1" applyFont="1" applyBorder="1"/>
    <xf numFmtId="10" fontId="0" fillId="0" borderId="2" xfId="0" applyNumberFormat="1" applyFont="1" applyBorder="1"/>
    <xf numFmtId="42" fontId="0" fillId="0" borderId="2" xfId="0" applyNumberFormat="1" applyFont="1" applyBorder="1"/>
    <xf numFmtId="166" fontId="1" fillId="0" borderId="0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/>
    <xf numFmtId="42" fontId="1" fillId="0" borderId="0" xfId="0" applyNumberFormat="1" applyFont="1" applyBorder="1"/>
    <xf numFmtId="164" fontId="1" fillId="0" borderId="0" xfId="0" applyNumberFormat="1" applyFont="1" applyFill="1"/>
    <xf numFmtId="42" fontId="0" fillId="0" borderId="0" xfId="0" applyNumberFormat="1" applyFont="1" applyBorder="1" applyAlignment="1">
      <alignment horizontal="left"/>
    </xf>
    <xf numFmtId="164" fontId="1" fillId="0" borderId="0" xfId="0" applyNumberFormat="1" applyFont="1" applyFill="1" applyBorder="1"/>
    <xf numFmtId="166" fontId="0" fillId="0" borderId="0" xfId="0" applyNumberFormat="1" applyFont="1"/>
    <xf numFmtId="166" fontId="0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0" fillId="0" borderId="0" xfId="0" applyNumberFormat="1" applyFont="1" applyAlignment="1">
      <alignment horizontal="left"/>
    </xf>
    <xf numFmtId="165" fontId="0" fillId="0" borderId="0" xfId="0" applyNumberFormat="1" applyFont="1" applyBorder="1"/>
    <xf numFmtId="164" fontId="2" fillId="0" borderId="0" xfId="0" applyNumberFormat="1" applyFont="1"/>
    <xf numFmtId="42" fontId="2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Fill="1" applyBorder="1"/>
    <xf numFmtId="166" fontId="3" fillId="0" borderId="0" xfId="0" applyNumberFormat="1" applyFont="1" applyFill="1" applyBorder="1"/>
    <xf numFmtId="0" fontId="1" fillId="0" borderId="0" xfId="0" applyFont="1"/>
    <xf numFmtId="42" fontId="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64" fontId="1" fillId="0" borderId="0" xfId="0" applyNumberFormat="1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3" fontId="0" fillId="0" borderId="0" xfId="0" applyNumberFormat="1" applyFont="1"/>
    <xf numFmtId="3" fontId="0" fillId="0" borderId="0" xfId="0" applyNumberFormat="1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42" fontId="2" fillId="0" borderId="0" xfId="0" applyNumberFormat="1" applyFont="1" applyBorder="1" applyAlignment="1">
      <alignment horizontal="left"/>
    </xf>
    <xf numFmtId="10" fontId="1" fillId="0" borderId="0" xfId="0" applyNumberFormat="1" applyFont="1" applyBorder="1"/>
    <xf numFmtId="0" fontId="1" fillId="0" borderId="0" xfId="0" applyFont="1" applyFill="1" applyBorder="1" applyAlignment="1">
      <alignment horizontal="left" vertical="center" textRotation="180"/>
    </xf>
    <xf numFmtId="164" fontId="0" fillId="0" borderId="0" xfId="0" applyNumberFormat="1" applyFont="1" applyBorder="1"/>
    <xf numFmtId="0" fontId="0" fillId="0" borderId="0" xfId="0" applyFont="1" applyFill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Alignment="1">
      <alignment horizontal="center"/>
    </xf>
    <xf numFmtId="0" fontId="0" fillId="0" borderId="0" xfId="0" quotePrefix="1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Continuous"/>
    </xf>
    <xf numFmtId="37" fontId="0" fillId="0" borderId="0" xfId="0" applyNumberFormat="1" applyFont="1" applyFill="1" applyAlignment="1" applyProtection="1">
      <alignment horizontal="center"/>
    </xf>
    <xf numFmtId="10" fontId="0" fillId="0" borderId="0" xfId="0" applyNumberFormat="1" applyFont="1" applyFill="1"/>
    <xf numFmtId="7" fontId="0" fillId="0" borderId="0" xfId="0" applyNumberFormat="1" applyFont="1" applyFill="1"/>
    <xf numFmtId="0" fontId="0" fillId="0" borderId="0" xfId="0" quotePrefix="1" applyFont="1" applyFill="1" applyAlignmen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7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2" xfId="0" applyNumberFormat="1" applyFont="1" applyBorder="1"/>
    <xf numFmtId="166" fontId="0" fillId="0" borderId="0" xfId="0" applyNumberFormat="1" applyFont="1" applyBorder="1"/>
    <xf numFmtId="166" fontId="2" fillId="0" borderId="0" xfId="0" applyNumberFormat="1" applyFont="1" applyFill="1"/>
    <xf numFmtId="167" fontId="2" fillId="0" borderId="0" xfId="0" applyNumberFormat="1" applyFont="1"/>
    <xf numFmtId="166" fontId="2" fillId="0" borderId="0" xfId="0" applyNumberFormat="1" applyFont="1" applyBorder="1"/>
    <xf numFmtId="0" fontId="2" fillId="0" borderId="0" xfId="0" applyFont="1"/>
    <xf numFmtId="166" fontId="0" fillId="0" borderId="2" xfId="0" applyNumberFormat="1" applyFont="1" applyBorder="1"/>
    <xf numFmtId="167" fontId="0" fillId="0" borderId="2" xfId="0" applyNumberFormat="1" applyFont="1" applyBorder="1"/>
    <xf numFmtId="167" fontId="0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Border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90" zoomScaleNormal="90" workbookViewId="0">
      <pane xSplit="3" ySplit="9" topLeftCell="D10" activePane="bottomRight" state="frozenSplit"/>
      <selection activeCell="J42" sqref="J42"/>
      <selection pane="topRight" activeCell="J42" sqref="J42"/>
      <selection pane="bottomLeft" activeCell="J42" sqref="J42"/>
      <selection pane="bottomRight" activeCell="I42" sqref="I42"/>
    </sheetView>
  </sheetViews>
  <sheetFormatPr defaultRowHeight="15" x14ac:dyDescent="0.25"/>
  <cols>
    <col min="1" max="1" width="4.7109375" style="19" bestFit="1" customWidth="1"/>
    <col min="2" max="2" width="37.5703125" style="19" customWidth="1"/>
    <col min="3" max="3" width="9.140625" style="19" bestFit="1" customWidth="1"/>
    <col min="4" max="4" width="16.140625" style="19" bestFit="1" customWidth="1"/>
    <col min="5" max="5" width="2.28515625" style="21" customWidth="1"/>
    <col min="6" max="6" width="16" style="19" bestFit="1" customWidth="1"/>
    <col min="7" max="7" width="10" style="19" bestFit="1" customWidth="1"/>
    <col min="8" max="8" width="2.28515625" style="21" customWidth="1"/>
    <col min="9" max="9" width="16" style="19" bestFit="1" customWidth="1"/>
    <col min="10" max="10" width="15.7109375" style="19" bestFit="1" customWidth="1"/>
    <col min="11" max="11" width="2.28515625" style="21" customWidth="1"/>
    <col min="12" max="12" width="16" style="21" bestFit="1" customWidth="1"/>
    <col min="13" max="13" width="9.7109375" style="21" customWidth="1"/>
    <col min="14" max="14" width="2.28515625" style="21" customWidth="1"/>
    <col min="15" max="15" width="16" style="19" bestFit="1" customWidth="1"/>
    <col min="16" max="16" width="9.5703125" style="19" bestFit="1" customWidth="1"/>
    <col min="17" max="17" width="2.28515625" style="21" customWidth="1"/>
    <col min="18" max="18" width="16.140625" style="21" bestFit="1" customWidth="1"/>
    <col min="19" max="19" width="16" style="19" bestFit="1" customWidth="1"/>
    <col min="20" max="20" width="9.5703125" style="19" bestFit="1" customWidth="1"/>
    <col min="21" max="16384" width="9.140625" style="19"/>
  </cols>
  <sheetData>
    <row r="1" spans="1:21" x14ac:dyDescent="0.25">
      <c r="A1" s="17"/>
      <c r="B1" s="17" t="s">
        <v>0</v>
      </c>
      <c r="C1" s="17"/>
      <c r="D1" s="17"/>
      <c r="E1" s="18"/>
      <c r="F1" s="17"/>
      <c r="G1" s="17"/>
      <c r="H1" s="18"/>
      <c r="I1" s="17"/>
      <c r="J1" s="17"/>
      <c r="K1" s="18"/>
      <c r="L1" s="18"/>
      <c r="M1" s="18"/>
      <c r="N1" s="18"/>
      <c r="O1" s="17"/>
      <c r="P1" s="17"/>
      <c r="Q1" s="18"/>
      <c r="R1" s="18"/>
      <c r="S1" s="17"/>
      <c r="T1" s="17"/>
    </row>
    <row r="2" spans="1:21" x14ac:dyDescent="0.25">
      <c r="A2" s="17"/>
      <c r="B2" s="17" t="s">
        <v>152</v>
      </c>
      <c r="C2" s="17"/>
      <c r="D2" s="17"/>
      <c r="E2" s="18"/>
      <c r="F2" s="17"/>
      <c r="G2" s="17"/>
      <c r="H2" s="18"/>
      <c r="I2" s="17"/>
      <c r="J2" s="17"/>
      <c r="K2" s="18"/>
      <c r="L2" s="18"/>
      <c r="M2" s="18"/>
      <c r="N2" s="18"/>
      <c r="O2" s="17"/>
      <c r="P2" s="17"/>
      <c r="Q2" s="18"/>
      <c r="R2" s="18"/>
      <c r="S2" s="17"/>
      <c r="T2" s="17"/>
    </row>
    <row r="3" spans="1:21" x14ac:dyDescent="0.25">
      <c r="B3" s="17" t="s">
        <v>1</v>
      </c>
      <c r="C3" s="17"/>
      <c r="D3" s="17"/>
      <c r="E3" s="18"/>
      <c r="F3" s="17"/>
      <c r="G3" s="17"/>
      <c r="H3" s="18"/>
      <c r="I3" s="17"/>
      <c r="J3" s="17"/>
      <c r="K3" s="18"/>
      <c r="L3" s="18"/>
      <c r="M3" s="18"/>
      <c r="N3" s="18"/>
      <c r="O3" s="17"/>
      <c r="P3" s="17"/>
      <c r="Q3" s="18"/>
      <c r="R3" s="18"/>
      <c r="S3" s="17"/>
      <c r="T3" s="17"/>
    </row>
    <row r="4" spans="1:21" x14ac:dyDescent="0.25">
      <c r="B4" s="17" t="s">
        <v>2</v>
      </c>
      <c r="C4" s="17"/>
      <c r="D4" s="17"/>
      <c r="E4" s="18"/>
      <c r="F4" s="17"/>
      <c r="G4" s="17"/>
      <c r="H4" s="18"/>
      <c r="I4" s="17"/>
      <c r="J4" s="17"/>
      <c r="K4" s="18"/>
      <c r="L4" s="18"/>
      <c r="M4" s="18"/>
      <c r="N4" s="18"/>
      <c r="O4" s="17"/>
      <c r="P4" s="17"/>
      <c r="Q4" s="18"/>
      <c r="R4" s="18"/>
      <c r="S4" s="17"/>
      <c r="T4" s="17"/>
    </row>
    <row r="5" spans="1:21" x14ac:dyDescent="0.25">
      <c r="B5" s="20"/>
      <c r="C5" s="20"/>
      <c r="D5" s="20"/>
      <c r="E5" s="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1" x14ac:dyDescent="0.25">
      <c r="D6" s="1" t="s">
        <v>3</v>
      </c>
      <c r="E6" s="1"/>
      <c r="H6" s="1"/>
      <c r="R6" s="1" t="str">
        <f>D6</f>
        <v>12ME Dec. 2025</v>
      </c>
      <c r="U6" s="20"/>
    </row>
    <row r="7" spans="1:21" x14ac:dyDescent="0.25">
      <c r="B7" s="1"/>
      <c r="C7" s="1"/>
      <c r="D7" s="1" t="s">
        <v>4</v>
      </c>
      <c r="E7" s="1"/>
      <c r="F7" s="22"/>
      <c r="G7" s="1"/>
      <c r="H7" s="1"/>
      <c r="I7" s="1" t="s">
        <v>5</v>
      </c>
      <c r="J7" s="1" t="str">
        <f>I7</f>
        <v>Sch. 141DCARB</v>
      </c>
      <c r="K7" s="1"/>
      <c r="L7" s="1" t="s">
        <v>6</v>
      </c>
      <c r="M7" s="1" t="str">
        <f>L7</f>
        <v>Sch. 141N</v>
      </c>
      <c r="N7" s="1"/>
      <c r="O7" s="1" t="s">
        <v>7</v>
      </c>
      <c r="P7" s="1" t="str">
        <f>O7</f>
        <v>Sch. 141R</v>
      </c>
      <c r="Q7" s="1"/>
      <c r="R7" s="1" t="s">
        <v>4</v>
      </c>
    </row>
    <row r="8" spans="1:21" x14ac:dyDescent="0.25">
      <c r="A8" s="20" t="s">
        <v>8</v>
      </c>
      <c r="B8" s="1"/>
      <c r="C8" s="1" t="s">
        <v>9</v>
      </c>
      <c r="D8" s="1" t="s">
        <v>10</v>
      </c>
      <c r="E8" s="1"/>
      <c r="F8" s="1" t="s">
        <v>11</v>
      </c>
      <c r="G8" s="1" t="str">
        <f>F8</f>
        <v>Base Rate</v>
      </c>
      <c r="H8" s="1"/>
      <c r="I8" s="1" t="s">
        <v>12</v>
      </c>
      <c r="J8" s="1" t="str">
        <f>I8</f>
        <v>Decarbonization</v>
      </c>
      <c r="K8" s="1"/>
      <c r="L8" s="1" t="s">
        <v>13</v>
      </c>
      <c r="M8" s="1" t="str">
        <f>L8</f>
        <v>Rate Plan</v>
      </c>
      <c r="N8" s="1"/>
      <c r="O8" s="1" t="s">
        <v>13</v>
      </c>
      <c r="P8" s="1" t="str">
        <f>O8</f>
        <v>Rate Plan</v>
      </c>
      <c r="Q8" s="1"/>
      <c r="R8" s="1" t="s">
        <v>14</v>
      </c>
      <c r="S8" s="1" t="s">
        <v>15</v>
      </c>
      <c r="T8" s="1" t="s">
        <v>15</v>
      </c>
    </row>
    <row r="9" spans="1:21" x14ac:dyDescent="0.25">
      <c r="A9" s="23" t="s">
        <v>16</v>
      </c>
      <c r="B9" s="23" t="s">
        <v>17</v>
      </c>
      <c r="C9" s="23" t="s">
        <v>18</v>
      </c>
      <c r="D9" s="23" t="s">
        <v>19</v>
      </c>
      <c r="E9" s="1"/>
      <c r="F9" s="23" t="s">
        <v>20</v>
      </c>
      <c r="G9" s="23" t="s">
        <v>21</v>
      </c>
      <c r="H9" s="1"/>
      <c r="I9" s="23" t="s">
        <v>20</v>
      </c>
      <c r="J9" s="23" t="s">
        <v>22</v>
      </c>
      <c r="K9" s="1"/>
      <c r="L9" s="23" t="s">
        <v>20</v>
      </c>
      <c r="M9" s="23" t="s">
        <v>22</v>
      </c>
      <c r="N9" s="1"/>
      <c r="O9" s="23" t="s">
        <v>20</v>
      </c>
      <c r="P9" s="23" t="s">
        <v>22</v>
      </c>
      <c r="Q9" s="1"/>
      <c r="R9" s="23" t="s">
        <v>23</v>
      </c>
      <c r="S9" s="23" t="s">
        <v>20</v>
      </c>
      <c r="T9" s="23" t="s">
        <v>22</v>
      </c>
    </row>
    <row r="10" spans="1:21" x14ac:dyDescent="0.25">
      <c r="B10" s="1" t="s">
        <v>24</v>
      </c>
      <c r="C10" s="1" t="s">
        <v>25</v>
      </c>
      <c r="D10" s="1" t="s">
        <v>26</v>
      </c>
      <c r="E10" s="1"/>
      <c r="F10" s="24" t="s">
        <v>27</v>
      </c>
      <c r="G10" s="25" t="s">
        <v>28</v>
      </c>
      <c r="H10" s="1"/>
      <c r="I10" s="24" t="s">
        <v>29</v>
      </c>
      <c r="J10" s="25" t="s">
        <v>30</v>
      </c>
      <c r="K10" s="25"/>
      <c r="L10" s="25" t="s">
        <v>31</v>
      </c>
      <c r="M10" s="25" t="s">
        <v>32</v>
      </c>
      <c r="N10" s="25"/>
      <c r="O10" s="24" t="s">
        <v>33</v>
      </c>
      <c r="P10" s="25" t="s">
        <v>34</v>
      </c>
      <c r="Q10" s="25"/>
      <c r="R10" s="25" t="s">
        <v>35</v>
      </c>
      <c r="S10" s="24" t="s">
        <v>36</v>
      </c>
      <c r="T10" s="25" t="s">
        <v>37</v>
      </c>
    </row>
    <row r="11" spans="1:21" x14ac:dyDescent="0.25">
      <c r="A11" s="20">
        <v>1</v>
      </c>
      <c r="B11" s="19" t="s">
        <v>38</v>
      </c>
      <c r="C11" s="20" t="s">
        <v>39</v>
      </c>
      <c r="D11" s="26">
        <v>676393178.16544068</v>
      </c>
      <c r="E11" s="13"/>
      <c r="F11" s="28">
        <v>156046042.54206419</v>
      </c>
      <c r="G11" s="2">
        <f>F11/$D11</f>
        <v>0.23070315842821304</v>
      </c>
      <c r="H11" s="27"/>
      <c r="I11" s="28">
        <v>3289047.846721814</v>
      </c>
      <c r="J11" s="2">
        <f>I11/$D11</f>
        <v>4.8626271714368738E-3</v>
      </c>
      <c r="K11" s="4"/>
      <c r="L11" s="28">
        <v>1938454.9352799996</v>
      </c>
      <c r="M11" s="2">
        <f>L11/$D11</f>
        <v>2.8658700262731924E-3</v>
      </c>
      <c r="N11" s="4"/>
      <c r="O11" s="9">
        <v>-39244263.146559998</v>
      </c>
      <c r="P11" s="2">
        <f t="shared" ref="P11:P25" si="0">O11/$D11</f>
        <v>-5.8019897913519684E-2</v>
      </c>
      <c r="Q11" s="3"/>
      <c r="R11" s="4">
        <f>D11+F11+I11+L11+O11</f>
        <v>798422460.34294665</v>
      </c>
      <c r="S11" s="9">
        <f t="shared" ref="S11:S24" si="1">R11-D11</f>
        <v>122029282.17750597</v>
      </c>
      <c r="T11" s="2">
        <f>S11/$D11</f>
        <v>0.18041175771240336</v>
      </c>
    </row>
    <row r="12" spans="1:21" x14ac:dyDescent="0.25">
      <c r="A12" s="20">
        <f>A11+1</f>
        <v>2</v>
      </c>
      <c r="B12" s="19" t="s">
        <v>40</v>
      </c>
      <c r="C12" s="20">
        <v>16</v>
      </c>
      <c r="D12" s="26">
        <v>8528.5844189473682</v>
      </c>
      <c r="E12" s="13"/>
      <c r="F12" s="28">
        <v>1885.1447964773997</v>
      </c>
      <c r="G12" s="2">
        <f t="shared" ref="G12:G23" si="2">F12/$D12</f>
        <v>0.22103841667900986</v>
      </c>
      <c r="H12" s="27"/>
      <c r="I12" s="28">
        <v>42.614630940134887</v>
      </c>
      <c r="J12" s="2">
        <f t="shared" ref="J12:J23" si="3">I12/$D12</f>
        <v>4.9966827842450497E-3</v>
      </c>
      <c r="K12" s="4"/>
      <c r="L12" s="28">
        <v>25.115639999999996</v>
      </c>
      <c r="M12" s="2">
        <f t="shared" ref="M12:M23" si="4">L12/$D12</f>
        <v>2.944877926541046E-3</v>
      </c>
      <c r="N12" s="4"/>
      <c r="O12" s="9">
        <v>-508.46927999999997</v>
      </c>
      <c r="P12" s="2">
        <f t="shared" si="0"/>
        <v>-5.9619422757939619E-2</v>
      </c>
      <c r="Q12" s="3"/>
      <c r="R12" s="4">
        <f t="shared" ref="R12:R24" si="5">D12+F12+I12+L12+O12</f>
        <v>9972.9902063649042</v>
      </c>
      <c r="S12" s="9">
        <f t="shared" si="1"/>
        <v>1444.405787417536</v>
      </c>
      <c r="T12" s="2">
        <f t="shared" ref="T12:T15" si="6">S12/$D12</f>
        <v>0.16936055463185651</v>
      </c>
    </row>
    <row r="13" spans="1:21" x14ac:dyDescent="0.25">
      <c r="A13" s="20">
        <f t="shared" ref="A13:A37" si="7">A12+1</f>
        <v>3</v>
      </c>
      <c r="B13" s="19" t="s">
        <v>41</v>
      </c>
      <c r="C13" s="20">
        <v>31</v>
      </c>
      <c r="D13" s="26">
        <v>255859752.87663376</v>
      </c>
      <c r="E13" s="13"/>
      <c r="F13" s="28">
        <v>73449140.511043012</v>
      </c>
      <c r="G13" s="2">
        <f t="shared" si="2"/>
        <v>0.28706797253281763</v>
      </c>
      <c r="H13" s="27"/>
      <c r="I13" s="28">
        <v>597847.37098123156</v>
      </c>
      <c r="J13" s="2">
        <f t="shared" si="3"/>
        <v>2.3366213883177309E-3</v>
      </c>
      <c r="K13" s="4"/>
      <c r="L13" s="28">
        <v>754139.33100000001</v>
      </c>
      <c r="M13" s="2">
        <f t="shared" si="4"/>
        <v>2.9474715054681479E-3</v>
      </c>
      <c r="N13" s="4"/>
      <c r="O13" s="9">
        <v>-15233614.486199999</v>
      </c>
      <c r="P13" s="2">
        <f t="shared" si="0"/>
        <v>-5.9538924410456585E-2</v>
      </c>
      <c r="Q13" s="3"/>
      <c r="R13" s="4">
        <f t="shared" si="5"/>
        <v>315427265.60345799</v>
      </c>
      <c r="S13" s="9">
        <f t="shared" si="1"/>
        <v>59567512.726824224</v>
      </c>
      <c r="T13" s="2">
        <f>S13/$D13</f>
        <v>0.23281314101614686</v>
      </c>
    </row>
    <row r="14" spans="1:21" x14ac:dyDescent="0.25">
      <c r="A14" s="20">
        <f t="shared" si="7"/>
        <v>4</v>
      </c>
      <c r="B14" s="19" t="s">
        <v>42</v>
      </c>
      <c r="C14" s="20">
        <v>41</v>
      </c>
      <c r="D14" s="26">
        <v>47260580.008501694</v>
      </c>
      <c r="E14" s="13"/>
      <c r="F14" s="28">
        <v>9043518.5715031549</v>
      </c>
      <c r="G14" s="2">
        <f t="shared" si="2"/>
        <v>0.1913543712302371</v>
      </c>
      <c r="H14" s="27"/>
      <c r="I14" s="28">
        <v>64390.506497019902</v>
      </c>
      <c r="J14" s="2">
        <f t="shared" si="3"/>
        <v>1.3624569669994889E-3</v>
      </c>
      <c r="K14" s="4"/>
      <c r="L14" s="28">
        <v>76014.778139999995</v>
      </c>
      <c r="M14" s="2">
        <f t="shared" si="4"/>
        <v>1.6084182235242505E-3</v>
      </c>
      <c r="N14" s="4"/>
      <c r="O14" s="9">
        <v>-1922691.25343</v>
      </c>
      <c r="P14" s="2">
        <f t="shared" si="0"/>
        <v>-4.0682768875966557E-2</v>
      </c>
      <c r="Q14" s="3"/>
      <c r="R14" s="4">
        <f t="shared" si="5"/>
        <v>54521812.611211866</v>
      </c>
      <c r="S14" s="9">
        <f t="shared" si="1"/>
        <v>7261232.6027101725</v>
      </c>
      <c r="T14" s="2">
        <f t="shared" si="6"/>
        <v>0.15364247754479424</v>
      </c>
    </row>
    <row r="15" spans="1:21" x14ac:dyDescent="0.25">
      <c r="A15" s="20">
        <f t="shared" si="7"/>
        <v>5</v>
      </c>
      <c r="B15" s="19" t="s">
        <v>43</v>
      </c>
      <c r="C15" s="20">
        <v>85</v>
      </c>
      <c r="D15" s="26">
        <v>9599940.0063682161</v>
      </c>
      <c r="E15" s="13"/>
      <c r="F15" s="28">
        <v>1210033.8298031627</v>
      </c>
      <c r="G15" s="2">
        <f t="shared" si="2"/>
        <v>0.12604597830824721</v>
      </c>
      <c r="H15" s="27"/>
      <c r="I15" s="28">
        <v>7101.1188392629992</v>
      </c>
      <c r="J15" s="2">
        <f t="shared" si="3"/>
        <v>7.3970450175234442E-4</v>
      </c>
      <c r="K15" s="4"/>
      <c r="L15" s="28">
        <v>9500.8893900000021</v>
      </c>
      <c r="M15" s="2">
        <f t="shared" si="4"/>
        <v>9.8968216298200742E-4</v>
      </c>
      <c r="N15" s="4"/>
      <c r="O15" s="9">
        <v>-323196.92152999999</v>
      </c>
      <c r="P15" s="2">
        <f t="shared" si="0"/>
        <v>-3.3666556386352839E-2</v>
      </c>
      <c r="Q15" s="3"/>
      <c r="R15" s="4">
        <f t="shared" si="5"/>
        <v>10503378.922870642</v>
      </c>
      <c r="S15" s="9">
        <f t="shared" si="1"/>
        <v>903438.91650242545</v>
      </c>
      <c r="T15" s="2">
        <f t="shared" si="6"/>
        <v>9.4108808586628692E-2</v>
      </c>
    </row>
    <row r="16" spans="1:21" x14ac:dyDescent="0.25">
      <c r="A16" s="20">
        <f t="shared" si="7"/>
        <v>6</v>
      </c>
      <c r="B16" s="19" t="s">
        <v>44</v>
      </c>
      <c r="C16" s="20">
        <v>86</v>
      </c>
      <c r="D16" s="26">
        <v>3089183.5307879699</v>
      </c>
      <c r="E16" s="13"/>
      <c r="F16" s="28">
        <v>346908.91757139901</v>
      </c>
      <c r="G16" s="2">
        <f t="shared" si="2"/>
        <v>0.11229793054183207</v>
      </c>
      <c r="H16" s="27"/>
      <c r="I16" s="28">
        <v>4551.009717859627</v>
      </c>
      <c r="J16" s="2">
        <f t="shared" si="3"/>
        <v>1.4732079439445877E-3</v>
      </c>
      <c r="K16" s="4"/>
      <c r="L16" s="28">
        <v>4075.5315299999993</v>
      </c>
      <c r="M16" s="2">
        <f t="shared" si="4"/>
        <v>1.3192908383013546E-3</v>
      </c>
      <c r="N16" s="4"/>
      <c r="O16" s="9">
        <v>-75186.529949999996</v>
      </c>
      <c r="P16" s="2">
        <f t="shared" si="0"/>
        <v>-2.4338641327283615E-2</v>
      </c>
      <c r="Q16" s="3"/>
      <c r="R16" s="4">
        <f t="shared" si="5"/>
        <v>3369532.4596572286</v>
      </c>
      <c r="S16" s="9">
        <f t="shared" si="1"/>
        <v>280348.92886925861</v>
      </c>
      <c r="T16" s="2">
        <f>S16/$D16</f>
        <v>9.0751787996794397E-2</v>
      </c>
    </row>
    <row r="17" spans="1:20" x14ac:dyDescent="0.25">
      <c r="A17" s="20">
        <f t="shared" si="7"/>
        <v>7</v>
      </c>
      <c r="B17" s="19" t="s">
        <v>45</v>
      </c>
      <c r="C17" s="20">
        <v>87</v>
      </c>
      <c r="D17" s="26">
        <v>8398444.9979150016</v>
      </c>
      <c r="E17" s="13"/>
      <c r="F17" s="28">
        <v>946636.57349123317</v>
      </c>
      <c r="G17" s="2">
        <f t="shared" si="2"/>
        <v>0.11271569602780576</v>
      </c>
      <c r="H17" s="27"/>
      <c r="I17" s="28">
        <v>4413.5887396325961</v>
      </c>
      <c r="J17" s="2">
        <f t="shared" si="3"/>
        <v>5.2552451563692018E-4</v>
      </c>
      <c r="K17" s="4"/>
      <c r="L17" s="28">
        <v>5896.8240006904762</v>
      </c>
      <c r="M17" s="2">
        <f t="shared" si="4"/>
        <v>7.0213283556115711E-4</v>
      </c>
      <c r="N17" s="4"/>
      <c r="O17" s="9">
        <v>-178654.90877159903</v>
      </c>
      <c r="P17" s="2">
        <f t="shared" si="0"/>
        <v>-2.1272379448332625E-2</v>
      </c>
      <c r="Q17" s="3"/>
      <c r="R17" s="4">
        <f t="shared" si="5"/>
        <v>9176737.0753749572</v>
      </c>
      <c r="S17" s="9">
        <f t="shared" si="1"/>
        <v>778292.07745995559</v>
      </c>
      <c r="T17" s="2">
        <f t="shared" ref="T17" si="8">S17/$D17</f>
        <v>9.267097393067103E-2</v>
      </c>
    </row>
    <row r="18" spans="1:20" x14ac:dyDescent="0.25">
      <c r="A18" s="20">
        <f t="shared" si="7"/>
        <v>8</v>
      </c>
      <c r="B18" s="19" t="s">
        <v>46</v>
      </c>
      <c r="C18" s="20" t="s">
        <v>47</v>
      </c>
      <c r="D18" s="26">
        <v>0</v>
      </c>
      <c r="E18" s="13"/>
      <c r="F18" s="28">
        <v>0</v>
      </c>
      <c r="G18" s="2">
        <f>G13</f>
        <v>0.28706797253281763</v>
      </c>
      <c r="H18" s="27"/>
      <c r="I18" s="28">
        <v>0</v>
      </c>
      <c r="J18" s="2">
        <f>J13</f>
        <v>2.3366213883177309E-3</v>
      </c>
      <c r="K18" s="4"/>
      <c r="L18" s="28">
        <v>0</v>
      </c>
      <c r="M18" s="2">
        <f>M13</f>
        <v>2.9474715054681479E-3</v>
      </c>
      <c r="N18" s="4"/>
      <c r="O18" s="9">
        <v>0</v>
      </c>
      <c r="P18" s="2">
        <f>P13</f>
        <v>-5.9538924410456585E-2</v>
      </c>
      <c r="Q18" s="3"/>
      <c r="R18" s="4">
        <f t="shared" si="5"/>
        <v>0</v>
      </c>
      <c r="S18" s="9">
        <f t="shared" si="1"/>
        <v>0</v>
      </c>
      <c r="T18" s="2">
        <f>T13</f>
        <v>0.23281314101614686</v>
      </c>
    </row>
    <row r="19" spans="1:20" x14ac:dyDescent="0.25">
      <c r="A19" s="20">
        <f t="shared" si="7"/>
        <v>9</v>
      </c>
      <c r="B19" s="19" t="s">
        <v>48</v>
      </c>
      <c r="C19" s="20" t="s">
        <v>49</v>
      </c>
      <c r="D19" s="26">
        <v>7337281.8090214133</v>
      </c>
      <c r="E19" s="13"/>
      <c r="F19" s="28">
        <v>2541282.5009908564</v>
      </c>
      <c r="G19" s="2">
        <f t="shared" si="2"/>
        <v>0.34635203705359546</v>
      </c>
      <c r="H19" s="27"/>
      <c r="I19" s="28">
        <v>23222.379586513394</v>
      </c>
      <c r="J19" s="2">
        <f t="shared" si="3"/>
        <v>3.1649840078325415E-3</v>
      </c>
      <c r="K19" s="4"/>
      <c r="L19" s="28">
        <v>45691.104899999998</v>
      </c>
      <c r="M19" s="2">
        <f t="shared" si="4"/>
        <v>6.2272522835120471E-3</v>
      </c>
      <c r="N19" s="4"/>
      <c r="O19" s="9">
        <v>-693416.91103000008</v>
      </c>
      <c r="P19" s="2">
        <f t="shared" si="0"/>
        <v>-9.4505966797870933E-2</v>
      </c>
      <c r="Q19" s="3"/>
      <c r="R19" s="4">
        <f t="shared" si="5"/>
        <v>9254060.8834687844</v>
      </c>
      <c r="S19" s="9">
        <f t="shared" si="1"/>
        <v>1916779.0744473711</v>
      </c>
      <c r="T19" s="2">
        <f>S19/$D19</f>
        <v>0.26123830654706931</v>
      </c>
    </row>
    <row r="20" spans="1:20" x14ac:dyDescent="0.25">
      <c r="A20" s="20">
        <f t="shared" si="7"/>
        <v>10</v>
      </c>
      <c r="B20" s="19" t="s">
        <v>50</v>
      </c>
      <c r="C20" s="20" t="s">
        <v>51</v>
      </c>
      <c r="D20" s="26">
        <v>14839515.244593719</v>
      </c>
      <c r="E20" s="13"/>
      <c r="F20" s="28">
        <v>4009671.7870488651</v>
      </c>
      <c r="G20" s="2">
        <f t="shared" si="2"/>
        <v>0.27020234293095624</v>
      </c>
      <c r="H20" s="27"/>
      <c r="I20" s="28">
        <v>26730.839251141202</v>
      </c>
      <c r="J20" s="2">
        <f t="shared" si="3"/>
        <v>1.8013283325329437E-3</v>
      </c>
      <c r="K20" s="4"/>
      <c r="L20" s="28">
        <v>80312.87808000001</v>
      </c>
      <c r="M20" s="2">
        <f t="shared" si="4"/>
        <v>5.4120957966776791E-3</v>
      </c>
      <c r="N20" s="4"/>
      <c r="O20" s="9">
        <v>-1216614.6140400001</v>
      </c>
      <c r="P20" s="2">
        <f t="shared" si="0"/>
        <v>-8.1984794919984533E-2</v>
      </c>
      <c r="Q20" s="3"/>
      <c r="R20" s="4">
        <f t="shared" si="5"/>
        <v>17739616.134933729</v>
      </c>
      <c r="S20" s="9">
        <f t="shared" si="1"/>
        <v>2900100.8903400097</v>
      </c>
      <c r="T20" s="2">
        <f t="shared" ref="T20:T25" si="9">S20/$D20</f>
        <v>0.19543097214018257</v>
      </c>
    </row>
    <row r="21" spans="1:20" x14ac:dyDescent="0.25">
      <c r="A21" s="20">
        <f t="shared" si="7"/>
        <v>11</v>
      </c>
      <c r="B21" s="19" t="s">
        <v>52</v>
      </c>
      <c r="C21" s="20" t="s">
        <v>53</v>
      </c>
      <c r="D21" s="26">
        <v>342857.32781433722</v>
      </c>
      <c r="E21" s="13"/>
      <c r="F21" s="28">
        <v>66353.337307133275</v>
      </c>
      <c r="G21" s="2">
        <f t="shared" si="2"/>
        <v>0.19353046274415545</v>
      </c>
      <c r="H21" s="27"/>
      <c r="I21" s="28">
        <v>1142.9958572746173</v>
      </c>
      <c r="J21" s="2">
        <f t="shared" si="3"/>
        <v>3.3337361186387359E-3</v>
      </c>
      <c r="K21" s="4"/>
      <c r="L21" s="28">
        <v>1247.11862</v>
      </c>
      <c r="M21" s="2">
        <f t="shared" si="4"/>
        <v>3.6374273460922932E-3</v>
      </c>
      <c r="N21" s="4"/>
      <c r="O21" s="9">
        <v>-18883.258349999996</v>
      </c>
      <c r="P21" s="2">
        <f t="shared" si="0"/>
        <v>-5.5076140476208769E-2</v>
      </c>
      <c r="Q21" s="3"/>
      <c r="R21" s="4">
        <f t="shared" si="5"/>
        <v>392717.52124874509</v>
      </c>
      <c r="S21" s="9">
        <f t="shared" si="1"/>
        <v>49860.193434407876</v>
      </c>
      <c r="T21" s="2">
        <f t="shared" si="9"/>
        <v>0.14542548573267763</v>
      </c>
    </row>
    <row r="22" spans="1:20" x14ac:dyDescent="0.25">
      <c r="A22" s="20">
        <f t="shared" si="7"/>
        <v>12</v>
      </c>
      <c r="B22" s="19" t="s">
        <v>54</v>
      </c>
      <c r="C22" s="20" t="s">
        <v>55</v>
      </c>
      <c r="D22" s="26">
        <v>5475457.5546779409</v>
      </c>
      <c r="E22" s="13"/>
      <c r="F22" s="28">
        <v>2671088.3387807342</v>
      </c>
      <c r="G22" s="2">
        <f t="shared" si="2"/>
        <v>0.4878292475299526</v>
      </c>
      <c r="H22" s="27"/>
      <c r="I22" s="28">
        <v>14712.358812858392</v>
      </c>
      <c r="J22" s="2">
        <f t="shared" si="3"/>
        <v>2.6869642702807427E-3</v>
      </c>
      <c r="K22" s="4"/>
      <c r="L22" s="28">
        <v>35125.389203981991</v>
      </c>
      <c r="M22" s="2">
        <f t="shared" si="4"/>
        <v>6.415060084608403E-3</v>
      </c>
      <c r="N22" s="4"/>
      <c r="O22" s="9">
        <v>-531583.40722613886</v>
      </c>
      <c r="P22" s="2">
        <f t="shared" si="0"/>
        <v>-9.708474623677471E-2</v>
      </c>
      <c r="Q22" s="3"/>
      <c r="R22" s="4">
        <f t="shared" si="5"/>
        <v>7664800.2342493776</v>
      </c>
      <c r="S22" s="9">
        <f t="shared" si="1"/>
        <v>2189342.6795714367</v>
      </c>
      <c r="T22" s="2">
        <f t="shared" si="9"/>
        <v>0.39984652564806722</v>
      </c>
    </row>
    <row r="23" spans="1:20" x14ac:dyDescent="0.25">
      <c r="A23" s="20">
        <f t="shared" si="7"/>
        <v>13</v>
      </c>
      <c r="B23" s="19" t="s">
        <v>56</v>
      </c>
      <c r="C23" s="20" t="s">
        <v>57</v>
      </c>
      <c r="D23" s="29">
        <v>2170481.8108799998</v>
      </c>
      <c r="E23" s="13"/>
      <c r="F23" s="28">
        <v>545976.62559999991</v>
      </c>
      <c r="G23" s="2">
        <f t="shared" si="2"/>
        <v>0.2515462801223104</v>
      </c>
      <c r="H23" s="27"/>
      <c r="I23" s="28">
        <v>407.5043261717301</v>
      </c>
      <c r="J23" s="2">
        <f t="shared" si="3"/>
        <v>1.8774832579984241E-4</v>
      </c>
      <c r="K23" s="4"/>
      <c r="L23" s="28">
        <v>6611.6600799999997</v>
      </c>
      <c r="M23" s="2">
        <f t="shared" si="4"/>
        <v>3.0461716135365214E-3</v>
      </c>
      <c r="N23" s="4"/>
      <c r="O23" s="9">
        <v>-102219.51272</v>
      </c>
      <c r="P23" s="2">
        <f t="shared" si="0"/>
        <v>-4.7095309533396246E-2</v>
      </c>
      <c r="Q23" s="3"/>
      <c r="R23" s="4">
        <f t="shared" si="5"/>
        <v>2621258.0881661712</v>
      </c>
      <c r="S23" s="9">
        <f t="shared" si="1"/>
        <v>450776.27728617145</v>
      </c>
      <c r="T23" s="2">
        <f t="shared" si="9"/>
        <v>0.2076848905282504</v>
      </c>
    </row>
    <row r="24" spans="1:20" x14ac:dyDescent="0.25">
      <c r="A24" s="20">
        <f t="shared" si="7"/>
        <v>14</v>
      </c>
      <c r="B24" s="19" t="s">
        <v>58</v>
      </c>
      <c r="D24" s="26">
        <v>2998102.4627110506</v>
      </c>
      <c r="E24" s="13"/>
      <c r="F24" s="28">
        <v>123241.32000000053</v>
      </c>
      <c r="G24" s="2">
        <f>F24/$D24</f>
        <v>4.1106440334450371E-2</v>
      </c>
      <c r="H24" s="27"/>
      <c r="I24" s="28">
        <v>5736.6207829588129</v>
      </c>
      <c r="J24" s="2">
        <f>I24/$D24</f>
        <v>1.9134171878073313E-3</v>
      </c>
      <c r="K24" s="4"/>
      <c r="L24" s="28"/>
      <c r="M24" s="2">
        <f>L24/$D24</f>
        <v>0</v>
      </c>
      <c r="N24" s="4"/>
      <c r="O24" s="9"/>
      <c r="P24" s="2">
        <f t="shared" si="0"/>
        <v>0</v>
      </c>
      <c r="Q24" s="3"/>
      <c r="R24" s="4">
        <f t="shared" si="5"/>
        <v>3127080.4034940102</v>
      </c>
      <c r="S24" s="9">
        <f t="shared" si="1"/>
        <v>128977.94078295957</v>
      </c>
      <c r="T24" s="2">
        <f t="shared" si="9"/>
        <v>4.301985752225778E-2</v>
      </c>
    </row>
    <row r="25" spans="1:20" x14ac:dyDescent="0.25">
      <c r="A25" s="20">
        <f t="shared" si="7"/>
        <v>15</v>
      </c>
      <c r="B25" s="19" t="s">
        <v>15</v>
      </c>
      <c r="D25" s="7">
        <f>SUM(D11:D24)</f>
        <v>1033773304.3797647</v>
      </c>
      <c r="E25" s="4"/>
      <c r="F25" s="5">
        <f>SUM(F11:F24)</f>
        <v>251001780.00000027</v>
      </c>
      <c r="G25" s="6">
        <f t="shared" ref="G25" si="10">F25/$D25</f>
        <v>0.24280156871587469</v>
      </c>
      <c r="H25" s="27"/>
      <c r="I25" s="5">
        <f>SUM(I11:I24)</f>
        <v>4039346.7547446792</v>
      </c>
      <c r="J25" s="6">
        <f t="shared" ref="J25" si="11">I25/$D25</f>
        <v>3.9073815677298568E-3</v>
      </c>
      <c r="K25" s="4"/>
      <c r="L25" s="5">
        <f>SUM(L11:L24)</f>
        <v>2957095.5558646722</v>
      </c>
      <c r="M25" s="6">
        <f>L25/$D25</f>
        <v>2.8604874427849997E-3</v>
      </c>
      <c r="N25" s="4"/>
      <c r="O25" s="5">
        <f>SUM(O11:O24)</f>
        <v>-59540833.419087738</v>
      </c>
      <c r="P25" s="6">
        <f t="shared" si="0"/>
        <v>-5.7595638392704082E-2</v>
      </c>
      <c r="Q25" s="3"/>
      <c r="R25" s="7">
        <f>SUM(R11:R24)</f>
        <v>1232230693.2712865</v>
      </c>
      <c r="S25" s="5">
        <f>SUM(S11:S24)</f>
        <v>198457388.89152178</v>
      </c>
      <c r="T25" s="6">
        <f t="shared" si="9"/>
        <v>0.19197379933368536</v>
      </c>
    </row>
    <row r="26" spans="1:20" s="33" customFormat="1" x14ac:dyDescent="0.25">
      <c r="A26" s="20"/>
      <c r="B26" s="30"/>
      <c r="C26" s="31"/>
      <c r="D26" s="31"/>
      <c r="E26" s="31"/>
      <c r="F26" s="14"/>
      <c r="G26" s="8"/>
      <c r="H26" s="8"/>
      <c r="I26" s="14"/>
      <c r="J26" s="8"/>
      <c r="K26" s="8"/>
      <c r="L26" s="32"/>
      <c r="M26" s="2"/>
      <c r="N26" s="8"/>
      <c r="O26" s="14"/>
      <c r="P26" s="8"/>
      <c r="Q26" s="8"/>
      <c r="R26" s="8"/>
      <c r="S26" s="14"/>
      <c r="T26" s="8"/>
    </row>
    <row r="27" spans="1:20" x14ac:dyDescent="0.25">
      <c r="A27" s="20"/>
      <c r="F27" s="9"/>
      <c r="G27" s="10"/>
      <c r="I27" s="9"/>
      <c r="J27" s="10"/>
      <c r="K27" s="4"/>
      <c r="L27" s="34"/>
      <c r="M27" s="34"/>
      <c r="N27" s="4"/>
      <c r="O27" s="9"/>
      <c r="P27" s="10"/>
      <c r="Q27" s="4"/>
      <c r="R27" s="4"/>
      <c r="S27" s="9"/>
      <c r="T27" s="10"/>
    </row>
    <row r="28" spans="1:20" s="33" customFormat="1" x14ac:dyDescent="0.25">
      <c r="A28" s="20">
        <f>A25+1</f>
        <v>16</v>
      </c>
      <c r="B28" s="35" t="s">
        <v>59</v>
      </c>
      <c r="D28" s="36"/>
      <c r="E28" s="37"/>
      <c r="F28" s="38"/>
      <c r="G28" s="11"/>
      <c r="H28" s="39"/>
      <c r="I28" s="38"/>
      <c r="J28" s="11"/>
      <c r="K28" s="39"/>
      <c r="L28" s="40"/>
      <c r="M28" s="40"/>
      <c r="N28" s="39"/>
      <c r="O28" s="38"/>
      <c r="P28" s="11"/>
      <c r="Q28" s="11"/>
      <c r="R28" s="11"/>
      <c r="S28" s="38"/>
      <c r="T28" s="11"/>
    </row>
    <row r="29" spans="1:20" s="33" customFormat="1" x14ac:dyDescent="0.25">
      <c r="A29" s="20">
        <f t="shared" si="7"/>
        <v>17</v>
      </c>
      <c r="B29" s="41" t="s">
        <v>38</v>
      </c>
      <c r="C29" s="42" t="s">
        <v>60</v>
      </c>
      <c r="D29" s="12">
        <f>D11+D12</f>
        <v>676401706.74985957</v>
      </c>
      <c r="E29" s="14"/>
      <c r="F29" s="12">
        <f>F11+F12</f>
        <v>156047927.68686068</v>
      </c>
      <c r="G29" s="2">
        <f t="shared" ref="G29:G37" si="12">F29/$D29</f>
        <v>0.23070303656783769</v>
      </c>
      <c r="H29" s="43"/>
      <c r="I29" s="12">
        <f>I11+I12</f>
        <v>3289090.4613527539</v>
      </c>
      <c r="J29" s="2">
        <f t="shared" ref="J29:J37" si="13">I29/$D29</f>
        <v>4.862628861711453E-3</v>
      </c>
      <c r="K29" s="14"/>
      <c r="L29" s="12">
        <f>L11+L12</f>
        <v>1938480.0509199996</v>
      </c>
      <c r="M29" s="2">
        <f t="shared" ref="M29:M37" si="14">L29/$D29</f>
        <v>2.8658710224645691E-3</v>
      </c>
      <c r="N29" s="14"/>
      <c r="O29" s="12">
        <f>O11+O12</f>
        <v>-39244771.615839995</v>
      </c>
      <c r="P29" s="2">
        <f t="shared" ref="P29:P37" si="15">O29/$D29</f>
        <v>-5.8019918081538967E-2</v>
      </c>
      <c r="Q29" s="3"/>
      <c r="R29" s="12">
        <f>R11+R12</f>
        <v>798432433.33315301</v>
      </c>
      <c r="S29" s="12">
        <f>S11+S12</f>
        <v>122030726.58329339</v>
      </c>
      <c r="T29" s="2">
        <f t="shared" ref="T29:T37" si="16">S29/$D29</f>
        <v>0.18041161837047467</v>
      </c>
    </row>
    <row r="30" spans="1:20" s="33" customFormat="1" x14ac:dyDescent="0.25">
      <c r="A30" s="20">
        <f t="shared" si="7"/>
        <v>18</v>
      </c>
      <c r="B30" s="44" t="s">
        <v>61</v>
      </c>
      <c r="C30" s="45" t="s">
        <v>62</v>
      </c>
      <c r="D30" s="12">
        <f>D13+D18</f>
        <v>255859752.87663376</v>
      </c>
      <c r="E30" s="14"/>
      <c r="F30" s="12">
        <f>F13+F18</f>
        <v>73449140.511043012</v>
      </c>
      <c r="G30" s="2">
        <f t="shared" si="12"/>
        <v>0.28706797253281763</v>
      </c>
      <c r="H30" s="43"/>
      <c r="I30" s="12">
        <f>I13+I18</f>
        <v>597847.37098123156</v>
      </c>
      <c r="J30" s="2">
        <f t="shared" si="13"/>
        <v>2.3366213883177309E-3</v>
      </c>
      <c r="K30" s="14"/>
      <c r="L30" s="12">
        <f>L13+L18</f>
        <v>754139.33100000001</v>
      </c>
      <c r="M30" s="2">
        <f t="shared" si="14"/>
        <v>2.9474715054681479E-3</v>
      </c>
      <c r="N30" s="14"/>
      <c r="O30" s="12">
        <f>O13+O18</f>
        <v>-15233614.486199999</v>
      </c>
      <c r="P30" s="2">
        <f t="shared" si="15"/>
        <v>-5.9538924410456585E-2</v>
      </c>
      <c r="Q30" s="3"/>
      <c r="R30" s="12">
        <f t="shared" ref="R30:S34" si="17">R13+R18</f>
        <v>315427265.60345799</v>
      </c>
      <c r="S30" s="12">
        <f t="shared" si="17"/>
        <v>59567512.726824224</v>
      </c>
      <c r="T30" s="2">
        <f t="shared" si="16"/>
        <v>0.23281314101614686</v>
      </c>
    </row>
    <row r="31" spans="1:20" s="33" customFormat="1" x14ac:dyDescent="0.25">
      <c r="A31" s="20">
        <f t="shared" si="7"/>
        <v>19</v>
      </c>
      <c r="B31" s="41" t="s">
        <v>63</v>
      </c>
      <c r="C31" s="42" t="s">
        <v>64</v>
      </c>
      <c r="D31" s="12">
        <f>D14+D19</f>
        <v>54597861.817523107</v>
      </c>
      <c r="E31" s="14"/>
      <c r="F31" s="12">
        <f>F14+F19</f>
        <v>11584801.072494011</v>
      </c>
      <c r="G31" s="2">
        <f t="shared" si="12"/>
        <v>0.21218415313062472</v>
      </c>
      <c r="H31" s="43"/>
      <c r="I31" s="12">
        <f>I14+I19</f>
        <v>87612.886083533289</v>
      </c>
      <c r="J31" s="2">
        <f t="shared" si="13"/>
        <v>1.6046944544523181E-3</v>
      </c>
      <c r="K31" s="14"/>
      <c r="L31" s="12">
        <f>L14+L19</f>
        <v>121705.88303999999</v>
      </c>
      <c r="M31" s="2">
        <f t="shared" si="14"/>
        <v>2.2291327716599087E-3</v>
      </c>
      <c r="N31" s="14"/>
      <c r="O31" s="12">
        <f>O14+O19</f>
        <v>-2616108.1644600001</v>
      </c>
      <c r="P31" s="2">
        <f t="shared" si="15"/>
        <v>-4.7915945375362007E-2</v>
      </c>
      <c r="Q31" s="3"/>
      <c r="R31" s="12">
        <f t="shared" si="17"/>
        <v>63775873.494680651</v>
      </c>
      <c r="S31" s="12">
        <f t="shared" si="17"/>
        <v>9178011.6771575436</v>
      </c>
      <c r="T31" s="2">
        <f t="shared" si="16"/>
        <v>0.16810203498137494</v>
      </c>
    </row>
    <row r="32" spans="1:20" s="33" customFormat="1" x14ac:dyDescent="0.25">
      <c r="A32" s="20">
        <f t="shared" si="7"/>
        <v>20</v>
      </c>
      <c r="B32" s="41" t="s">
        <v>43</v>
      </c>
      <c r="C32" s="42" t="s">
        <v>65</v>
      </c>
      <c r="D32" s="12">
        <f>D15+D20</f>
        <v>24439455.250961937</v>
      </c>
      <c r="E32" s="14"/>
      <c r="F32" s="12">
        <f>F15+F20</f>
        <v>5219705.6168520283</v>
      </c>
      <c r="G32" s="2">
        <f t="shared" si="12"/>
        <v>0.2135770033845816</v>
      </c>
      <c r="H32" s="43"/>
      <c r="I32" s="12">
        <f>I15+I20</f>
        <v>33831.958090404201</v>
      </c>
      <c r="J32" s="2">
        <f t="shared" si="13"/>
        <v>1.3843171929567692E-3</v>
      </c>
      <c r="K32" s="14"/>
      <c r="L32" s="12">
        <f>L15+L20</f>
        <v>89813.767470000006</v>
      </c>
      <c r="M32" s="2">
        <f t="shared" si="14"/>
        <v>3.6749496479249444E-3</v>
      </c>
      <c r="N32" s="14"/>
      <c r="O32" s="12">
        <f>O15+O20</f>
        <v>-1539811.5355700001</v>
      </c>
      <c r="P32" s="2">
        <f t="shared" si="15"/>
        <v>-6.3005149654855472E-2</v>
      </c>
      <c r="Q32" s="3"/>
      <c r="R32" s="12">
        <f t="shared" si="17"/>
        <v>28242995.057804368</v>
      </c>
      <c r="S32" s="12">
        <f t="shared" si="17"/>
        <v>3803539.8068424352</v>
      </c>
      <c r="T32" s="2">
        <f t="shared" si="16"/>
        <v>0.15563112057060796</v>
      </c>
    </row>
    <row r="33" spans="1:20" s="33" customFormat="1" x14ac:dyDescent="0.25">
      <c r="A33" s="20">
        <f t="shared" si="7"/>
        <v>21</v>
      </c>
      <c r="B33" s="41" t="s">
        <v>66</v>
      </c>
      <c r="C33" s="42" t="s">
        <v>67</v>
      </c>
      <c r="D33" s="12">
        <f>D16+D21</f>
        <v>3432040.8586023073</v>
      </c>
      <c r="E33" s="14"/>
      <c r="F33" s="12">
        <f>F16+F21</f>
        <v>413262.25487853226</v>
      </c>
      <c r="G33" s="2">
        <f t="shared" si="12"/>
        <v>0.12041297639062275</v>
      </c>
      <c r="H33" s="43"/>
      <c r="I33" s="12">
        <f>I16+I21</f>
        <v>5694.0055751342443</v>
      </c>
      <c r="J33" s="2">
        <f t="shared" si="13"/>
        <v>1.659072781975305E-3</v>
      </c>
      <c r="K33" s="14"/>
      <c r="L33" s="12">
        <f>L16+L21</f>
        <v>5322.6501499999995</v>
      </c>
      <c r="M33" s="2">
        <f t="shared" si="14"/>
        <v>1.5508702749441159E-3</v>
      </c>
      <c r="N33" s="14"/>
      <c r="O33" s="12">
        <f>O16+O21</f>
        <v>-94069.788299999986</v>
      </c>
      <c r="P33" s="2">
        <f t="shared" si="15"/>
        <v>-2.7409285662848941E-2</v>
      </c>
      <c r="Q33" s="3"/>
      <c r="R33" s="12">
        <f t="shared" si="17"/>
        <v>3762249.9809059738</v>
      </c>
      <c r="S33" s="12">
        <f t="shared" si="17"/>
        <v>330209.12230366649</v>
      </c>
      <c r="T33" s="2">
        <f t="shared" si="16"/>
        <v>9.621363378469322E-2</v>
      </c>
    </row>
    <row r="34" spans="1:20" s="33" customFormat="1" x14ac:dyDescent="0.25">
      <c r="A34" s="20">
        <f t="shared" si="7"/>
        <v>22</v>
      </c>
      <c r="B34" s="30" t="s">
        <v>68</v>
      </c>
      <c r="C34" s="46" t="s">
        <v>69</v>
      </c>
      <c r="D34" s="12">
        <f>D17+D22</f>
        <v>13873902.552592942</v>
      </c>
      <c r="E34" s="14"/>
      <c r="F34" s="12">
        <f>F17+F22</f>
        <v>3617724.9122719672</v>
      </c>
      <c r="G34" s="2">
        <f t="shared" si="12"/>
        <v>0.26075755531350753</v>
      </c>
      <c r="H34" s="43"/>
      <c r="I34" s="12">
        <f>I17+I22</f>
        <v>19125.947552490987</v>
      </c>
      <c r="J34" s="2">
        <f t="shared" si="13"/>
        <v>1.3785557077389498E-3</v>
      </c>
      <c r="K34" s="14"/>
      <c r="L34" s="12">
        <f>L17+L22</f>
        <v>41022.213204672466</v>
      </c>
      <c r="M34" s="2">
        <f t="shared" si="14"/>
        <v>2.9567897748428167E-3</v>
      </c>
      <c r="N34" s="14"/>
      <c r="O34" s="12">
        <f>O17+O22</f>
        <v>-710238.31599773793</v>
      </c>
      <c r="P34" s="2">
        <f t="shared" si="15"/>
        <v>-5.1192396177310542E-2</v>
      </c>
      <c r="Q34" s="3"/>
      <c r="R34" s="12">
        <f t="shared" si="17"/>
        <v>16841537.309624337</v>
      </c>
      <c r="S34" s="12">
        <f t="shared" si="17"/>
        <v>2967634.7570313923</v>
      </c>
      <c r="T34" s="2">
        <f t="shared" si="16"/>
        <v>0.21390050461877871</v>
      </c>
    </row>
    <row r="35" spans="1:20" s="33" customFormat="1" x14ac:dyDescent="0.25">
      <c r="A35" s="20">
        <f t="shared" si="7"/>
        <v>23</v>
      </c>
      <c r="B35" s="30" t="s">
        <v>70</v>
      </c>
      <c r="C35" s="46" t="s">
        <v>57</v>
      </c>
      <c r="D35" s="12">
        <f>D23</f>
        <v>2170481.8108799998</v>
      </c>
      <c r="E35" s="14"/>
      <c r="F35" s="12">
        <f>F23</f>
        <v>545976.62559999991</v>
      </c>
      <c r="G35" s="2">
        <f t="shared" si="12"/>
        <v>0.2515462801223104</v>
      </c>
      <c r="H35" s="43"/>
      <c r="I35" s="12">
        <f>I23</f>
        <v>407.5043261717301</v>
      </c>
      <c r="J35" s="2">
        <f t="shared" si="13"/>
        <v>1.8774832579984241E-4</v>
      </c>
      <c r="K35" s="14"/>
      <c r="L35" s="12">
        <f>L23</f>
        <v>6611.6600799999997</v>
      </c>
      <c r="M35" s="2">
        <f t="shared" si="14"/>
        <v>3.0461716135365214E-3</v>
      </c>
      <c r="N35" s="14"/>
      <c r="O35" s="12">
        <f>O23</f>
        <v>-102219.51272</v>
      </c>
      <c r="P35" s="2">
        <f t="shared" si="15"/>
        <v>-4.7095309533396246E-2</v>
      </c>
      <c r="Q35" s="3"/>
      <c r="R35" s="12">
        <f>R23</f>
        <v>2621258.0881661712</v>
      </c>
      <c r="S35" s="12">
        <f>S23</f>
        <v>450776.27728617145</v>
      </c>
      <c r="T35" s="2">
        <f t="shared" si="16"/>
        <v>0.2076848905282504</v>
      </c>
    </row>
    <row r="36" spans="1:20" s="33" customFormat="1" x14ac:dyDescent="0.25">
      <c r="A36" s="20">
        <f t="shared" si="7"/>
        <v>24</v>
      </c>
      <c r="B36" s="30" t="s">
        <v>58</v>
      </c>
      <c r="C36" s="46"/>
      <c r="D36" s="12">
        <f>D24</f>
        <v>2998102.4627110506</v>
      </c>
      <c r="E36" s="14"/>
      <c r="F36" s="12">
        <f>F24</f>
        <v>123241.32000000053</v>
      </c>
      <c r="G36" s="2">
        <f t="shared" si="12"/>
        <v>4.1106440334450371E-2</v>
      </c>
      <c r="H36" s="43"/>
      <c r="I36" s="12">
        <f>I24</f>
        <v>5736.6207829588129</v>
      </c>
      <c r="J36" s="2">
        <f t="shared" si="13"/>
        <v>1.9134171878073313E-3</v>
      </c>
      <c r="K36" s="14"/>
      <c r="L36" s="12">
        <f>L24</f>
        <v>0</v>
      </c>
      <c r="M36" s="2">
        <f t="shared" si="14"/>
        <v>0</v>
      </c>
      <c r="N36" s="14"/>
      <c r="O36" s="12">
        <f>O24</f>
        <v>0</v>
      </c>
      <c r="P36" s="2">
        <f t="shared" si="15"/>
        <v>0</v>
      </c>
      <c r="Q36" s="3"/>
      <c r="R36" s="12">
        <f>R24</f>
        <v>3127080.4034940102</v>
      </c>
      <c r="S36" s="12">
        <f>S24</f>
        <v>128977.94078295957</v>
      </c>
      <c r="T36" s="2">
        <f t="shared" si="16"/>
        <v>4.301985752225778E-2</v>
      </c>
    </row>
    <row r="37" spans="1:20" s="33" customFormat="1" x14ac:dyDescent="0.25">
      <c r="A37" s="20">
        <f t="shared" si="7"/>
        <v>25</v>
      </c>
      <c r="B37" s="30" t="s">
        <v>15</v>
      </c>
      <c r="C37" s="30"/>
      <c r="D37" s="47">
        <f>SUM(D29:D36)</f>
        <v>1033773304.3797647</v>
      </c>
      <c r="E37" s="48"/>
      <c r="F37" s="47">
        <f>SUM(F29:F36)</f>
        <v>251001780.00000021</v>
      </c>
      <c r="G37" s="6">
        <f t="shared" si="12"/>
        <v>0.24280156871587463</v>
      </c>
      <c r="H37" s="43"/>
      <c r="I37" s="47">
        <f>SUM(I29:I36)</f>
        <v>4039346.7547446787</v>
      </c>
      <c r="J37" s="6">
        <f t="shared" si="13"/>
        <v>3.9073815677298559E-3</v>
      </c>
      <c r="K37" s="14"/>
      <c r="L37" s="47">
        <f>SUM(L29:L36)</f>
        <v>2957095.5558646717</v>
      </c>
      <c r="M37" s="6">
        <f t="shared" si="14"/>
        <v>2.8604874427849993E-3</v>
      </c>
      <c r="N37" s="14"/>
      <c r="O37" s="47">
        <f>SUM(O29:O36)</f>
        <v>-59540833.419087738</v>
      </c>
      <c r="P37" s="6">
        <f t="shared" si="15"/>
        <v>-5.7595638392704082E-2</v>
      </c>
      <c r="Q37" s="3"/>
      <c r="R37" s="47">
        <f>SUM(R29:R36)</f>
        <v>1232230693.2712867</v>
      </c>
      <c r="S37" s="47">
        <f>SUM(S29:S36)</f>
        <v>198457388.89152178</v>
      </c>
      <c r="T37" s="6">
        <f t="shared" si="16"/>
        <v>0.19197379933368536</v>
      </c>
    </row>
    <row r="38" spans="1:20" s="33" customFormat="1" x14ac:dyDescent="0.25">
      <c r="B38" s="30"/>
      <c r="C38" s="30"/>
      <c r="D38" s="30"/>
      <c r="E38" s="30"/>
      <c r="F38" s="12"/>
      <c r="G38" s="12"/>
      <c r="H38" s="43"/>
      <c r="I38" s="12"/>
      <c r="J38" s="12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x14ac:dyDescent="0.25">
      <c r="B39" s="41" t="s">
        <v>71</v>
      </c>
      <c r="F39" s="49"/>
      <c r="G39" s="49"/>
      <c r="J39" s="9"/>
      <c r="K39" s="50"/>
      <c r="L39" s="50"/>
      <c r="M39" s="50"/>
      <c r="N39" s="50"/>
      <c r="O39" s="49"/>
      <c r="P39" s="49"/>
      <c r="Q39" s="50"/>
      <c r="R39" s="50"/>
      <c r="S39" s="49"/>
      <c r="T39" s="49"/>
    </row>
    <row r="40" spans="1:20" x14ac:dyDescent="0.25">
      <c r="B40" s="41" t="s">
        <v>72</v>
      </c>
      <c r="I40" s="10"/>
    </row>
    <row r="42" spans="1:20" x14ac:dyDescent="0.25">
      <c r="B42" s="51" t="s">
        <v>73</v>
      </c>
    </row>
  </sheetData>
  <printOptions horizontalCentered="1"/>
  <pageMargins left="0.45" right="0.45" top="0.75" bottom="0.75" header="0.3" footer="0.3"/>
  <pageSetup scale="56" orientation="landscape" blackAndWhite="1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90" zoomScaleNormal="90" workbookViewId="0">
      <pane xSplit="3" ySplit="9" topLeftCell="D10" activePane="bottomRight" state="frozenSplit"/>
      <selection activeCell="J42" sqref="J42"/>
      <selection pane="topRight" activeCell="J42" sqref="J42"/>
      <selection pane="bottomLeft" activeCell="J42" sqref="J42"/>
      <selection pane="bottomRight" activeCell="E44" sqref="E44"/>
    </sheetView>
  </sheetViews>
  <sheetFormatPr defaultRowHeight="15" x14ac:dyDescent="0.25"/>
  <cols>
    <col min="1" max="1" width="4.7109375" style="19" bestFit="1" customWidth="1"/>
    <col min="2" max="2" width="37.5703125" style="19" customWidth="1"/>
    <col min="3" max="3" width="9.140625" style="19" bestFit="1" customWidth="1"/>
    <col min="4" max="4" width="16.140625" style="19" bestFit="1" customWidth="1"/>
    <col min="5" max="5" width="15.28515625" style="21" bestFit="1" customWidth="1"/>
    <col min="6" max="6" width="16.140625" style="21" customWidth="1"/>
    <col min="7" max="7" width="2.28515625" style="21" customWidth="1"/>
    <col min="8" max="8" width="16" style="19" bestFit="1" customWidth="1"/>
    <col min="9" max="9" width="10" style="19" bestFit="1" customWidth="1"/>
    <col min="10" max="10" width="2.28515625" style="21" customWidth="1"/>
    <col min="11" max="11" width="16.140625" style="19" bestFit="1" customWidth="1"/>
    <col min="12" max="12" width="16" style="19" bestFit="1" customWidth="1"/>
    <col min="13" max="13" width="9.5703125" style="19" bestFit="1" customWidth="1"/>
    <col min="14" max="14" width="7.85546875" style="19" customWidth="1"/>
    <col min="15" max="15" width="9.28515625" style="19" customWidth="1"/>
    <col min="16" max="16384" width="9.140625" style="19"/>
  </cols>
  <sheetData>
    <row r="1" spans="1:14" x14ac:dyDescent="0.25">
      <c r="A1" s="17"/>
      <c r="B1" s="17" t="s">
        <v>0</v>
      </c>
      <c r="C1" s="17"/>
      <c r="D1" s="17"/>
      <c r="E1" s="18"/>
      <c r="F1" s="18"/>
      <c r="G1" s="18"/>
      <c r="H1" s="17"/>
      <c r="I1" s="17"/>
      <c r="J1" s="18"/>
      <c r="K1" s="17"/>
      <c r="L1" s="17"/>
      <c r="M1" s="17"/>
      <c r="N1" s="52"/>
    </row>
    <row r="2" spans="1:14" x14ac:dyDescent="0.25">
      <c r="B2" s="17" t="s">
        <v>152</v>
      </c>
      <c r="C2" s="17"/>
      <c r="D2" s="17"/>
      <c r="E2" s="18"/>
      <c r="F2" s="18"/>
      <c r="G2" s="18"/>
      <c r="H2" s="17"/>
      <c r="I2" s="17"/>
      <c r="J2" s="18"/>
      <c r="K2" s="17"/>
      <c r="L2" s="17"/>
      <c r="M2" s="17"/>
      <c r="N2" s="52"/>
    </row>
    <row r="3" spans="1:14" x14ac:dyDescent="0.25">
      <c r="B3" s="17" t="s">
        <v>74</v>
      </c>
      <c r="C3" s="17"/>
      <c r="D3" s="17"/>
      <c r="E3" s="18"/>
      <c r="F3" s="18"/>
      <c r="G3" s="18"/>
      <c r="H3" s="17"/>
      <c r="I3" s="17"/>
      <c r="J3" s="18"/>
      <c r="K3" s="17"/>
      <c r="L3" s="17"/>
      <c r="M3" s="17"/>
      <c r="N3" s="52"/>
    </row>
    <row r="4" spans="1:14" x14ac:dyDescent="0.25">
      <c r="B4" s="17" t="s">
        <v>75</v>
      </c>
      <c r="C4" s="17"/>
      <c r="D4" s="17"/>
      <c r="E4" s="18"/>
      <c r="F4" s="18"/>
      <c r="G4" s="18"/>
      <c r="H4" s="17"/>
      <c r="I4" s="17"/>
      <c r="J4" s="18"/>
      <c r="K4" s="17"/>
      <c r="L4" s="17"/>
      <c r="M4" s="17"/>
      <c r="N4" s="52"/>
    </row>
    <row r="5" spans="1:14" x14ac:dyDescent="0.25">
      <c r="B5" s="20"/>
      <c r="C5" s="20"/>
      <c r="D5" s="20"/>
      <c r="E5" s="1"/>
      <c r="F5" s="1"/>
      <c r="G5" s="1"/>
      <c r="H5" s="20"/>
      <c r="I5" s="20"/>
      <c r="J5" s="1"/>
      <c r="K5" s="20"/>
      <c r="L5" s="20"/>
      <c r="M5" s="20"/>
      <c r="N5" s="52"/>
    </row>
    <row r="6" spans="1:14" x14ac:dyDescent="0.25">
      <c r="D6" s="1" t="s">
        <v>3</v>
      </c>
      <c r="E6" s="1" t="s">
        <v>76</v>
      </c>
      <c r="F6" s="1" t="s">
        <v>76</v>
      </c>
      <c r="G6" s="1"/>
      <c r="K6" s="1" t="str">
        <f>F6</f>
        <v>12ME Dec. 2026</v>
      </c>
    </row>
    <row r="7" spans="1:14" x14ac:dyDescent="0.25">
      <c r="B7" s="1"/>
      <c r="C7" s="1"/>
      <c r="D7" s="1" t="s">
        <v>4</v>
      </c>
      <c r="E7" s="1" t="s">
        <v>77</v>
      </c>
      <c r="F7" s="1" t="s">
        <v>4</v>
      </c>
      <c r="G7" s="1"/>
      <c r="H7" s="1"/>
      <c r="I7" s="1"/>
      <c r="J7" s="1"/>
      <c r="K7" s="1" t="s">
        <v>4</v>
      </c>
      <c r="L7" s="1"/>
      <c r="M7" s="1"/>
      <c r="N7" s="1"/>
    </row>
    <row r="8" spans="1:14" x14ac:dyDescent="0.25">
      <c r="A8" s="20" t="s">
        <v>8</v>
      </c>
      <c r="B8" s="1"/>
      <c r="C8" s="1" t="s">
        <v>9</v>
      </c>
      <c r="D8" s="1" t="s">
        <v>10</v>
      </c>
      <c r="E8" s="1" t="s">
        <v>78</v>
      </c>
      <c r="F8" s="1" t="s">
        <v>10</v>
      </c>
      <c r="G8" s="1"/>
      <c r="H8" s="1" t="s">
        <v>11</v>
      </c>
      <c r="I8" s="1" t="str">
        <f>H8</f>
        <v>Base Rate</v>
      </c>
      <c r="J8" s="1"/>
      <c r="K8" s="1" t="s">
        <v>14</v>
      </c>
      <c r="L8" s="1" t="s">
        <v>15</v>
      </c>
      <c r="M8" s="1" t="s">
        <v>15</v>
      </c>
      <c r="N8" s="1"/>
    </row>
    <row r="9" spans="1:14" x14ac:dyDescent="0.25">
      <c r="A9" s="23" t="s">
        <v>16</v>
      </c>
      <c r="B9" s="23" t="s">
        <v>17</v>
      </c>
      <c r="C9" s="23" t="s">
        <v>18</v>
      </c>
      <c r="D9" s="23" t="s">
        <v>79</v>
      </c>
      <c r="E9" s="23" t="s">
        <v>80</v>
      </c>
      <c r="F9" s="23" t="s">
        <v>79</v>
      </c>
      <c r="G9" s="1"/>
      <c r="H9" s="23" t="s">
        <v>20</v>
      </c>
      <c r="I9" s="23" t="s">
        <v>21</v>
      </c>
      <c r="J9" s="1"/>
      <c r="K9" s="23" t="s">
        <v>23</v>
      </c>
      <c r="L9" s="23" t="s">
        <v>20</v>
      </c>
      <c r="M9" s="23" t="s">
        <v>22</v>
      </c>
      <c r="N9" s="23"/>
    </row>
    <row r="10" spans="1:14" x14ac:dyDescent="0.25">
      <c r="B10" s="1" t="s">
        <v>24</v>
      </c>
      <c r="C10" s="1" t="s">
        <v>25</v>
      </c>
      <c r="D10" s="1" t="s">
        <v>26</v>
      </c>
      <c r="E10" s="1" t="s">
        <v>27</v>
      </c>
      <c r="F10" s="1" t="s">
        <v>81</v>
      </c>
      <c r="G10" s="1"/>
      <c r="H10" s="24" t="s">
        <v>29</v>
      </c>
      <c r="I10" s="25" t="s">
        <v>82</v>
      </c>
      <c r="J10" s="25"/>
      <c r="K10" s="1" t="s">
        <v>83</v>
      </c>
      <c r="L10" s="24" t="s">
        <v>84</v>
      </c>
      <c r="M10" s="25" t="s">
        <v>85</v>
      </c>
      <c r="N10" s="1"/>
    </row>
    <row r="11" spans="1:14" x14ac:dyDescent="0.25">
      <c r="A11" s="20">
        <v>1</v>
      </c>
      <c r="B11" s="19" t="s">
        <v>38</v>
      </c>
      <c r="C11" s="20" t="s">
        <v>39</v>
      </c>
      <c r="D11" s="26">
        <f>'Exh. JDT-12 (Impacts RY#1)'!R11</f>
        <v>798422460.34294665</v>
      </c>
      <c r="E11" s="13">
        <v>-2571314.2811999321</v>
      </c>
      <c r="F11" s="13">
        <f>SUM(D11:E11)</f>
        <v>795851146.06174672</v>
      </c>
      <c r="G11" s="13"/>
      <c r="H11" s="28">
        <v>15970614.596129775</v>
      </c>
      <c r="I11" s="2">
        <f>H11/$F11</f>
        <v>2.0067338817265062E-2</v>
      </c>
      <c r="J11" s="3"/>
      <c r="K11" s="10">
        <f>SUM(F11,H11)</f>
        <v>811821760.65787649</v>
      </c>
      <c r="L11" s="9">
        <f>K11-F11</f>
        <v>15970614.596129775</v>
      </c>
      <c r="M11" s="2">
        <f>L11/$F11</f>
        <v>2.0067338817265062E-2</v>
      </c>
      <c r="N11" s="2"/>
    </row>
    <row r="12" spans="1:14" x14ac:dyDescent="0.25">
      <c r="A12" s="20">
        <f>A11+1</f>
        <v>2</v>
      </c>
      <c r="B12" s="19" t="s">
        <v>40</v>
      </c>
      <c r="C12" s="20">
        <v>16</v>
      </c>
      <c r="D12" s="26">
        <f>'Exh. JDT-12 (Impacts RY#1)'!R12</f>
        <v>9972.9902063649042</v>
      </c>
      <c r="E12" s="13">
        <v>0</v>
      </c>
      <c r="F12" s="13">
        <f t="shared" ref="F12:F24" si="0">SUM(D12:E12)</f>
        <v>9972.9902063649042</v>
      </c>
      <c r="G12" s="13"/>
      <c r="H12" s="28">
        <v>294.97842314453283</v>
      </c>
      <c r="I12" s="2">
        <f t="shared" ref="I12:I24" si="1">H12/$F12</f>
        <v>2.957773115592487E-2</v>
      </c>
      <c r="J12" s="3"/>
      <c r="K12" s="10">
        <f t="shared" ref="K12:K24" si="2">SUM(F12,H12)</f>
        <v>10267.968629509436</v>
      </c>
      <c r="L12" s="9">
        <f t="shared" ref="L12:L24" si="3">K12-F12</f>
        <v>294.97842314453192</v>
      </c>
      <c r="M12" s="2">
        <f t="shared" ref="M12:M24" si="4">L12/$F12</f>
        <v>2.9577731155924779E-2</v>
      </c>
      <c r="N12" s="2"/>
    </row>
    <row r="13" spans="1:14" x14ac:dyDescent="0.25">
      <c r="A13" s="20">
        <f t="shared" ref="A13:A37" si="5">A12+1</f>
        <v>3</v>
      </c>
      <c r="B13" s="19" t="s">
        <v>41</v>
      </c>
      <c r="C13" s="20">
        <v>31</v>
      </c>
      <c r="D13" s="26">
        <f>'Exh. JDT-12 (Impacts RY#1)'!R13</f>
        <v>315427265.60345799</v>
      </c>
      <c r="E13" s="13">
        <v>59463.543439999223</v>
      </c>
      <c r="F13" s="13">
        <f t="shared" si="0"/>
        <v>315486729.14689797</v>
      </c>
      <c r="G13" s="13"/>
      <c r="H13" s="28">
        <v>8122480.6233944148</v>
      </c>
      <c r="I13" s="2">
        <f t="shared" si="1"/>
        <v>2.5745870976437803E-2</v>
      </c>
      <c r="J13" s="3"/>
      <c r="K13" s="10">
        <f t="shared" si="2"/>
        <v>323609209.7702924</v>
      </c>
      <c r="L13" s="9">
        <f t="shared" si="3"/>
        <v>8122480.6233944297</v>
      </c>
      <c r="M13" s="2">
        <f t="shared" si="4"/>
        <v>2.5745870976437851E-2</v>
      </c>
      <c r="N13" s="2"/>
    </row>
    <row r="14" spans="1:14" x14ac:dyDescent="0.25">
      <c r="A14" s="20">
        <f t="shared" si="5"/>
        <v>4</v>
      </c>
      <c r="B14" s="19" t="s">
        <v>42</v>
      </c>
      <c r="C14" s="20">
        <v>41</v>
      </c>
      <c r="D14" s="26">
        <f>'Exh. JDT-12 (Impacts RY#1)'!R14</f>
        <v>54521812.611211866</v>
      </c>
      <c r="E14" s="13">
        <v>-105842.01122829318</v>
      </c>
      <c r="F14" s="13">
        <f t="shared" si="0"/>
        <v>54415970.599983573</v>
      </c>
      <c r="G14" s="13"/>
      <c r="H14" s="28">
        <v>1202907.7949568816</v>
      </c>
      <c r="I14" s="2">
        <f t="shared" si="1"/>
        <v>2.2105785887741654E-2</v>
      </c>
      <c r="J14" s="3"/>
      <c r="K14" s="10">
        <f t="shared" si="2"/>
        <v>55618878.394940451</v>
      </c>
      <c r="L14" s="9">
        <f t="shared" si="3"/>
        <v>1202907.7949568778</v>
      </c>
      <c r="M14" s="2">
        <f t="shared" si="4"/>
        <v>2.2105785887741584E-2</v>
      </c>
      <c r="N14" s="2"/>
    </row>
    <row r="15" spans="1:14" x14ac:dyDescent="0.25">
      <c r="A15" s="20">
        <f t="shared" si="5"/>
        <v>5</v>
      </c>
      <c r="B15" s="19" t="s">
        <v>43</v>
      </c>
      <c r="C15" s="20">
        <v>85</v>
      </c>
      <c r="D15" s="26">
        <f>'Exh. JDT-12 (Impacts RY#1)'!R15</f>
        <v>10503378.922870642</v>
      </c>
      <c r="E15" s="13">
        <v>-38759.600286857923</v>
      </c>
      <c r="F15" s="13">
        <f t="shared" si="0"/>
        <v>10464619.322583783</v>
      </c>
      <c r="G15" s="13"/>
      <c r="H15" s="28">
        <v>148315.19840666815</v>
      </c>
      <c r="I15" s="2">
        <f t="shared" si="1"/>
        <v>1.4173014214342979E-2</v>
      </c>
      <c r="J15" s="3"/>
      <c r="K15" s="10">
        <f t="shared" si="2"/>
        <v>10612934.520990452</v>
      </c>
      <c r="L15" s="9">
        <f t="shared" si="3"/>
        <v>148315.19840666838</v>
      </c>
      <c r="M15" s="2">
        <f t="shared" si="4"/>
        <v>1.4173014214342999E-2</v>
      </c>
      <c r="N15" s="2"/>
    </row>
    <row r="16" spans="1:14" x14ac:dyDescent="0.25">
      <c r="A16" s="20">
        <f t="shared" si="5"/>
        <v>6</v>
      </c>
      <c r="B16" s="19" t="s">
        <v>44</v>
      </c>
      <c r="C16" s="20">
        <v>86</v>
      </c>
      <c r="D16" s="26">
        <f>'Exh. JDT-12 (Impacts RY#1)'!R16</f>
        <v>3369532.4596572286</v>
      </c>
      <c r="E16" s="13">
        <v>-30132.427689953591</v>
      </c>
      <c r="F16" s="13">
        <f t="shared" si="0"/>
        <v>3339400.0319672748</v>
      </c>
      <c r="G16" s="13"/>
      <c r="H16" s="28">
        <v>37324.858791954233</v>
      </c>
      <c r="I16" s="2">
        <f t="shared" si="1"/>
        <v>1.1177115180766702E-2</v>
      </c>
      <c r="J16" s="3"/>
      <c r="K16" s="10">
        <f t="shared" si="2"/>
        <v>3376724.8907592292</v>
      </c>
      <c r="L16" s="9">
        <f t="shared" si="3"/>
        <v>37324.85879195435</v>
      </c>
      <c r="M16" s="2">
        <f t="shared" si="4"/>
        <v>1.1177115180766736E-2</v>
      </c>
      <c r="N16" s="2"/>
    </row>
    <row r="17" spans="1:15" x14ac:dyDescent="0.25">
      <c r="A17" s="20">
        <f t="shared" si="5"/>
        <v>7</v>
      </c>
      <c r="B17" s="19" t="s">
        <v>45</v>
      </c>
      <c r="C17" s="20">
        <v>87</v>
      </c>
      <c r="D17" s="26">
        <f>'Exh. JDT-12 (Impacts RY#1)'!R17</f>
        <v>9176737.0753749572</v>
      </c>
      <c r="E17" s="13">
        <v>-24508.376212760573</v>
      </c>
      <c r="F17" s="13">
        <f t="shared" si="0"/>
        <v>9152228.6991621964</v>
      </c>
      <c r="G17" s="13"/>
      <c r="H17" s="28">
        <v>69716.39896050957</v>
      </c>
      <c r="I17" s="2">
        <f t="shared" si="1"/>
        <v>7.6174231711333305E-3</v>
      </c>
      <c r="J17" s="3"/>
      <c r="K17" s="10">
        <f t="shared" si="2"/>
        <v>9221945.0981227066</v>
      </c>
      <c r="L17" s="9">
        <f t="shared" si="3"/>
        <v>69716.398960510269</v>
      </c>
      <c r="M17" s="2">
        <f t="shared" si="4"/>
        <v>7.6174231711334068E-3</v>
      </c>
      <c r="N17" s="2"/>
    </row>
    <row r="18" spans="1:15" x14ac:dyDescent="0.25">
      <c r="A18" s="20">
        <f t="shared" si="5"/>
        <v>8</v>
      </c>
      <c r="B18" s="19" t="s">
        <v>46</v>
      </c>
      <c r="C18" s="20" t="s">
        <v>47</v>
      </c>
      <c r="D18" s="26">
        <f>'Exh. JDT-12 (Impacts RY#1)'!R18</f>
        <v>0</v>
      </c>
      <c r="E18" s="13">
        <v>0</v>
      </c>
      <c r="F18" s="13">
        <f t="shared" si="0"/>
        <v>0</v>
      </c>
      <c r="G18" s="13"/>
      <c r="H18" s="28">
        <v>0</v>
      </c>
      <c r="I18" s="2">
        <f>I13</f>
        <v>2.5745870976437803E-2</v>
      </c>
      <c r="J18" s="3"/>
      <c r="K18" s="10">
        <f t="shared" si="2"/>
        <v>0</v>
      </c>
      <c r="L18" s="9">
        <f t="shared" si="3"/>
        <v>0</v>
      </c>
      <c r="M18" s="2">
        <f>M13</f>
        <v>2.5745870976437851E-2</v>
      </c>
      <c r="N18" s="2"/>
    </row>
    <row r="19" spans="1:15" x14ac:dyDescent="0.25">
      <c r="A19" s="20">
        <f t="shared" si="5"/>
        <v>9</v>
      </c>
      <c r="B19" s="19" t="s">
        <v>48</v>
      </c>
      <c r="C19" s="20" t="s">
        <v>49</v>
      </c>
      <c r="D19" s="26">
        <f>'Exh. JDT-12 (Impacts RY#1)'!R19</f>
        <v>9254060.8834687844</v>
      </c>
      <c r="E19" s="13">
        <v>44026.3744990509</v>
      </c>
      <c r="F19" s="13">
        <f t="shared" si="0"/>
        <v>9298087.2579678353</v>
      </c>
      <c r="G19" s="13"/>
      <c r="H19" s="28">
        <v>36747.080578397959</v>
      </c>
      <c r="I19" s="2">
        <f t="shared" si="1"/>
        <v>3.9521118224512446E-3</v>
      </c>
      <c r="J19" s="3"/>
      <c r="K19" s="10">
        <f t="shared" si="2"/>
        <v>9334834.3385462333</v>
      </c>
      <c r="L19" s="9">
        <f t="shared" si="3"/>
        <v>36747.080578397959</v>
      </c>
      <c r="M19" s="2">
        <f t="shared" si="4"/>
        <v>3.9521118224512446E-3</v>
      </c>
      <c r="N19" s="2"/>
    </row>
    <row r="20" spans="1:15" x14ac:dyDescent="0.25">
      <c r="A20" s="20">
        <f t="shared" si="5"/>
        <v>10</v>
      </c>
      <c r="B20" s="19" t="s">
        <v>50</v>
      </c>
      <c r="C20" s="20" t="s">
        <v>51</v>
      </c>
      <c r="D20" s="26">
        <f>'Exh. JDT-12 (Impacts RY#1)'!R20</f>
        <v>17739616.134933729</v>
      </c>
      <c r="E20" s="13">
        <v>-67720.88503338024</v>
      </c>
      <c r="F20" s="13">
        <f t="shared" si="0"/>
        <v>17671895.249900348</v>
      </c>
      <c r="G20" s="13"/>
      <c r="H20" s="28">
        <v>356932.86972430721</v>
      </c>
      <c r="I20" s="2">
        <f t="shared" si="1"/>
        <v>2.0197769660632182E-2</v>
      </c>
      <c r="J20" s="3"/>
      <c r="K20" s="10">
        <f t="shared" si="2"/>
        <v>18028828.119624656</v>
      </c>
      <c r="L20" s="9">
        <f t="shared" si="3"/>
        <v>356932.86972430721</v>
      </c>
      <c r="M20" s="2">
        <f t="shared" si="4"/>
        <v>2.0197769660632182E-2</v>
      </c>
      <c r="N20" s="2"/>
    </row>
    <row r="21" spans="1:15" x14ac:dyDescent="0.25">
      <c r="A21" s="20">
        <f t="shared" si="5"/>
        <v>11</v>
      </c>
      <c r="B21" s="19" t="s">
        <v>52</v>
      </c>
      <c r="C21" s="20" t="s">
        <v>53</v>
      </c>
      <c r="D21" s="26">
        <f>'Exh. JDT-12 (Impacts RY#1)'!R21</f>
        <v>392717.52124874509</v>
      </c>
      <c r="E21" s="13">
        <v>-2588.9872277684044</v>
      </c>
      <c r="F21" s="13">
        <f t="shared" si="0"/>
        <v>390128.53402097669</v>
      </c>
      <c r="G21" s="13"/>
      <c r="H21" s="28">
        <v>-4606.3708982547978</v>
      </c>
      <c r="I21" s="2">
        <f t="shared" si="1"/>
        <v>-1.1807316042171679E-2</v>
      </c>
      <c r="J21" s="3"/>
      <c r="K21" s="10">
        <f t="shared" si="2"/>
        <v>385522.16312272189</v>
      </c>
      <c r="L21" s="9">
        <f t="shared" si="3"/>
        <v>-4606.3708982547978</v>
      </c>
      <c r="M21" s="2">
        <f t="shared" si="4"/>
        <v>-1.1807316042171679E-2</v>
      </c>
      <c r="N21" s="2"/>
    </row>
    <row r="22" spans="1:15" x14ac:dyDescent="0.25">
      <c r="A22" s="20">
        <f t="shared" si="5"/>
        <v>12</v>
      </c>
      <c r="B22" s="19" t="s">
        <v>54</v>
      </c>
      <c r="C22" s="20" t="s">
        <v>55</v>
      </c>
      <c r="D22" s="26">
        <f>'Exh. JDT-12 (Impacts RY#1)'!R22</f>
        <v>7664800.2342493776</v>
      </c>
      <c r="E22" s="13">
        <v>-34722.647148343269</v>
      </c>
      <c r="F22" s="13">
        <f t="shared" si="0"/>
        <v>7630077.5871010348</v>
      </c>
      <c r="G22" s="13"/>
      <c r="H22" s="28">
        <v>282236.58793187281</v>
      </c>
      <c r="I22" s="2">
        <f t="shared" si="1"/>
        <v>3.6990002357119613E-2</v>
      </c>
      <c r="J22" s="3"/>
      <c r="K22" s="10">
        <f t="shared" si="2"/>
        <v>7912314.1750329081</v>
      </c>
      <c r="L22" s="9">
        <f t="shared" si="3"/>
        <v>282236.58793187328</v>
      </c>
      <c r="M22" s="2">
        <f t="shared" si="4"/>
        <v>3.6990002357119675E-2</v>
      </c>
      <c r="N22" s="2"/>
    </row>
    <row r="23" spans="1:15" x14ac:dyDescent="0.25">
      <c r="A23" s="20">
        <f t="shared" si="5"/>
        <v>13</v>
      </c>
      <c r="B23" s="19" t="s">
        <v>56</v>
      </c>
      <c r="C23" s="20" t="s">
        <v>57</v>
      </c>
      <c r="D23" s="26">
        <f>'Exh. JDT-12 (Impacts RY#1)'!R23</f>
        <v>2621258.0881661712</v>
      </c>
      <c r="E23" s="53">
        <v>32241.3364</v>
      </c>
      <c r="F23" s="13">
        <f t="shared" si="0"/>
        <v>2653499.4245661711</v>
      </c>
      <c r="G23" s="13"/>
      <c r="H23" s="28">
        <v>-32241.3364</v>
      </c>
      <c r="I23" s="2">
        <f t="shared" si="1"/>
        <v>-1.215049685012509E-2</v>
      </c>
      <c r="J23" s="3"/>
      <c r="K23" s="10">
        <f t="shared" si="2"/>
        <v>2621258.0881661712</v>
      </c>
      <c r="L23" s="9">
        <f t="shared" si="3"/>
        <v>-32241.336399999913</v>
      </c>
      <c r="M23" s="2">
        <f t="shared" si="4"/>
        <v>-1.2150496850125057E-2</v>
      </c>
      <c r="N23" s="2"/>
    </row>
    <row r="24" spans="1:15" x14ac:dyDescent="0.25">
      <c r="A24" s="20">
        <f t="shared" si="5"/>
        <v>14</v>
      </c>
      <c r="B24" s="19" t="s">
        <v>58</v>
      </c>
      <c r="C24" s="20"/>
      <c r="D24" s="26">
        <f>'Exh. JDT-12 (Impacts RY#1)'!R24</f>
        <v>3127080.4034940102</v>
      </c>
      <c r="E24" s="13">
        <v>-9166.8450893862173</v>
      </c>
      <c r="F24" s="13">
        <f t="shared" si="0"/>
        <v>3117913.558404624</v>
      </c>
      <c r="G24" s="13"/>
      <c r="H24" s="28">
        <v>146043.71999999997</v>
      </c>
      <c r="I24" s="2">
        <f t="shared" si="1"/>
        <v>4.6840208127748008E-2</v>
      </c>
      <c r="J24" s="3"/>
      <c r="K24" s="10">
        <f t="shared" si="2"/>
        <v>3263957.2784046242</v>
      </c>
      <c r="L24" s="9">
        <f t="shared" si="3"/>
        <v>146043.7200000002</v>
      </c>
      <c r="M24" s="2">
        <f t="shared" si="4"/>
        <v>4.6840208127748077E-2</v>
      </c>
      <c r="N24" s="3"/>
      <c r="O24" s="21"/>
    </row>
    <row r="25" spans="1:15" x14ac:dyDescent="0.25">
      <c r="A25" s="20">
        <f t="shared" si="5"/>
        <v>15</v>
      </c>
      <c r="B25" s="19" t="s">
        <v>15</v>
      </c>
      <c r="D25" s="7">
        <f>SUM(D11:D24)</f>
        <v>1232230693.2712865</v>
      </c>
      <c r="E25" s="7">
        <f>SUM(E11:E24)</f>
        <v>-2749024.8067776263</v>
      </c>
      <c r="F25" s="7">
        <f>SUM(F11:F24)</f>
        <v>1229481668.464509</v>
      </c>
      <c r="G25" s="4"/>
      <c r="H25" s="5">
        <f>SUM(H11:H24)</f>
        <v>26336766.999999668</v>
      </c>
      <c r="I25" s="6">
        <f>H25/$F25</f>
        <v>2.142103268029321E-2</v>
      </c>
      <c r="J25" s="3"/>
      <c r="K25" s="5">
        <f>SUM(K11:K24)</f>
        <v>1255818435.4645083</v>
      </c>
      <c r="L25" s="5">
        <f>SUM(L11:L24)</f>
        <v>26336766.999999683</v>
      </c>
      <c r="M25" s="6">
        <f>L25/$F25</f>
        <v>2.1421032680293221E-2</v>
      </c>
      <c r="N25" s="3"/>
      <c r="O25" s="4"/>
    </row>
    <row r="26" spans="1:15" s="33" customFormat="1" x14ac:dyDescent="0.25">
      <c r="A26" s="20"/>
      <c r="B26" s="30"/>
      <c r="C26" s="31"/>
      <c r="D26" s="31"/>
      <c r="E26" s="31"/>
      <c r="F26" s="31"/>
      <c r="G26" s="31"/>
      <c r="H26" s="14"/>
      <c r="I26" s="8"/>
      <c r="J26" s="8"/>
      <c r="K26" s="8"/>
      <c r="L26" s="14"/>
      <c r="M26" s="8"/>
      <c r="N26" s="54"/>
      <c r="O26" s="39"/>
    </row>
    <row r="27" spans="1:15" x14ac:dyDescent="0.25">
      <c r="A27" s="20"/>
      <c r="H27" s="9"/>
      <c r="I27" s="10"/>
      <c r="J27" s="4"/>
      <c r="K27" s="21"/>
      <c r="L27" s="9"/>
      <c r="M27" s="10"/>
      <c r="N27" s="3"/>
      <c r="O27" s="21"/>
    </row>
    <row r="28" spans="1:15" s="33" customFormat="1" x14ac:dyDescent="0.25">
      <c r="A28" s="20">
        <f>A25+1</f>
        <v>16</v>
      </c>
      <c r="B28" s="35" t="s">
        <v>59</v>
      </c>
      <c r="C28" s="36"/>
      <c r="D28" s="36"/>
      <c r="E28" s="37"/>
      <c r="F28" s="37"/>
      <c r="G28" s="37"/>
      <c r="H28" s="38"/>
      <c r="I28" s="11"/>
      <c r="J28" s="11"/>
      <c r="K28" s="39"/>
      <c r="L28" s="38"/>
      <c r="M28" s="11"/>
      <c r="N28" s="54"/>
      <c r="O28" s="39"/>
    </row>
    <row r="29" spans="1:15" s="33" customFormat="1" x14ac:dyDescent="0.25">
      <c r="A29" s="20">
        <f t="shared" si="5"/>
        <v>17</v>
      </c>
      <c r="B29" s="41" t="s">
        <v>38</v>
      </c>
      <c r="C29" s="42" t="s">
        <v>60</v>
      </c>
      <c r="D29" s="12">
        <f>D11+D12</f>
        <v>798432433.33315301</v>
      </c>
      <c r="E29" s="12">
        <f>E11+E12</f>
        <v>-2571314.2811999321</v>
      </c>
      <c r="F29" s="12">
        <f>F11+F12</f>
        <v>795861119.05195308</v>
      </c>
      <c r="G29" s="14"/>
      <c r="H29" s="12">
        <f>H11+H12</f>
        <v>15970909.57455292</v>
      </c>
      <c r="I29" s="2">
        <f>H29/$F29</f>
        <v>2.0067457992643003E-2</v>
      </c>
      <c r="J29" s="3"/>
      <c r="K29" s="12">
        <f>K11+K12</f>
        <v>811832028.62650597</v>
      </c>
      <c r="L29" s="12">
        <f>L11+L12</f>
        <v>15970909.57455292</v>
      </c>
      <c r="M29" s="2">
        <f>L29/$F29</f>
        <v>2.0067457992643003E-2</v>
      </c>
      <c r="N29" s="3"/>
      <c r="O29" s="55"/>
    </row>
    <row r="30" spans="1:15" s="33" customFormat="1" x14ac:dyDescent="0.25">
      <c r="A30" s="20">
        <f t="shared" si="5"/>
        <v>18</v>
      </c>
      <c r="B30" s="44" t="s">
        <v>61</v>
      </c>
      <c r="C30" s="45" t="s">
        <v>62</v>
      </c>
      <c r="D30" s="12">
        <f t="shared" ref="D30:F34" si="6">D13+D18</f>
        <v>315427265.60345799</v>
      </c>
      <c r="E30" s="12">
        <f t="shared" si="6"/>
        <v>59463.543439999223</v>
      </c>
      <c r="F30" s="12">
        <f t="shared" si="6"/>
        <v>315486729.14689797</v>
      </c>
      <c r="G30" s="14"/>
      <c r="H30" s="12">
        <f>H13+H18</f>
        <v>8122480.6233944148</v>
      </c>
      <c r="I30" s="2">
        <f t="shared" ref="I30:I36" si="7">H30/$F30</f>
        <v>2.5745870976437803E-2</v>
      </c>
      <c r="J30" s="3"/>
      <c r="K30" s="12">
        <f t="shared" ref="K30:L34" si="8">K13+K18</f>
        <v>323609209.7702924</v>
      </c>
      <c r="L30" s="12">
        <f t="shared" si="8"/>
        <v>8122480.6233944297</v>
      </c>
      <c r="M30" s="2">
        <f t="shared" ref="M30:M36" si="9">L30/$F30</f>
        <v>2.5745870976437851E-2</v>
      </c>
      <c r="N30" s="3"/>
      <c r="O30" s="39"/>
    </row>
    <row r="31" spans="1:15" s="33" customFormat="1" x14ac:dyDescent="0.25">
      <c r="A31" s="20">
        <f t="shared" si="5"/>
        <v>19</v>
      </c>
      <c r="B31" s="41" t="s">
        <v>63</v>
      </c>
      <c r="C31" s="42" t="s">
        <v>64</v>
      </c>
      <c r="D31" s="12">
        <f t="shared" si="6"/>
        <v>63775873.494680651</v>
      </c>
      <c r="E31" s="12">
        <f t="shared" si="6"/>
        <v>-61815.63672924228</v>
      </c>
      <c r="F31" s="12">
        <f t="shared" si="6"/>
        <v>63714057.85795141</v>
      </c>
      <c r="G31" s="14"/>
      <c r="H31" s="12">
        <f>H14+H19</f>
        <v>1239654.8755352795</v>
      </c>
      <c r="I31" s="2">
        <f t="shared" si="7"/>
        <v>1.9456536237246937E-2</v>
      </c>
      <c r="J31" s="3"/>
      <c r="K31" s="12">
        <f t="shared" si="8"/>
        <v>64953712.733486682</v>
      </c>
      <c r="L31" s="12">
        <f t="shared" si="8"/>
        <v>1239654.8755352758</v>
      </c>
      <c r="M31" s="2">
        <f t="shared" si="9"/>
        <v>1.9456536237246878E-2</v>
      </c>
      <c r="N31" s="3"/>
      <c r="O31" s="39"/>
    </row>
    <row r="32" spans="1:15" s="33" customFormat="1" x14ac:dyDescent="0.25">
      <c r="A32" s="20">
        <f t="shared" si="5"/>
        <v>20</v>
      </c>
      <c r="B32" s="41" t="s">
        <v>43</v>
      </c>
      <c r="C32" s="42" t="s">
        <v>65</v>
      </c>
      <c r="D32" s="12">
        <f t="shared" si="6"/>
        <v>28242995.057804368</v>
      </c>
      <c r="E32" s="12">
        <f t="shared" si="6"/>
        <v>-106480.48532023816</v>
      </c>
      <c r="F32" s="12">
        <f t="shared" si="6"/>
        <v>28136514.572484132</v>
      </c>
      <c r="G32" s="14"/>
      <c r="H32" s="12">
        <f>H15+H20</f>
        <v>505248.06813097536</v>
      </c>
      <c r="I32" s="2">
        <f t="shared" si="7"/>
        <v>1.7957024024044487E-2</v>
      </c>
      <c r="J32" s="3"/>
      <c r="K32" s="12">
        <f t="shared" si="8"/>
        <v>28641762.640615106</v>
      </c>
      <c r="L32" s="12">
        <f t="shared" si="8"/>
        <v>505248.06813097559</v>
      </c>
      <c r="M32" s="2">
        <f t="shared" si="9"/>
        <v>1.7957024024044494E-2</v>
      </c>
      <c r="N32" s="3"/>
      <c r="O32" s="39"/>
    </row>
    <row r="33" spans="1:15" s="33" customFormat="1" x14ac:dyDescent="0.25">
      <c r="A33" s="20">
        <f t="shared" si="5"/>
        <v>21</v>
      </c>
      <c r="B33" s="41" t="s">
        <v>66</v>
      </c>
      <c r="C33" s="42" t="s">
        <v>67</v>
      </c>
      <c r="D33" s="12">
        <f t="shared" si="6"/>
        <v>3762249.9809059738</v>
      </c>
      <c r="E33" s="12">
        <f t="shared" si="6"/>
        <v>-32721.414917721995</v>
      </c>
      <c r="F33" s="12">
        <f t="shared" si="6"/>
        <v>3729528.5659882515</v>
      </c>
      <c r="G33" s="14"/>
      <c r="H33" s="12">
        <f>H16+H21</f>
        <v>32718.487893699436</v>
      </c>
      <c r="I33" s="2">
        <f t="shared" si="7"/>
        <v>8.7728213673112544E-3</v>
      </c>
      <c r="J33" s="3"/>
      <c r="K33" s="12">
        <f t="shared" si="8"/>
        <v>3762247.0538819511</v>
      </c>
      <c r="L33" s="12">
        <f t="shared" si="8"/>
        <v>32718.487893699552</v>
      </c>
      <c r="M33" s="2">
        <f t="shared" si="9"/>
        <v>8.7728213673112856E-3</v>
      </c>
      <c r="N33" s="3"/>
      <c r="O33" s="39"/>
    </row>
    <row r="34" spans="1:15" s="33" customFormat="1" x14ac:dyDescent="0.25">
      <c r="A34" s="20">
        <f t="shared" si="5"/>
        <v>22</v>
      </c>
      <c r="B34" s="30" t="s">
        <v>68</v>
      </c>
      <c r="C34" s="46" t="s">
        <v>69</v>
      </c>
      <c r="D34" s="12">
        <f t="shared" si="6"/>
        <v>16841537.309624337</v>
      </c>
      <c r="E34" s="12">
        <f t="shared" si="6"/>
        <v>-59231.023361103842</v>
      </c>
      <c r="F34" s="12">
        <f t="shared" si="6"/>
        <v>16782306.286263231</v>
      </c>
      <c r="G34" s="14"/>
      <c r="H34" s="12">
        <f>H17+H22</f>
        <v>351952.98689238238</v>
      </c>
      <c r="I34" s="2">
        <f t="shared" si="7"/>
        <v>2.0971669858061485E-2</v>
      </c>
      <c r="J34" s="3"/>
      <c r="K34" s="12">
        <f t="shared" si="8"/>
        <v>17134259.273155615</v>
      </c>
      <c r="L34" s="12">
        <f t="shared" si="8"/>
        <v>351952.98689238355</v>
      </c>
      <c r="M34" s="2">
        <f t="shared" si="9"/>
        <v>2.0971669858061554E-2</v>
      </c>
      <c r="N34" s="3"/>
      <c r="O34" s="39"/>
    </row>
    <row r="35" spans="1:15" s="33" customFormat="1" x14ac:dyDescent="0.25">
      <c r="A35" s="20">
        <f t="shared" si="5"/>
        <v>23</v>
      </c>
      <c r="B35" s="30" t="s">
        <v>70</v>
      </c>
      <c r="C35" s="46" t="s">
        <v>57</v>
      </c>
      <c r="D35" s="12">
        <f t="shared" ref="D35:F36" si="10">D23</f>
        <v>2621258.0881661712</v>
      </c>
      <c r="E35" s="12">
        <f t="shared" si="10"/>
        <v>32241.3364</v>
      </c>
      <c r="F35" s="12">
        <f t="shared" si="10"/>
        <v>2653499.4245661711</v>
      </c>
      <c r="G35" s="14"/>
      <c r="H35" s="12">
        <f>H23</f>
        <v>-32241.3364</v>
      </c>
      <c r="I35" s="2">
        <f t="shared" si="7"/>
        <v>-1.215049685012509E-2</v>
      </c>
      <c r="J35" s="3"/>
      <c r="K35" s="12">
        <f>K23</f>
        <v>2621258.0881661712</v>
      </c>
      <c r="L35" s="12">
        <f>L23</f>
        <v>-32241.336399999913</v>
      </c>
      <c r="M35" s="2">
        <f t="shared" si="9"/>
        <v>-1.2150496850125057E-2</v>
      </c>
      <c r="N35" s="3"/>
      <c r="O35" s="39"/>
    </row>
    <row r="36" spans="1:15" s="33" customFormat="1" x14ac:dyDescent="0.25">
      <c r="A36" s="20">
        <f t="shared" si="5"/>
        <v>24</v>
      </c>
      <c r="B36" s="30" t="s">
        <v>58</v>
      </c>
      <c r="C36" s="46"/>
      <c r="D36" s="12">
        <f t="shared" si="10"/>
        <v>3127080.4034940102</v>
      </c>
      <c r="E36" s="12">
        <f t="shared" si="10"/>
        <v>-9166.8450893862173</v>
      </c>
      <c r="F36" s="12">
        <f t="shared" si="10"/>
        <v>3117913.558404624</v>
      </c>
      <c r="G36" s="14"/>
      <c r="H36" s="12">
        <f>H24</f>
        <v>146043.71999999997</v>
      </c>
      <c r="I36" s="2">
        <f t="shared" si="7"/>
        <v>4.6840208127748008E-2</v>
      </c>
      <c r="J36" s="3"/>
      <c r="K36" s="12">
        <f>K24</f>
        <v>3263957.2784046242</v>
      </c>
      <c r="L36" s="12">
        <f>L24</f>
        <v>146043.7200000002</v>
      </c>
      <c r="M36" s="2">
        <f t="shared" si="9"/>
        <v>4.6840208127748077E-2</v>
      </c>
      <c r="N36" s="3"/>
      <c r="O36" s="39"/>
    </row>
    <row r="37" spans="1:15" s="33" customFormat="1" x14ac:dyDescent="0.25">
      <c r="A37" s="20">
        <f t="shared" si="5"/>
        <v>25</v>
      </c>
      <c r="B37" s="30" t="s">
        <v>15</v>
      </c>
      <c r="C37" s="30"/>
      <c r="D37" s="47">
        <f>SUM(D29:D36)</f>
        <v>1232230693.2712867</v>
      </c>
      <c r="E37" s="47">
        <f>SUM(E29:E36)</f>
        <v>-2749024.8067776258</v>
      </c>
      <c r="F37" s="47">
        <f>SUM(F29:F36)</f>
        <v>1229481668.464509</v>
      </c>
      <c r="G37" s="48"/>
      <c r="H37" s="47">
        <f>SUM(H29:H36)</f>
        <v>26336766.999999672</v>
      </c>
      <c r="I37" s="6">
        <f>H37/$F37</f>
        <v>2.1421032680293214E-2</v>
      </c>
      <c r="J37" s="3"/>
      <c r="K37" s="47">
        <f>SUM(K29:K36)</f>
        <v>1255818435.4645088</v>
      </c>
      <c r="L37" s="47">
        <f>SUM(L29:L36)</f>
        <v>26336766.999999687</v>
      </c>
      <c r="M37" s="6">
        <f>L37/$F37</f>
        <v>2.1421032680293224E-2</v>
      </c>
      <c r="N37" s="3"/>
      <c r="O37" s="39"/>
    </row>
    <row r="38" spans="1:15" s="33" customFormat="1" x14ac:dyDescent="0.25">
      <c r="B38" s="30"/>
      <c r="C38" s="30"/>
      <c r="D38" s="30"/>
      <c r="E38" s="30"/>
      <c r="F38" s="30"/>
      <c r="G38" s="30"/>
      <c r="H38" s="12"/>
      <c r="I38" s="12"/>
      <c r="J38" s="14"/>
      <c r="K38" s="43"/>
      <c r="L38" s="12"/>
      <c r="M38" s="12"/>
      <c r="N38" s="3"/>
      <c r="O38" s="39"/>
    </row>
    <row r="39" spans="1:15" x14ac:dyDescent="0.25">
      <c r="B39" s="41" t="s">
        <v>86</v>
      </c>
      <c r="H39" s="49"/>
      <c r="I39" s="49"/>
      <c r="J39" s="56"/>
      <c r="L39" s="49"/>
    </row>
    <row r="40" spans="1:15" x14ac:dyDescent="0.25">
      <c r="B40" s="41" t="s">
        <v>87</v>
      </c>
    </row>
    <row r="41" spans="1:15" x14ac:dyDescent="0.25">
      <c r="H41" s="10"/>
    </row>
    <row r="42" spans="1:15" x14ac:dyDescent="0.25">
      <c r="B42" s="51" t="s">
        <v>73</v>
      </c>
      <c r="H42" s="10"/>
    </row>
    <row r="43" spans="1:15" x14ac:dyDescent="0.25">
      <c r="H43" s="10"/>
    </row>
    <row r="44" spans="1:15" x14ac:dyDescent="0.25">
      <c r="H44" s="10"/>
    </row>
    <row r="45" spans="1:15" x14ac:dyDescent="0.25">
      <c r="H45" s="10"/>
    </row>
  </sheetData>
  <printOptions horizontalCentered="1"/>
  <pageMargins left="0.45" right="0.45" top="0.75" bottom="0.75" header="0.3" footer="0.3"/>
  <pageSetup scale="75" orientation="landscape" blackAndWhite="1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90" zoomScaleNormal="90" zoomScaleSheetLayoutView="75" workbookViewId="0">
      <selection activeCell="K41" sqref="K41"/>
    </sheetView>
  </sheetViews>
  <sheetFormatPr defaultColWidth="9.42578125" defaultRowHeight="15" x14ac:dyDescent="0.25"/>
  <cols>
    <col min="1" max="1" width="4.7109375" style="57" bestFit="1" customWidth="1"/>
    <col min="2" max="2" width="11.28515625" style="57" customWidth="1"/>
    <col min="3" max="3" width="2.5703125" style="57" customWidth="1"/>
    <col min="4" max="4" width="11.28515625" style="57" customWidth="1"/>
    <col min="5" max="5" width="2.5703125" style="57" customWidth="1"/>
    <col min="6" max="8" width="11.28515625" style="57" customWidth="1"/>
    <col min="9" max="9" width="2.5703125" style="57" customWidth="1"/>
    <col min="10" max="11" width="12" style="57" customWidth="1"/>
    <col min="12" max="12" width="2.5703125" style="57" customWidth="1"/>
    <col min="13" max="14" width="12" style="57" customWidth="1"/>
    <col min="15" max="16384" width="9.42578125" style="57"/>
  </cols>
  <sheetData>
    <row r="1" spans="1:18" ht="15" customHeight="1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ht="15" customHeight="1" x14ac:dyDescent="0.25">
      <c r="A2" s="58"/>
      <c r="B2" s="17" t="s">
        <v>152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8" ht="15" customHeight="1" x14ac:dyDescent="0.25">
      <c r="A3" s="58"/>
      <c r="B3" s="17" t="s">
        <v>88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8" ht="15" customHeight="1" x14ac:dyDescent="0.25">
      <c r="A4" s="58"/>
      <c r="B4" s="1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8" ht="15" customHeight="1" x14ac:dyDescent="0.25">
      <c r="A5" s="58"/>
      <c r="B5" s="52"/>
      <c r="C5" s="59"/>
      <c r="D5" s="59"/>
      <c r="E5" s="59"/>
      <c r="F5" s="60" t="s">
        <v>145</v>
      </c>
      <c r="G5" s="60"/>
      <c r="H5" s="60"/>
      <c r="I5" s="59"/>
      <c r="J5" s="60" t="s">
        <v>89</v>
      </c>
      <c r="K5" s="60"/>
      <c r="L5" s="59"/>
      <c r="M5" s="60" t="s">
        <v>90</v>
      </c>
      <c r="N5" s="60"/>
    </row>
    <row r="6" spans="1:18" ht="15" customHeight="1" x14ac:dyDescent="0.25">
      <c r="G6" s="61" t="s">
        <v>91</v>
      </c>
      <c r="H6" s="61" t="s">
        <v>91</v>
      </c>
      <c r="I6" s="61"/>
      <c r="J6" s="61" t="s">
        <v>91</v>
      </c>
      <c r="K6" s="61" t="s">
        <v>91</v>
      </c>
      <c r="L6" s="61"/>
      <c r="M6" s="61" t="s">
        <v>91</v>
      </c>
      <c r="N6" s="61" t="s">
        <v>91</v>
      </c>
    </row>
    <row r="7" spans="1:18" ht="15" customHeight="1" x14ac:dyDescent="0.25">
      <c r="F7" s="62"/>
      <c r="G7" s="22" t="s">
        <v>92</v>
      </c>
      <c r="H7" s="22" t="s">
        <v>93</v>
      </c>
      <c r="I7" s="22"/>
      <c r="J7" s="22" t="str">
        <f>G7</f>
        <v>Jan. 2025</v>
      </c>
      <c r="K7" s="22" t="str">
        <f>H7</f>
        <v>Jan. 2026</v>
      </c>
      <c r="L7" s="22"/>
      <c r="M7" s="22" t="str">
        <f>G7</f>
        <v>Jan. 2025</v>
      </c>
      <c r="N7" s="22" t="str">
        <f>H7</f>
        <v>Jan. 2026</v>
      </c>
    </row>
    <row r="8" spans="1:18" ht="15" customHeight="1" x14ac:dyDescent="0.25">
      <c r="A8" s="61" t="s">
        <v>8</v>
      </c>
      <c r="D8" s="61" t="s">
        <v>94</v>
      </c>
      <c r="F8" s="22" t="s">
        <v>95</v>
      </c>
      <c r="G8" s="22" t="s">
        <v>96</v>
      </c>
      <c r="H8" s="22" t="s">
        <v>96</v>
      </c>
      <c r="I8" s="22"/>
      <c r="J8" s="22" t="s">
        <v>96</v>
      </c>
      <c r="K8" s="22" t="s">
        <v>96</v>
      </c>
      <c r="L8" s="22"/>
      <c r="M8" s="22" t="s">
        <v>96</v>
      </c>
      <c r="N8" s="22" t="s">
        <v>96</v>
      </c>
    </row>
    <row r="9" spans="1:18" ht="15" customHeight="1" x14ac:dyDescent="0.25">
      <c r="A9" s="63" t="s">
        <v>16</v>
      </c>
      <c r="B9" s="63" t="s">
        <v>97</v>
      </c>
      <c r="D9" s="64" t="s">
        <v>98</v>
      </c>
      <c r="F9" s="65" t="s">
        <v>146</v>
      </c>
      <c r="G9" s="65" t="s">
        <v>99</v>
      </c>
      <c r="H9" s="65" t="s">
        <v>99</v>
      </c>
      <c r="I9" s="22"/>
      <c r="J9" s="65" t="s">
        <v>99</v>
      </c>
      <c r="K9" s="65" t="s">
        <v>99</v>
      </c>
      <c r="L9" s="22"/>
      <c r="M9" s="65" t="s">
        <v>99</v>
      </c>
      <c r="N9" s="65" t="s">
        <v>99</v>
      </c>
    </row>
    <row r="10" spans="1:18" ht="15" customHeight="1" x14ac:dyDescent="0.25">
      <c r="A10" s="22"/>
      <c r="B10" s="22" t="s">
        <v>24</v>
      </c>
      <c r="D10" s="66" t="s">
        <v>25</v>
      </c>
      <c r="F10" s="22" t="s">
        <v>26</v>
      </c>
      <c r="G10" s="22" t="s">
        <v>27</v>
      </c>
      <c r="H10" s="22" t="s">
        <v>100</v>
      </c>
      <c r="I10" s="22"/>
      <c r="J10" s="22" t="s">
        <v>29</v>
      </c>
      <c r="K10" s="22" t="s">
        <v>101</v>
      </c>
      <c r="L10" s="22"/>
      <c r="M10" s="22" t="s">
        <v>31</v>
      </c>
      <c r="N10" s="22" t="s">
        <v>102</v>
      </c>
    </row>
    <row r="11" spans="1:18" ht="15" customHeight="1" x14ac:dyDescent="0.25">
      <c r="A11" s="61">
        <v>1</v>
      </c>
      <c r="B11" s="67">
        <v>0</v>
      </c>
      <c r="D11" s="68">
        <v>2.5427186263748069E-2</v>
      </c>
      <c r="F11" s="69">
        <f>ROUND((($B11*'Exh. JDT-12 (Typ Res Bill RY#1)'!$D$36+'Exh. JDT-12 (Typ Res Bill RY#1)'!$D$13+'Exh. JDT-12 (Typ Res Bill RY#1)'!$D$15)),2)</f>
        <v>-5.97</v>
      </c>
      <c r="G11" s="69">
        <f>ROUND((($B11*'Exh. JDT-12 (Typ Res Bill RY#1)'!$S$36+'Exh. JDT-12 (Typ Res Bill RY#1)'!$S$13+'Exh. JDT-12 (Typ Res Bill RY#1)'!$S$15)),2)</f>
        <v>-3.61</v>
      </c>
      <c r="H11" s="69">
        <f>ROUND((($B11*'Exh. JDT-12 (Typ Res Bill RY#2)'!$G$36+'Exh. JDT-12 (Typ Res Bill RY#2)'!$G$13+'Exh. JDT-12 (Typ Res Bill RY#2)'!$G$15)),2)</f>
        <v>-0.8</v>
      </c>
      <c r="I11" s="69"/>
      <c r="J11" s="69">
        <f t="shared" ref="J11:K36" si="0">G11-F11</f>
        <v>2.36</v>
      </c>
      <c r="K11" s="69">
        <f t="shared" si="0"/>
        <v>2.8099999999999996</v>
      </c>
      <c r="L11" s="69"/>
      <c r="M11" s="68">
        <f t="shared" ref="M11:N36" si="1">J11/F11</f>
        <v>-0.39530988274706869</v>
      </c>
      <c r="N11" s="68">
        <f t="shared" si="1"/>
        <v>-0.77839335180055391</v>
      </c>
      <c r="Q11" s="68"/>
      <c r="R11" s="68"/>
    </row>
    <row r="12" spans="1:18" ht="15" customHeight="1" x14ac:dyDescent="0.25">
      <c r="A12" s="61">
        <f>A11+1</f>
        <v>2</v>
      </c>
      <c r="B12" s="67">
        <v>10</v>
      </c>
      <c r="D12" s="68">
        <v>0.11228182886769425</v>
      </c>
      <c r="F12" s="69">
        <f>ROUND((($B12*'Exh. JDT-12 (Typ Res Bill RY#1)'!$D$36+'Exh. JDT-12 (Typ Res Bill RY#1)'!$D$13+'Exh. JDT-12 (Typ Res Bill RY#1)'!$D$15)),2)</f>
        <v>7.56</v>
      </c>
      <c r="G12" s="69">
        <f>ROUND((($B12*'Exh. JDT-12 (Typ Res Bill RY#1)'!$S$36+'Exh. JDT-12 (Typ Res Bill RY#1)'!$S$13+'Exh. JDT-12 (Typ Res Bill RY#1)'!$S$15)),2)</f>
        <v>11.75</v>
      </c>
      <c r="H12" s="69">
        <f>ROUND((($B12*'Exh. JDT-12 (Typ Res Bill RY#2)'!$G$36+'Exh. JDT-12 (Typ Res Bill RY#2)'!$G$13+'Exh. JDT-12 (Typ Res Bill RY#2)'!$G$15)),2)</f>
        <v>14.37</v>
      </c>
      <c r="I12" s="69"/>
      <c r="J12" s="69">
        <f t="shared" si="0"/>
        <v>4.1900000000000004</v>
      </c>
      <c r="K12" s="69">
        <f t="shared" si="0"/>
        <v>2.6199999999999992</v>
      </c>
      <c r="L12" s="69"/>
      <c r="M12" s="68">
        <f t="shared" si="1"/>
        <v>0.5542328042328043</v>
      </c>
      <c r="N12" s="68">
        <f t="shared" si="1"/>
        <v>0.22297872340425526</v>
      </c>
      <c r="Q12" s="68"/>
      <c r="R12" s="68"/>
    </row>
    <row r="13" spans="1:18" ht="15" customHeight="1" x14ac:dyDescent="0.25">
      <c r="A13" s="61">
        <f t="shared" ref="A13:A37" si="2">A12+1</f>
        <v>3</v>
      </c>
      <c r="B13" s="67">
        <v>20</v>
      </c>
      <c r="D13" s="68">
        <v>0.15766480034291525</v>
      </c>
      <c r="F13" s="69">
        <f>ROUND((($B13*'Exh. JDT-12 (Typ Res Bill RY#1)'!$D$36+'Exh. JDT-12 (Typ Res Bill RY#1)'!$D$13+'Exh. JDT-12 (Typ Res Bill RY#1)'!$D$15)),2)</f>
        <v>21.1</v>
      </c>
      <c r="G13" s="69">
        <f>ROUND((($B13*'Exh. JDT-12 (Typ Res Bill RY#1)'!$S$36+'Exh. JDT-12 (Typ Res Bill RY#1)'!$S$13+'Exh. JDT-12 (Typ Res Bill RY#1)'!$S$15)),2)</f>
        <v>27.11</v>
      </c>
      <c r="H13" s="69">
        <f>ROUND((($B13*'Exh. JDT-12 (Typ Res Bill RY#2)'!$G$36+'Exh. JDT-12 (Typ Res Bill RY#2)'!$G$13+'Exh. JDT-12 (Typ Res Bill RY#2)'!$G$15)),2)</f>
        <v>29.53</v>
      </c>
      <c r="I13" s="69"/>
      <c r="J13" s="69">
        <f t="shared" si="0"/>
        <v>6.009999999999998</v>
      </c>
      <c r="K13" s="69">
        <f t="shared" si="0"/>
        <v>2.4200000000000017</v>
      </c>
      <c r="L13" s="69"/>
      <c r="M13" s="68">
        <f t="shared" si="1"/>
        <v>0.2848341232227487</v>
      </c>
      <c r="N13" s="68">
        <f t="shared" si="1"/>
        <v>8.9265953522685418E-2</v>
      </c>
      <c r="Q13" s="68"/>
      <c r="R13" s="68"/>
    </row>
    <row r="14" spans="1:18" ht="15" customHeight="1" x14ac:dyDescent="0.25">
      <c r="A14" s="61">
        <f t="shared" si="2"/>
        <v>4</v>
      </c>
      <c r="B14" s="67">
        <v>30</v>
      </c>
      <c r="D14" s="68">
        <v>0.1148644349212942</v>
      </c>
      <c r="F14" s="69">
        <f>ROUND((($B14*'Exh. JDT-12 (Typ Res Bill RY#1)'!$D$36+'Exh. JDT-12 (Typ Res Bill RY#1)'!$D$13+'Exh. JDT-12 (Typ Res Bill RY#1)'!$D$15)),2)</f>
        <v>34.630000000000003</v>
      </c>
      <c r="G14" s="69">
        <f>ROUND((($B14*'Exh. JDT-12 (Typ Res Bill RY#1)'!$S$36+'Exh. JDT-12 (Typ Res Bill RY#1)'!$S$13+'Exh. JDT-12 (Typ Res Bill RY#1)'!$S$15)),2)</f>
        <v>42.47</v>
      </c>
      <c r="H14" s="69">
        <f>ROUND((($B14*'Exh. JDT-12 (Typ Res Bill RY#2)'!$G$36+'Exh. JDT-12 (Typ Res Bill RY#2)'!$G$13+'Exh. JDT-12 (Typ Res Bill RY#2)'!$G$15)),2)</f>
        <v>44.7</v>
      </c>
      <c r="I14" s="69"/>
      <c r="J14" s="69">
        <f t="shared" si="0"/>
        <v>7.8399999999999963</v>
      </c>
      <c r="K14" s="69">
        <f t="shared" si="0"/>
        <v>2.230000000000004</v>
      </c>
      <c r="L14" s="69"/>
      <c r="M14" s="68">
        <f t="shared" si="1"/>
        <v>0.2263933006064105</v>
      </c>
      <c r="N14" s="68">
        <f t="shared" si="1"/>
        <v>5.2507652460560487E-2</v>
      </c>
      <c r="Q14" s="68"/>
      <c r="R14" s="68"/>
    </row>
    <row r="15" spans="1:18" ht="15" customHeight="1" x14ac:dyDescent="0.25">
      <c r="A15" s="61">
        <f t="shared" si="2"/>
        <v>5</v>
      </c>
      <c r="B15" s="67">
        <v>40</v>
      </c>
      <c r="D15" s="68">
        <v>7.3780794086144158E-2</v>
      </c>
      <c r="F15" s="69">
        <f>ROUND((($B15*'Exh. JDT-12 (Typ Res Bill RY#1)'!$D$36+'Exh. JDT-12 (Typ Res Bill RY#1)'!$D$13+'Exh. JDT-12 (Typ Res Bill RY#1)'!$D$15)),2)</f>
        <v>48.17</v>
      </c>
      <c r="G15" s="69">
        <f>ROUND((($B15*'Exh. JDT-12 (Typ Res Bill RY#1)'!$S$36+'Exh. JDT-12 (Typ Res Bill RY#1)'!$S$13+'Exh. JDT-12 (Typ Res Bill RY#1)'!$S$15)),2)</f>
        <v>57.83</v>
      </c>
      <c r="H15" s="69">
        <f>ROUND((($B15*'Exh. JDT-12 (Typ Res Bill RY#2)'!$G$36+'Exh. JDT-12 (Typ Res Bill RY#2)'!$G$13+'Exh. JDT-12 (Typ Res Bill RY#2)'!$G$15)),2)</f>
        <v>59.86</v>
      </c>
      <c r="I15" s="69"/>
      <c r="J15" s="69">
        <f t="shared" si="0"/>
        <v>9.6599999999999966</v>
      </c>
      <c r="K15" s="69">
        <f t="shared" si="0"/>
        <v>2.0300000000000011</v>
      </c>
      <c r="L15" s="69"/>
      <c r="M15" s="68">
        <f t="shared" si="1"/>
        <v>0.20053975503425361</v>
      </c>
      <c r="N15" s="68">
        <f t="shared" si="1"/>
        <v>3.5102887774511517E-2</v>
      </c>
      <c r="Q15" s="68"/>
      <c r="R15" s="68"/>
    </row>
    <row r="16" spans="1:18" ht="15" customHeight="1" x14ac:dyDescent="0.25">
      <c r="A16" s="61">
        <f t="shared" si="2"/>
        <v>6</v>
      </c>
      <c r="B16" s="67">
        <v>50</v>
      </c>
      <c r="D16" s="68">
        <v>5.4592783025285904E-2</v>
      </c>
      <c r="F16" s="69">
        <f>ROUND((($B16*'Exh. JDT-12 (Typ Res Bill RY#1)'!$D$36+'Exh. JDT-12 (Typ Res Bill RY#1)'!$D$13+'Exh. JDT-12 (Typ Res Bill RY#1)'!$D$15)),2)</f>
        <v>61.7</v>
      </c>
      <c r="G16" s="69">
        <f>ROUND((($B16*'Exh. JDT-12 (Typ Res Bill RY#1)'!$S$36+'Exh. JDT-12 (Typ Res Bill RY#1)'!$S$13+'Exh. JDT-12 (Typ Res Bill RY#1)'!$S$15)),2)</f>
        <v>73.2</v>
      </c>
      <c r="H16" s="69">
        <f>ROUND((($B16*'Exh. JDT-12 (Typ Res Bill RY#2)'!$G$36+'Exh. JDT-12 (Typ Res Bill RY#2)'!$G$13+'Exh. JDT-12 (Typ Res Bill RY#2)'!$G$15)),2)</f>
        <v>75.03</v>
      </c>
      <c r="I16" s="69"/>
      <c r="J16" s="69">
        <f t="shared" si="0"/>
        <v>11.5</v>
      </c>
      <c r="K16" s="69">
        <f t="shared" si="0"/>
        <v>1.8299999999999983</v>
      </c>
      <c r="L16" s="69"/>
      <c r="M16" s="68">
        <f t="shared" si="1"/>
        <v>0.18638573743922204</v>
      </c>
      <c r="N16" s="68">
        <f t="shared" si="1"/>
        <v>2.4999999999999977E-2</v>
      </c>
      <c r="Q16" s="68"/>
      <c r="R16" s="68"/>
    </row>
    <row r="17" spans="1:18" ht="15" customHeight="1" x14ac:dyDescent="0.25">
      <c r="A17" s="61">
        <f t="shared" si="2"/>
        <v>7</v>
      </c>
      <c r="B17" s="67">
        <v>60</v>
      </c>
      <c r="C17" s="57" t="s">
        <v>103</v>
      </c>
      <c r="D17" s="68">
        <v>4.7258365976096187E-2</v>
      </c>
      <c r="F17" s="69">
        <f>ROUND((($B17*'Exh. JDT-12 (Typ Res Bill RY#1)'!$D$36+'Exh. JDT-12 (Typ Res Bill RY#1)'!$D$13+'Exh. JDT-12 (Typ Res Bill RY#1)'!$D$15)),2)</f>
        <v>75.23</v>
      </c>
      <c r="G17" s="69">
        <f>ROUND((($B17*'Exh. JDT-12 (Typ Res Bill RY#1)'!$S$36+'Exh. JDT-12 (Typ Res Bill RY#1)'!$S$13+'Exh. JDT-12 (Typ Res Bill RY#1)'!$S$15)),2)</f>
        <v>88.56</v>
      </c>
      <c r="H17" s="69">
        <f>ROUND((($B17*'Exh. JDT-12 (Typ Res Bill RY#2)'!$G$36+'Exh. JDT-12 (Typ Res Bill RY#2)'!$G$13+'Exh. JDT-12 (Typ Res Bill RY#2)'!$G$15)),2)</f>
        <v>90.19</v>
      </c>
      <c r="I17" s="69"/>
      <c r="J17" s="69">
        <f t="shared" si="0"/>
        <v>13.329999999999998</v>
      </c>
      <c r="K17" s="69">
        <f t="shared" si="0"/>
        <v>1.6299999999999955</v>
      </c>
      <c r="L17" s="69"/>
      <c r="M17" s="68">
        <f t="shared" si="1"/>
        <v>0.177189950817493</v>
      </c>
      <c r="N17" s="68">
        <f t="shared" si="1"/>
        <v>1.8405600722673842E-2</v>
      </c>
      <c r="Q17" s="68"/>
      <c r="R17" s="68"/>
    </row>
    <row r="18" spans="1:18" ht="15" customHeight="1" x14ac:dyDescent="0.25">
      <c r="A18" s="61">
        <f t="shared" si="2"/>
        <v>8</v>
      </c>
      <c r="B18" s="67">
        <v>70</v>
      </c>
      <c r="D18" s="68">
        <v>4.4361386842571002E-2</v>
      </c>
      <c r="F18" s="69">
        <f>ROUND((($B18*'Exh. JDT-12 (Typ Res Bill RY#1)'!$D$36+'Exh. JDT-12 (Typ Res Bill RY#1)'!$D$13+'Exh. JDT-12 (Typ Res Bill RY#1)'!$D$15)),2)</f>
        <v>88.77</v>
      </c>
      <c r="G18" s="69">
        <f>ROUND((($B18*'Exh. JDT-12 (Typ Res Bill RY#1)'!$S$36+'Exh. JDT-12 (Typ Res Bill RY#1)'!$S$13+'Exh. JDT-12 (Typ Res Bill RY#1)'!$S$15)),2)</f>
        <v>103.92</v>
      </c>
      <c r="H18" s="69">
        <f>ROUND((($B18*'Exh. JDT-12 (Typ Res Bill RY#2)'!$G$36+'Exh. JDT-12 (Typ Res Bill RY#2)'!$G$13+'Exh. JDT-12 (Typ Res Bill RY#2)'!$G$15)),2)</f>
        <v>105.36</v>
      </c>
      <c r="I18" s="69"/>
      <c r="J18" s="69">
        <f t="shared" si="0"/>
        <v>15.150000000000006</v>
      </c>
      <c r="K18" s="69">
        <f t="shared" si="0"/>
        <v>1.4399999999999977</v>
      </c>
      <c r="L18" s="69"/>
      <c r="M18" s="68">
        <f t="shared" si="1"/>
        <v>0.17066576546130457</v>
      </c>
      <c r="N18" s="68">
        <f t="shared" si="1"/>
        <v>1.3856812933025382E-2</v>
      </c>
      <c r="Q18" s="68"/>
      <c r="R18" s="68"/>
    </row>
    <row r="19" spans="1:18" ht="15" customHeight="1" x14ac:dyDescent="0.25">
      <c r="A19" s="61">
        <f t="shared" si="2"/>
        <v>9</v>
      </c>
      <c r="B19" s="67">
        <v>80</v>
      </c>
      <c r="D19" s="68">
        <v>4.3847627777362889E-2</v>
      </c>
      <c r="F19" s="69">
        <f>ROUND((($B19*'Exh. JDT-12 (Typ Res Bill RY#1)'!$D$36+'Exh. JDT-12 (Typ Res Bill RY#1)'!$D$13+'Exh. JDT-12 (Typ Res Bill RY#1)'!$D$15)),2)</f>
        <v>102.3</v>
      </c>
      <c r="G19" s="69">
        <f>ROUND((($B19*'Exh. JDT-12 (Typ Res Bill RY#1)'!$S$36+'Exh. JDT-12 (Typ Res Bill RY#1)'!$S$13+'Exh. JDT-12 (Typ Res Bill RY#1)'!$S$15)),2)</f>
        <v>119.28</v>
      </c>
      <c r="H19" s="69">
        <f>ROUND((($B19*'Exh. JDT-12 (Typ Res Bill RY#2)'!$G$36+'Exh. JDT-12 (Typ Res Bill RY#2)'!$G$13+'Exh. JDT-12 (Typ Res Bill RY#2)'!$G$15)),2)</f>
        <v>120.52</v>
      </c>
      <c r="I19" s="69"/>
      <c r="J19" s="69">
        <f t="shared" si="0"/>
        <v>16.980000000000004</v>
      </c>
      <c r="K19" s="69">
        <f t="shared" si="0"/>
        <v>1.2399999999999949</v>
      </c>
      <c r="L19" s="69"/>
      <c r="M19" s="68">
        <f t="shared" si="1"/>
        <v>0.16598240469208214</v>
      </c>
      <c r="N19" s="68">
        <f t="shared" si="1"/>
        <v>1.0395707578806127E-2</v>
      </c>
      <c r="Q19" s="68"/>
      <c r="R19" s="68"/>
    </row>
    <row r="20" spans="1:18" ht="15" customHeight="1" x14ac:dyDescent="0.25">
      <c r="A20" s="61">
        <f t="shared" si="2"/>
        <v>10</v>
      </c>
      <c r="B20" s="67">
        <v>90</v>
      </c>
      <c r="D20" s="68">
        <v>4.3623996292586911E-2</v>
      </c>
      <c r="F20" s="69">
        <f>ROUND((($B20*'Exh. JDT-12 (Typ Res Bill RY#1)'!$D$36+'Exh. JDT-12 (Typ Res Bill RY#1)'!$D$13+'Exh. JDT-12 (Typ Res Bill RY#1)'!$D$15)),2)</f>
        <v>115.84</v>
      </c>
      <c r="G20" s="69">
        <f>ROUND((($B20*'Exh. JDT-12 (Typ Res Bill RY#1)'!$S$36+'Exh. JDT-12 (Typ Res Bill RY#1)'!$S$13+'Exh. JDT-12 (Typ Res Bill RY#1)'!$S$15)),2)</f>
        <v>134.63999999999999</v>
      </c>
      <c r="H20" s="69">
        <f>ROUND((($B20*'Exh. JDT-12 (Typ Res Bill RY#2)'!$G$36+'Exh. JDT-12 (Typ Res Bill RY#2)'!$G$13+'Exh. JDT-12 (Typ Res Bill RY#2)'!$G$15)),2)</f>
        <v>135.69</v>
      </c>
      <c r="I20" s="69"/>
      <c r="J20" s="69">
        <f t="shared" si="0"/>
        <v>18.799999999999983</v>
      </c>
      <c r="K20" s="69">
        <f t="shared" si="0"/>
        <v>1.0500000000000114</v>
      </c>
      <c r="L20" s="69"/>
      <c r="M20" s="68">
        <f t="shared" si="1"/>
        <v>0.16229281767955786</v>
      </c>
      <c r="N20" s="68">
        <f t="shared" si="1"/>
        <v>7.7985739750446488E-3</v>
      </c>
      <c r="Q20" s="68"/>
      <c r="R20" s="68"/>
    </row>
    <row r="21" spans="1:18" ht="15" customHeight="1" x14ac:dyDescent="0.25">
      <c r="A21" s="61">
        <f t="shared" si="2"/>
        <v>11</v>
      </c>
      <c r="B21" s="67">
        <v>100</v>
      </c>
      <c r="D21" s="68">
        <v>4.2713102083783032E-2</v>
      </c>
      <c r="F21" s="69">
        <f>ROUND((($B21*'Exh. JDT-12 (Typ Res Bill RY#1)'!$D$36+'Exh. JDT-12 (Typ Res Bill RY#1)'!$D$13+'Exh. JDT-12 (Typ Res Bill RY#1)'!$D$15)),2)</f>
        <v>129.37</v>
      </c>
      <c r="G21" s="69">
        <f>ROUND((($B21*'Exh. JDT-12 (Typ Res Bill RY#1)'!$S$36+'Exh. JDT-12 (Typ Res Bill RY#1)'!$S$13+'Exh. JDT-12 (Typ Res Bill RY#1)'!$S$15)),2)</f>
        <v>150</v>
      </c>
      <c r="H21" s="69">
        <f>ROUND((($B21*'Exh. JDT-12 (Typ Res Bill RY#2)'!$G$36+'Exh. JDT-12 (Typ Res Bill RY#2)'!$G$13+'Exh. JDT-12 (Typ Res Bill RY#2)'!$G$15)),2)</f>
        <v>150.86000000000001</v>
      </c>
      <c r="I21" s="69"/>
      <c r="J21" s="69">
        <f t="shared" si="0"/>
        <v>20.629999999999995</v>
      </c>
      <c r="K21" s="69">
        <f t="shared" si="0"/>
        <v>0.86000000000001364</v>
      </c>
      <c r="L21" s="69"/>
      <c r="M21" s="68">
        <f t="shared" si="1"/>
        <v>0.15946510010048692</v>
      </c>
      <c r="N21" s="68">
        <f t="shared" si="1"/>
        <v>5.7333333333334244E-3</v>
      </c>
      <c r="Q21" s="68"/>
      <c r="R21" s="68"/>
    </row>
    <row r="22" spans="1:18" ht="15" customHeight="1" x14ac:dyDescent="0.25">
      <c r="A22" s="61">
        <f t="shared" si="2"/>
        <v>12</v>
      </c>
      <c r="B22" s="67">
        <v>110</v>
      </c>
      <c r="D22" s="68">
        <v>4.0310649298568493E-2</v>
      </c>
      <c r="F22" s="69">
        <f>ROUND((($B22*'Exh. JDT-12 (Typ Res Bill RY#1)'!$D$36+'Exh. JDT-12 (Typ Res Bill RY#1)'!$D$13+'Exh. JDT-12 (Typ Res Bill RY#1)'!$D$15)),2)</f>
        <v>142.9</v>
      </c>
      <c r="G22" s="69">
        <f>ROUND((($B22*'Exh. JDT-12 (Typ Res Bill RY#1)'!$S$36+'Exh. JDT-12 (Typ Res Bill RY#1)'!$S$13+'Exh. JDT-12 (Typ Res Bill RY#1)'!$S$15)),2)</f>
        <v>165.36</v>
      </c>
      <c r="H22" s="69">
        <f>ROUND((($B22*'Exh. JDT-12 (Typ Res Bill RY#2)'!$G$36+'Exh. JDT-12 (Typ Res Bill RY#2)'!$G$13+'Exh. JDT-12 (Typ Res Bill RY#2)'!$G$15)),2)</f>
        <v>166.02</v>
      </c>
      <c r="I22" s="69"/>
      <c r="J22" s="69">
        <f t="shared" si="0"/>
        <v>22.460000000000008</v>
      </c>
      <c r="K22" s="69">
        <f t="shared" si="0"/>
        <v>0.65999999999999659</v>
      </c>
      <c r="L22" s="69"/>
      <c r="M22" s="68">
        <f t="shared" si="1"/>
        <v>0.15717284814555638</v>
      </c>
      <c r="N22" s="68">
        <f t="shared" si="1"/>
        <v>3.9912917271407626E-3</v>
      </c>
      <c r="Q22" s="68"/>
      <c r="R22" s="68"/>
    </row>
    <row r="23" spans="1:18" ht="15" customHeight="1" x14ac:dyDescent="0.25">
      <c r="A23" s="61">
        <f t="shared" si="2"/>
        <v>13</v>
      </c>
      <c r="B23" s="67">
        <v>120</v>
      </c>
      <c r="D23" s="68">
        <v>3.6439042006095136E-2</v>
      </c>
      <c r="F23" s="69">
        <f>ROUND((($B23*'Exh. JDT-12 (Typ Res Bill RY#1)'!$D$36+'Exh. JDT-12 (Typ Res Bill RY#1)'!$D$13+'Exh. JDT-12 (Typ Res Bill RY#1)'!$D$15)),2)</f>
        <v>156.44</v>
      </c>
      <c r="G23" s="69">
        <f>ROUND((($B23*'Exh. JDT-12 (Typ Res Bill RY#1)'!$S$36+'Exh. JDT-12 (Typ Res Bill RY#1)'!$S$13+'Exh. JDT-12 (Typ Res Bill RY#1)'!$S$15)),2)</f>
        <v>180.72</v>
      </c>
      <c r="H23" s="69">
        <f>ROUND((($B23*'Exh. JDT-12 (Typ Res Bill RY#2)'!$G$36+'Exh. JDT-12 (Typ Res Bill RY#2)'!$G$13+'Exh. JDT-12 (Typ Res Bill RY#2)'!$G$15)),2)</f>
        <v>181.19</v>
      </c>
      <c r="I23" s="69"/>
      <c r="J23" s="69">
        <f t="shared" si="0"/>
        <v>24.28</v>
      </c>
      <c r="K23" s="69">
        <f t="shared" si="0"/>
        <v>0.46999999999999886</v>
      </c>
      <c r="L23" s="69"/>
      <c r="M23" s="68">
        <f t="shared" si="1"/>
        <v>0.15520327282025059</v>
      </c>
      <c r="N23" s="68">
        <f t="shared" si="1"/>
        <v>2.6007082779991083E-3</v>
      </c>
      <c r="Q23" s="68"/>
      <c r="R23" s="68"/>
    </row>
    <row r="24" spans="1:18" ht="15" customHeight="1" x14ac:dyDescent="0.25">
      <c r="A24" s="61">
        <f t="shared" si="2"/>
        <v>14</v>
      </c>
      <c r="B24" s="67">
        <v>130</v>
      </c>
      <c r="D24" s="68">
        <v>3.1758637587071523E-2</v>
      </c>
      <c r="F24" s="69">
        <f>ROUND((($B24*'Exh. JDT-12 (Typ Res Bill RY#1)'!$D$36+'Exh. JDT-12 (Typ Res Bill RY#1)'!$D$13+'Exh. JDT-12 (Typ Res Bill RY#1)'!$D$15)),2)</f>
        <v>169.97</v>
      </c>
      <c r="G24" s="69">
        <f>ROUND((($B24*'Exh. JDT-12 (Typ Res Bill RY#1)'!$S$36+'Exh. JDT-12 (Typ Res Bill RY#1)'!$S$13+'Exh. JDT-12 (Typ Res Bill RY#1)'!$S$15)),2)</f>
        <v>196.08</v>
      </c>
      <c r="H24" s="69">
        <f>ROUND((($B24*'Exh. JDT-12 (Typ Res Bill RY#2)'!$G$36+'Exh. JDT-12 (Typ Res Bill RY#2)'!$G$13+'Exh. JDT-12 (Typ Res Bill RY#2)'!$G$15)),2)</f>
        <v>196.35</v>
      </c>
      <c r="I24" s="69"/>
      <c r="J24" s="69">
        <f t="shared" si="0"/>
        <v>26.110000000000014</v>
      </c>
      <c r="K24" s="69">
        <f t="shared" si="0"/>
        <v>0.26999999999998181</v>
      </c>
      <c r="L24" s="69"/>
      <c r="M24" s="68">
        <f t="shared" si="1"/>
        <v>0.15361534388421494</v>
      </c>
      <c r="N24" s="68">
        <f t="shared" si="1"/>
        <v>1.3769889840880344E-3</v>
      </c>
      <c r="Q24" s="68"/>
      <c r="R24" s="68"/>
    </row>
    <row r="25" spans="1:18" ht="15" customHeight="1" x14ac:dyDescent="0.25">
      <c r="A25" s="61">
        <f t="shared" si="2"/>
        <v>15</v>
      </c>
      <c r="B25" s="67">
        <v>140</v>
      </c>
      <c r="D25" s="68">
        <v>2.6634755360864081E-2</v>
      </c>
      <c r="F25" s="69">
        <f>ROUND((($B25*'Exh. JDT-12 (Typ Res Bill RY#1)'!$D$36+'Exh. JDT-12 (Typ Res Bill RY#1)'!$D$13+'Exh. JDT-12 (Typ Res Bill RY#1)'!$D$15)),2)</f>
        <v>183.51</v>
      </c>
      <c r="G25" s="69">
        <f>ROUND((($B25*'Exh. JDT-12 (Typ Res Bill RY#1)'!$S$36+'Exh. JDT-12 (Typ Res Bill RY#1)'!$S$13+'Exh. JDT-12 (Typ Res Bill RY#1)'!$S$15)),2)</f>
        <v>211.44</v>
      </c>
      <c r="H25" s="69">
        <f>ROUND((($B25*'Exh. JDT-12 (Typ Res Bill RY#2)'!$G$36+'Exh. JDT-12 (Typ Res Bill RY#2)'!$G$13+'Exh. JDT-12 (Typ Res Bill RY#2)'!$G$15)),2)</f>
        <v>211.52</v>
      </c>
      <c r="I25" s="69"/>
      <c r="J25" s="69">
        <f t="shared" si="0"/>
        <v>27.930000000000007</v>
      </c>
      <c r="K25" s="69">
        <f t="shared" si="0"/>
        <v>8.0000000000012506E-2</v>
      </c>
      <c r="L25" s="69"/>
      <c r="M25" s="68">
        <f t="shared" si="1"/>
        <v>0.1521987902566618</v>
      </c>
      <c r="N25" s="68">
        <f t="shared" si="1"/>
        <v>3.7835792659862141E-4</v>
      </c>
      <c r="Q25" s="68"/>
      <c r="R25" s="68"/>
    </row>
    <row r="26" spans="1:18" ht="15" customHeight="1" x14ac:dyDescent="0.25">
      <c r="A26" s="61">
        <f t="shared" si="2"/>
        <v>16</v>
      </c>
      <c r="B26" s="67">
        <v>150</v>
      </c>
      <c r="D26" s="68">
        <v>2.1733481602576366E-2</v>
      </c>
      <c r="F26" s="69">
        <f>ROUND((($B26*'Exh. JDT-12 (Typ Res Bill RY#1)'!$D$36+'Exh. JDT-12 (Typ Res Bill RY#1)'!$D$13+'Exh. JDT-12 (Typ Res Bill RY#1)'!$D$15)),2)</f>
        <v>197.04</v>
      </c>
      <c r="G26" s="69">
        <f>ROUND((($B26*'Exh. JDT-12 (Typ Res Bill RY#1)'!$S$36+'Exh. JDT-12 (Typ Res Bill RY#1)'!$S$13+'Exh. JDT-12 (Typ Res Bill RY#1)'!$S$15)),2)</f>
        <v>226.81</v>
      </c>
      <c r="H26" s="69">
        <f>ROUND((($B26*'Exh. JDT-12 (Typ Res Bill RY#2)'!$G$36+'Exh. JDT-12 (Typ Res Bill RY#2)'!$G$13+'Exh. JDT-12 (Typ Res Bill RY#2)'!$G$15)),2)</f>
        <v>226.68</v>
      </c>
      <c r="I26" s="69"/>
      <c r="J26" s="69">
        <f t="shared" si="0"/>
        <v>29.77000000000001</v>
      </c>
      <c r="K26" s="69">
        <f t="shared" si="0"/>
        <v>-0.12999999999999545</v>
      </c>
      <c r="L26" s="69"/>
      <c r="M26" s="68">
        <f t="shared" si="1"/>
        <v>0.15108607389362572</v>
      </c>
      <c r="N26" s="68">
        <f t="shared" si="1"/>
        <v>-5.7316696794671947E-4</v>
      </c>
      <c r="Q26" s="68"/>
      <c r="R26" s="68"/>
    </row>
    <row r="27" spans="1:18" ht="15" customHeight="1" x14ac:dyDescent="0.25">
      <c r="A27" s="61">
        <f t="shared" si="2"/>
        <v>17</v>
      </c>
      <c r="B27" s="67">
        <v>160</v>
      </c>
      <c r="D27" s="68">
        <v>1.7373690666301109E-2</v>
      </c>
      <c r="F27" s="69">
        <f>ROUND((($B27*'Exh. JDT-12 (Typ Res Bill RY#1)'!$D$36+'Exh. JDT-12 (Typ Res Bill RY#1)'!$D$13+'Exh. JDT-12 (Typ Res Bill RY#1)'!$D$15)),2)</f>
        <v>210.57</v>
      </c>
      <c r="G27" s="69">
        <f>ROUND((($B27*'Exh. JDT-12 (Typ Res Bill RY#1)'!$S$36+'Exh. JDT-12 (Typ Res Bill RY#1)'!$S$13+'Exh. JDT-12 (Typ Res Bill RY#1)'!$S$15)),2)</f>
        <v>242.17</v>
      </c>
      <c r="H27" s="69">
        <f>ROUND((($B27*'Exh. JDT-12 (Typ Res Bill RY#2)'!$G$36+'Exh. JDT-12 (Typ Res Bill RY#2)'!$G$13+'Exh. JDT-12 (Typ Res Bill RY#2)'!$G$15)),2)</f>
        <v>241.85</v>
      </c>
      <c r="I27" s="69"/>
      <c r="J27" s="69">
        <f t="shared" si="0"/>
        <v>31.599999999999994</v>
      </c>
      <c r="K27" s="69">
        <f t="shared" si="0"/>
        <v>-0.31999999999999318</v>
      </c>
      <c r="L27" s="69"/>
      <c r="M27" s="68">
        <f t="shared" si="1"/>
        <v>0.15006886071140235</v>
      </c>
      <c r="N27" s="68">
        <f t="shared" si="1"/>
        <v>-1.3213858033612471E-3</v>
      </c>
      <c r="Q27" s="68"/>
      <c r="R27" s="68"/>
    </row>
    <row r="28" spans="1:18" ht="15" customHeight="1" x14ac:dyDescent="0.25">
      <c r="A28" s="61">
        <f t="shared" si="2"/>
        <v>18</v>
      </c>
      <c r="B28" s="67">
        <v>170</v>
      </c>
      <c r="D28" s="68">
        <v>1.3749653453039946E-2</v>
      </c>
      <c r="F28" s="69">
        <f>ROUND((($B28*'Exh. JDT-12 (Typ Res Bill RY#1)'!$D$36+'Exh. JDT-12 (Typ Res Bill RY#1)'!$D$13+'Exh. JDT-12 (Typ Res Bill RY#1)'!$D$15)),2)</f>
        <v>224.11</v>
      </c>
      <c r="G28" s="69">
        <f>ROUND((($B28*'Exh. JDT-12 (Typ Res Bill RY#1)'!$S$36+'Exh. JDT-12 (Typ Res Bill RY#1)'!$S$13+'Exh. JDT-12 (Typ Res Bill RY#1)'!$S$15)),2)</f>
        <v>257.52999999999997</v>
      </c>
      <c r="H28" s="69">
        <f>ROUND((($B28*'Exh. JDT-12 (Typ Res Bill RY#2)'!$G$36+'Exh. JDT-12 (Typ Res Bill RY#2)'!$G$13+'Exh. JDT-12 (Typ Res Bill RY#2)'!$G$15)),2)</f>
        <v>257.02</v>
      </c>
      <c r="I28" s="69"/>
      <c r="J28" s="69">
        <f t="shared" si="0"/>
        <v>33.419999999999959</v>
      </c>
      <c r="K28" s="69">
        <f t="shared" si="0"/>
        <v>-0.50999999999999091</v>
      </c>
      <c r="L28" s="69"/>
      <c r="M28" s="68">
        <f t="shared" si="1"/>
        <v>0.14912319842934255</v>
      </c>
      <c r="N28" s="68">
        <f t="shared" si="1"/>
        <v>-1.9803518036733232E-3</v>
      </c>
      <c r="Q28" s="68"/>
      <c r="R28" s="68"/>
    </row>
    <row r="29" spans="1:18" ht="15" customHeight="1" x14ac:dyDescent="0.25">
      <c r="A29" s="61">
        <f t="shared" si="2"/>
        <v>19</v>
      </c>
      <c r="B29" s="67">
        <v>180</v>
      </c>
      <c r="D29" s="68">
        <v>1.0770321462586739E-2</v>
      </c>
      <c r="F29" s="69">
        <f>ROUND((($B29*'Exh. JDT-12 (Typ Res Bill RY#1)'!$D$36+'Exh. JDT-12 (Typ Res Bill RY#1)'!$D$13+'Exh. JDT-12 (Typ Res Bill RY#1)'!$D$15)),2)</f>
        <v>237.64</v>
      </c>
      <c r="G29" s="69">
        <f>ROUND((($B29*'Exh. JDT-12 (Typ Res Bill RY#1)'!$S$36+'Exh. JDT-12 (Typ Res Bill RY#1)'!$S$13+'Exh. JDT-12 (Typ Res Bill RY#1)'!$S$15)),2)</f>
        <v>272.89</v>
      </c>
      <c r="H29" s="69">
        <f>ROUND((($B29*'Exh. JDT-12 (Typ Res Bill RY#2)'!$G$36+'Exh. JDT-12 (Typ Res Bill RY#2)'!$G$13+'Exh. JDT-12 (Typ Res Bill RY#2)'!$G$15)),2)</f>
        <v>272.18</v>
      </c>
      <c r="I29" s="69"/>
      <c r="J29" s="69">
        <f t="shared" si="0"/>
        <v>35.25</v>
      </c>
      <c r="K29" s="69">
        <f t="shared" si="0"/>
        <v>-0.70999999999997954</v>
      </c>
      <c r="L29" s="69"/>
      <c r="M29" s="68">
        <f t="shared" si="1"/>
        <v>0.14833361386971891</v>
      </c>
      <c r="N29" s="68">
        <f t="shared" si="1"/>
        <v>-2.6017809373739586E-3</v>
      </c>
      <c r="Q29" s="68"/>
      <c r="R29" s="68"/>
    </row>
    <row r="30" spans="1:18" ht="15" customHeight="1" x14ac:dyDescent="0.25">
      <c r="A30" s="61">
        <f t="shared" si="2"/>
        <v>20</v>
      </c>
      <c r="B30" s="67">
        <v>190</v>
      </c>
      <c r="D30" s="68">
        <v>8.3398380155109818E-3</v>
      </c>
      <c r="F30" s="69">
        <f>ROUND((($B30*'Exh. JDT-12 (Typ Res Bill RY#1)'!$D$36+'Exh. JDT-12 (Typ Res Bill RY#1)'!$D$13+'Exh. JDT-12 (Typ Res Bill RY#1)'!$D$15)),2)</f>
        <v>251.18</v>
      </c>
      <c r="G30" s="69">
        <f>ROUND((($B30*'Exh. JDT-12 (Typ Res Bill RY#1)'!$S$36+'Exh. JDT-12 (Typ Res Bill RY#1)'!$S$13+'Exh. JDT-12 (Typ Res Bill RY#1)'!$S$15)),2)</f>
        <v>288.25</v>
      </c>
      <c r="H30" s="69">
        <f>ROUND((($B30*'Exh. JDT-12 (Typ Res Bill RY#2)'!$G$36+'Exh. JDT-12 (Typ Res Bill RY#2)'!$G$13+'Exh. JDT-12 (Typ Res Bill RY#2)'!$G$15)),2)</f>
        <v>287.35000000000002</v>
      </c>
      <c r="I30" s="69"/>
      <c r="J30" s="69">
        <f t="shared" si="0"/>
        <v>37.069999999999993</v>
      </c>
      <c r="K30" s="69">
        <f t="shared" si="0"/>
        <v>-0.89999999999997726</v>
      </c>
      <c r="L30" s="69"/>
      <c r="M30" s="68">
        <f t="shared" si="1"/>
        <v>0.14758340632215938</v>
      </c>
      <c r="N30" s="68">
        <f t="shared" si="1"/>
        <v>-3.1222896790979262E-3</v>
      </c>
      <c r="Q30" s="68"/>
      <c r="R30" s="68"/>
    </row>
    <row r="31" spans="1:18" ht="15" customHeight="1" x14ac:dyDescent="0.25">
      <c r="A31" s="61">
        <f t="shared" si="2"/>
        <v>21</v>
      </c>
      <c r="B31" s="67">
        <v>200</v>
      </c>
      <c r="D31" s="68">
        <v>6.4781519405095241E-3</v>
      </c>
      <c r="F31" s="69">
        <f>ROUND((($B31*'Exh. JDT-12 (Typ Res Bill RY#1)'!$D$36+'Exh. JDT-12 (Typ Res Bill RY#1)'!$D$13+'Exh. JDT-12 (Typ Res Bill RY#1)'!$D$15)),2)</f>
        <v>264.70999999999998</v>
      </c>
      <c r="G31" s="69">
        <f>ROUND((($B31*'Exh. JDT-12 (Typ Res Bill RY#1)'!$S$36+'Exh. JDT-12 (Typ Res Bill RY#1)'!$S$13+'Exh. JDT-12 (Typ Res Bill RY#1)'!$S$15)),2)</f>
        <v>303.61</v>
      </c>
      <c r="H31" s="69">
        <f>ROUND((($B31*'Exh. JDT-12 (Typ Res Bill RY#2)'!$G$36+'Exh. JDT-12 (Typ Res Bill RY#2)'!$G$13+'Exh. JDT-12 (Typ Res Bill RY#2)'!$G$15)),2)</f>
        <v>302.51</v>
      </c>
      <c r="I31" s="69"/>
      <c r="J31" s="69">
        <f t="shared" si="0"/>
        <v>38.900000000000034</v>
      </c>
      <c r="K31" s="69">
        <f t="shared" si="0"/>
        <v>-1.1000000000000227</v>
      </c>
      <c r="L31" s="69"/>
      <c r="M31" s="68">
        <f t="shared" si="1"/>
        <v>0.14695326961580613</v>
      </c>
      <c r="N31" s="68">
        <f t="shared" si="1"/>
        <v>-3.623069068871324E-3</v>
      </c>
      <c r="Q31" s="68"/>
      <c r="R31" s="68"/>
    </row>
    <row r="32" spans="1:18" ht="15" customHeight="1" x14ac:dyDescent="0.25">
      <c r="A32" s="61">
        <f t="shared" si="2"/>
        <v>22</v>
      </c>
      <c r="B32" s="67">
        <v>210</v>
      </c>
      <c r="C32" s="57" t="s">
        <v>104</v>
      </c>
      <c r="D32" s="68">
        <v>5.0087928298794583E-3</v>
      </c>
      <c r="F32" s="69">
        <f>ROUND((($B32*'Exh. JDT-12 (Typ Res Bill RY#1)'!$D$36+'Exh. JDT-12 (Typ Res Bill RY#1)'!$D$13+'Exh. JDT-12 (Typ Res Bill RY#1)'!$D$15)),2)</f>
        <v>278.24</v>
      </c>
      <c r="G32" s="69">
        <f>ROUND((($B32*'Exh. JDT-12 (Typ Res Bill RY#1)'!$S$36+'Exh. JDT-12 (Typ Res Bill RY#1)'!$S$13+'Exh. JDT-12 (Typ Res Bill RY#1)'!$S$15)),2)</f>
        <v>318.97000000000003</v>
      </c>
      <c r="H32" s="69">
        <f>ROUND((($B32*'Exh. JDT-12 (Typ Res Bill RY#2)'!$G$36+'Exh. JDT-12 (Typ Res Bill RY#2)'!$G$13+'Exh. JDT-12 (Typ Res Bill RY#2)'!$G$15)),2)</f>
        <v>317.68</v>
      </c>
      <c r="I32" s="69"/>
      <c r="J32" s="69">
        <f t="shared" si="0"/>
        <v>40.730000000000018</v>
      </c>
      <c r="K32" s="69">
        <f t="shared" si="0"/>
        <v>-1.2900000000000205</v>
      </c>
      <c r="L32" s="69"/>
      <c r="M32" s="68">
        <f t="shared" si="1"/>
        <v>0.1463844163312249</v>
      </c>
      <c r="N32" s="68">
        <f t="shared" si="1"/>
        <v>-4.044267485970531E-3</v>
      </c>
      <c r="Q32" s="68"/>
      <c r="R32" s="68"/>
    </row>
    <row r="33" spans="1:18" ht="15" customHeight="1" x14ac:dyDescent="0.25">
      <c r="A33" s="61">
        <f t="shared" si="2"/>
        <v>23</v>
      </c>
      <c r="B33" s="67">
        <v>220</v>
      </c>
      <c r="D33" s="68">
        <v>3.9169269392051774E-3</v>
      </c>
      <c r="F33" s="69">
        <f>ROUND((($B33*'Exh. JDT-12 (Typ Res Bill RY#1)'!$D$36+'Exh. JDT-12 (Typ Res Bill RY#1)'!$D$13+'Exh. JDT-12 (Typ Res Bill RY#1)'!$D$15)),2)</f>
        <v>291.77999999999997</v>
      </c>
      <c r="G33" s="69">
        <f>ROUND((($B33*'Exh. JDT-12 (Typ Res Bill RY#1)'!$S$36+'Exh. JDT-12 (Typ Res Bill RY#1)'!$S$13+'Exh. JDT-12 (Typ Res Bill RY#1)'!$S$15)),2)</f>
        <v>334.33</v>
      </c>
      <c r="H33" s="69">
        <f>ROUND((($B33*'Exh. JDT-12 (Typ Res Bill RY#2)'!$G$36+'Exh. JDT-12 (Typ Res Bill RY#2)'!$G$13+'Exh. JDT-12 (Typ Res Bill RY#2)'!$G$15)),2)</f>
        <v>332.84</v>
      </c>
      <c r="I33" s="69"/>
      <c r="J33" s="69">
        <f t="shared" si="0"/>
        <v>42.550000000000011</v>
      </c>
      <c r="K33" s="69">
        <f t="shared" si="0"/>
        <v>-1.4900000000000091</v>
      </c>
      <c r="L33" s="69"/>
      <c r="M33" s="68">
        <f t="shared" si="1"/>
        <v>0.14582904928370696</v>
      </c>
      <c r="N33" s="68">
        <f t="shared" si="1"/>
        <v>-4.4566745431161101E-3</v>
      </c>
      <c r="Q33" s="68"/>
      <c r="R33" s="68"/>
    </row>
    <row r="34" spans="1:18" ht="15" customHeight="1" x14ac:dyDescent="0.25">
      <c r="A34" s="61">
        <f t="shared" si="2"/>
        <v>24</v>
      </c>
      <c r="B34" s="67">
        <v>230</v>
      </c>
      <c r="D34" s="68">
        <v>3.0362117276606366E-3</v>
      </c>
      <c r="F34" s="69">
        <f>ROUND((($B34*'Exh. JDT-12 (Typ Res Bill RY#1)'!$D$36+'Exh. JDT-12 (Typ Res Bill RY#1)'!$D$13+'Exh. JDT-12 (Typ Res Bill RY#1)'!$D$15)),2)</f>
        <v>305.31</v>
      </c>
      <c r="G34" s="69">
        <f>ROUND((($B34*'Exh. JDT-12 (Typ Res Bill RY#1)'!$S$36+'Exh. JDT-12 (Typ Res Bill RY#1)'!$S$13+'Exh. JDT-12 (Typ Res Bill RY#1)'!$S$15)),2)</f>
        <v>349.69</v>
      </c>
      <c r="H34" s="69">
        <f>ROUND((($B34*'Exh. JDT-12 (Typ Res Bill RY#2)'!$G$36+'Exh. JDT-12 (Typ Res Bill RY#2)'!$G$13+'Exh. JDT-12 (Typ Res Bill RY#2)'!$G$15)),2)</f>
        <v>348.01</v>
      </c>
      <c r="I34" s="69"/>
      <c r="J34" s="69">
        <f t="shared" si="0"/>
        <v>44.379999999999995</v>
      </c>
      <c r="K34" s="69">
        <f t="shared" si="0"/>
        <v>-1.6800000000000068</v>
      </c>
      <c r="L34" s="69"/>
      <c r="M34" s="68">
        <f t="shared" si="1"/>
        <v>0.14536045330975073</v>
      </c>
      <c r="N34" s="68">
        <f t="shared" si="1"/>
        <v>-4.8042551974606272E-3</v>
      </c>
      <c r="Q34" s="68"/>
      <c r="R34" s="68"/>
    </row>
    <row r="35" spans="1:18" ht="15" customHeight="1" x14ac:dyDescent="0.25">
      <c r="A35" s="61">
        <f t="shared" si="2"/>
        <v>25</v>
      </c>
      <c r="B35" s="67">
        <v>240</v>
      </c>
      <c r="D35" s="68">
        <v>2.3876190407989351E-3</v>
      </c>
      <c r="F35" s="69">
        <f>ROUND((($B35*'Exh. JDT-12 (Typ Res Bill RY#1)'!$D$36+'Exh. JDT-12 (Typ Res Bill RY#1)'!$D$13+'Exh. JDT-12 (Typ Res Bill RY#1)'!$D$15)),2)</f>
        <v>318.85000000000002</v>
      </c>
      <c r="G35" s="69">
        <f>ROUND((($B35*'Exh. JDT-12 (Typ Res Bill RY#1)'!$S$36+'Exh. JDT-12 (Typ Res Bill RY#1)'!$S$13+'Exh. JDT-12 (Typ Res Bill RY#1)'!$S$15)),2)</f>
        <v>365.05</v>
      </c>
      <c r="H35" s="69">
        <f>ROUND((($B35*'Exh. JDT-12 (Typ Res Bill RY#2)'!$G$36+'Exh. JDT-12 (Typ Res Bill RY#2)'!$G$13+'Exh. JDT-12 (Typ Res Bill RY#2)'!$G$15)),2)</f>
        <v>363.17</v>
      </c>
      <c r="I35" s="69"/>
      <c r="J35" s="69">
        <f t="shared" si="0"/>
        <v>46.199999999999989</v>
      </c>
      <c r="K35" s="69">
        <f t="shared" si="0"/>
        <v>-1.8799999999999955</v>
      </c>
      <c r="L35" s="69"/>
      <c r="M35" s="68">
        <f t="shared" si="1"/>
        <v>0.14489571899012071</v>
      </c>
      <c r="N35" s="68">
        <f t="shared" si="1"/>
        <v>-5.149979454869183E-3</v>
      </c>
      <c r="Q35" s="68"/>
      <c r="R35" s="68"/>
    </row>
    <row r="36" spans="1:18" ht="15" customHeight="1" x14ac:dyDescent="0.25">
      <c r="A36" s="61">
        <f t="shared" si="2"/>
        <v>26</v>
      </c>
      <c r="B36" s="67">
        <v>250</v>
      </c>
      <c r="D36" s="68">
        <v>1.9055734981345287E-3</v>
      </c>
      <c r="F36" s="69">
        <f>ROUND((($B36*'Exh. JDT-12 (Typ Res Bill RY#1)'!$D$36+'Exh. JDT-12 (Typ Res Bill RY#1)'!$D$13+'Exh. JDT-12 (Typ Res Bill RY#1)'!$D$15)),2)</f>
        <v>332.38</v>
      </c>
      <c r="G36" s="69">
        <f>ROUND((($B36*'Exh. JDT-12 (Typ Res Bill RY#1)'!$S$36+'Exh. JDT-12 (Typ Res Bill RY#1)'!$S$13+'Exh. JDT-12 (Typ Res Bill RY#1)'!$S$15)),2)</f>
        <v>380.42</v>
      </c>
      <c r="H36" s="69">
        <f>ROUND((($B36*'Exh. JDT-12 (Typ Res Bill RY#2)'!$G$36+'Exh. JDT-12 (Typ Res Bill RY#2)'!$G$13+'Exh. JDT-12 (Typ Res Bill RY#2)'!$G$15)),2)</f>
        <v>378.34</v>
      </c>
      <c r="I36" s="69"/>
      <c r="J36" s="69">
        <f t="shared" si="0"/>
        <v>48.04000000000002</v>
      </c>
      <c r="K36" s="69">
        <f t="shared" si="0"/>
        <v>-2.0800000000000409</v>
      </c>
      <c r="L36" s="69"/>
      <c r="M36" s="68">
        <f t="shared" si="1"/>
        <v>0.14453336542511588</v>
      </c>
      <c r="N36" s="68">
        <f t="shared" si="1"/>
        <v>-5.4676410283372081E-3</v>
      </c>
      <c r="Q36" s="68"/>
      <c r="R36" s="68"/>
    </row>
    <row r="37" spans="1:18" ht="15" customHeight="1" x14ac:dyDescent="0.25">
      <c r="A37" s="61">
        <f t="shared" si="2"/>
        <v>27</v>
      </c>
      <c r="B37" s="67" t="s">
        <v>105</v>
      </c>
      <c r="D37" s="68">
        <v>9.7403480917155078E-3</v>
      </c>
      <c r="F37" s="69"/>
      <c r="G37" s="69"/>
      <c r="H37" s="69"/>
      <c r="I37" s="69"/>
      <c r="J37" s="69"/>
      <c r="K37" s="69"/>
      <c r="L37" s="69"/>
      <c r="M37" s="69"/>
      <c r="N37" s="69"/>
      <c r="Q37" s="68"/>
      <c r="R37" s="68"/>
    </row>
    <row r="38" spans="1:18" ht="15" customHeight="1" x14ac:dyDescent="0.25"/>
    <row r="39" spans="1:18" ht="15" customHeight="1" x14ac:dyDescent="0.25">
      <c r="B39" s="70" t="s">
        <v>106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8" ht="15" customHeight="1" x14ac:dyDescent="0.25">
      <c r="B40" s="62" t="s">
        <v>147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8" ht="15" customHeight="1" x14ac:dyDescent="0.25">
      <c r="B41" s="62" t="s">
        <v>148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8" ht="15" customHeight="1" x14ac:dyDescent="0.25"/>
    <row r="43" spans="1:18" ht="15" customHeight="1" x14ac:dyDescent="0.25"/>
    <row r="44" spans="1:18" ht="15" customHeight="1" x14ac:dyDescent="0.25"/>
    <row r="45" spans="1:18" ht="15" customHeight="1" x14ac:dyDescent="0.25"/>
    <row r="46" spans="1:18" ht="15" customHeight="1" x14ac:dyDescent="0.25"/>
    <row r="47" spans="1:18" ht="15" customHeight="1" x14ac:dyDescent="0.25"/>
    <row r="48" spans="1:1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rintOptions horizontalCentered="1"/>
  <pageMargins left="0.7" right="0.7" top="0.75" bottom="0.71" header="0.3" footer="0.3"/>
  <pageSetup scale="84" orientation="landscape" blackAndWhite="1" r:id="rId1"/>
  <headerFooter alignWithMargins="0"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90" zoomScaleNormal="90" workbookViewId="0">
      <selection activeCell="J42" sqref="J42"/>
    </sheetView>
  </sheetViews>
  <sheetFormatPr defaultColWidth="9.140625" defaultRowHeight="15" x14ac:dyDescent="0.25"/>
  <cols>
    <col min="1" max="1" width="4.7109375" style="19" customWidth="1"/>
    <col min="2" max="2" width="2.42578125" style="19" customWidth="1"/>
    <col min="3" max="3" width="33.5703125" style="19" customWidth="1"/>
    <col min="4" max="5" width="11.7109375" style="19" customWidth="1"/>
    <col min="6" max="6" width="2.5703125" style="21" customWidth="1"/>
    <col min="7" max="8" width="11.7109375" style="19" customWidth="1"/>
    <col min="9" max="9" width="2.5703125" style="19" customWidth="1"/>
    <col min="10" max="11" width="11.7109375" style="19" customWidth="1"/>
    <col min="12" max="12" width="2.5703125" style="19" customWidth="1"/>
    <col min="13" max="14" width="11.7109375" style="19" customWidth="1"/>
    <col min="15" max="15" width="2.5703125" style="19" customWidth="1"/>
    <col min="16" max="17" width="11.7109375" style="19" customWidth="1"/>
    <col min="18" max="18" width="2.5703125" style="19" customWidth="1"/>
    <col min="19" max="20" width="11.7109375" style="19" customWidth="1"/>
    <col min="21" max="16384" width="9.140625" style="19"/>
  </cols>
  <sheetData>
    <row r="1" spans="1:20" x14ac:dyDescent="0.25">
      <c r="A1" s="17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5">
      <c r="B2" s="17" t="s">
        <v>152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x14ac:dyDescent="0.25">
      <c r="B3" s="17" t="s">
        <v>107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x14ac:dyDescent="0.25">
      <c r="B4" s="17" t="s">
        <v>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25">
      <c r="I5" s="71"/>
    </row>
    <row r="6" spans="1:20" x14ac:dyDescent="0.25">
      <c r="A6" s="20" t="s">
        <v>8</v>
      </c>
      <c r="D6" s="72" t="s">
        <v>108</v>
      </c>
      <c r="E6" s="72"/>
      <c r="F6" s="73"/>
      <c r="G6" s="72" t="s">
        <v>109</v>
      </c>
      <c r="H6" s="72"/>
      <c r="I6" s="71"/>
      <c r="J6" s="72" t="s">
        <v>110</v>
      </c>
      <c r="K6" s="72"/>
      <c r="L6" s="74"/>
      <c r="M6" s="72" t="s">
        <v>111</v>
      </c>
      <c r="N6" s="72"/>
      <c r="O6" s="74"/>
      <c r="P6" s="72" t="s">
        <v>112</v>
      </c>
      <c r="Q6" s="72"/>
      <c r="S6" s="72" t="s">
        <v>113</v>
      </c>
      <c r="T6" s="72"/>
    </row>
    <row r="7" spans="1:20" ht="17.25" x14ac:dyDescent="0.25">
      <c r="A7" s="23" t="s">
        <v>16</v>
      </c>
      <c r="C7" s="21"/>
      <c r="D7" s="23" t="s">
        <v>149</v>
      </c>
      <c r="E7" s="23" t="s">
        <v>114</v>
      </c>
      <c r="F7" s="1"/>
      <c r="G7" s="23" t="s">
        <v>115</v>
      </c>
      <c r="H7" s="23" t="s">
        <v>114</v>
      </c>
      <c r="I7" s="71"/>
      <c r="J7" s="23" t="s">
        <v>115</v>
      </c>
      <c r="K7" s="23" t="s">
        <v>114</v>
      </c>
      <c r="L7" s="1"/>
      <c r="M7" s="23" t="s">
        <v>115</v>
      </c>
      <c r="N7" s="23" t="s">
        <v>114</v>
      </c>
      <c r="O7" s="1"/>
      <c r="P7" s="23" t="s">
        <v>115</v>
      </c>
      <c r="Q7" s="23" t="s">
        <v>114</v>
      </c>
      <c r="S7" s="23" t="s">
        <v>115</v>
      </c>
      <c r="T7" s="23" t="s">
        <v>114</v>
      </c>
    </row>
    <row r="8" spans="1:20" x14ac:dyDescent="0.25">
      <c r="A8" s="20"/>
      <c r="C8" s="20" t="s">
        <v>24</v>
      </c>
      <c r="D8" s="1" t="s">
        <v>25</v>
      </c>
      <c r="E8" s="1" t="s">
        <v>26</v>
      </c>
      <c r="F8" s="1"/>
      <c r="G8" s="1" t="s">
        <v>27</v>
      </c>
      <c r="H8" s="1" t="s">
        <v>100</v>
      </c>
      <c r="I8" s="20"/>
      <c r="J8" s="1" t="s">
        <v>29</v>
      </c>
      <c r="K8" s="1" t="s">
        <v>101</v>
      </c>
      <c r="L8" s="1"/>
      <c r="M8" s="1" t="s">
        <v>31</v>
      </c>
      <c r="N8" s="1" t="s">
        <v>102</v>
      </c>
      <c r="O8" s="1"/>
      <c r="P8" s="1" t="s">
        <v>33</v>
      </c>
      <c r="Q8" s="1" t="s">
        <v>116</v>
      </c>
      <c r="R8" s="20"/>
      <c r="S8" s="1" t="s">
        <v>117</v>
      </c>
      <c r="T8" s="1" t="s">
        <v>118</v>
      </c>
    </row>
    <row r="9" spans="1:20" x14ac:dyDescent="0.25">
      <c r="A9" s="20">
        <v>1</v>
      </c>
      <c r="B9" s="19" t="s">
        <v>119</v>
      </c>
      <c r="D9" s="19">
        <v>64</v>
      </c>
      <c r="E9" s="75"/>
      <c r="G9" s="19">
        <v>64</v>
      </c>
      <c r="H9" s="75"/>
      <c r="I9" s="71"/>
      <c r="J9" s="19">
        <v>64</v>
      </c>
      <c r="K9" s="75"/>
      <c r="L9" s="75"/>
      <c r="M9" s="19">
        <v>64</v>
      </c>
      <c r="N9" s="75"/>
      <c r="O9" s="75"/>
      <c r="P9" s="19">
        <v>64</v>
      </c>
      <c r="Q9" s="75"/>
      <c r="S9" s="19">
        <v>64</v>
      </c>
      <c r="T9" s="75"/>
    </row>
    <row r="10" spans="1:20" x14ac:dyDescent="0.25">
      <c r="A10" s="20">
        <f>A9+1</f>
        <v>2</v>
      </c>
      <c r="E10" s="75"/>
      <c r="H10" s="75"/>
      <c r="I10" s="71"/>
      <c r="K10" s="75"/>
      <c r="L10" s="75"/>
      <c r="N10" s="75"/>
      <c r="O10" s="75"/>
      <c r="Q10" s="75"/>
      <c r="T10" s="75"/>
    </row>
    <row r="11" spans="1:20" x14ac:dyDescent="0.25">
      <c r="A11" s="20">
        <f t="shared" ref="A11:A40" si="0">A10+1</f>
        <v>3</v>
      </c>
      <c r="B11" s="19" t="s">
        <v>120</v>
      </c>
      <c r="E11" s="75"/>
      <c r="H11" s="75"/>
      <c r="I11" s="71"/>
      <c r="K11" s="75"/>
      <c r="L11" s="75"/>
      <c r="N11" s="75"/>
      <c r="O11" s="75"/>
      <c r="Q11" s="75"/>
      <c r="T11" s="75"/>
    </row>
    <row r="12" spans="1:20" x14ac:dyDescent="0.25">
      <c r="A12" s="20">
        <f t="shared" si="0"/>
        <v>4</v>
      </c>
      <c r="C12" s="19" t="s">
        <v>121</v>
      </c>
      <c r="D12" s="76">
        <v>12.5</v>
      </c>
      <c r="E12" s="75">
        <f>D12</f>
        <v>12.5</v>
      </c>
      <c r="F12" s="77"/>
      <c r="G12" s="76">
        <v>14.86</v>
      </c>
      <c r="H12" s="75">
        <f>G12</f>
        <v>14.86</v>
      </c>
      <c r="J12" s="76">
        <f>$D$12</f>
        <v>12.5</v>
      </c>
      <c r="K12" s="75">
        <f>J12</f>
        <v>12.5</v>
      </c>
      <c r="L12" s="75"/>
      <c r="M12" s="76">
        <f>$D$12</f>
        <v>12.5</v>
      </c>
      <c r="N12" s="75">
        <f>M12</f>
        <v>12.5</v>
      </c>
      <c r="O12" s="75"/>
      <c r="P12" s="76">
        <f>$D$12</f>
        <v>12.5</v>
      </c>
      <c r="Q12" s="75">
        <f>P12</f>
        <v>12.5</v>
      </c>
      <c r="S12" s="76">
        <v>14.86</v>
      </c>
      <c r="T12" s="75">
        <f>S12</f>
        <v>14.86</v>
      </c>
    </row>
    <row r="13" spans="1:20" x14ac:dyDescent="0.25">
      <c r="A13" s="20">
        <f t="shared" si="0"/>
        <v>5</v>
      </c>
      <c r="C13" s="19" t="s">
        <v>122</v>
      </c>
      <c r="D13" s="78">
        <f>SUM(D12:D12)</f>
        <v>12.5</v>
      </c>
      <c r="E13" s="78">
        <f>SUM(E12:E12)</f>
        <v>12.5</v>
      </c>
      <c r="F13" s="77"/>
      <c r="G13" s="78">
        <f>SUM(G12:G12)</f>
        <v>14.86</v>
      </c>
      <c r="H13" s="78">
        <f>SUM(H12:H12)</f>
        <v>14.86</v>
      </c>
      <c r="J13" s="78">
        <f>SUM(J12:J12)</f>
        <v>12.5</v>
      </c>
      <c r="K13" s="78">
        <f>SUM(K12:K12)</f>
        <v>12.5</v>
      </c>
      <c r="L13" s="77"/>
      <c r="M13" s="78">
        <f>SUM(M12:M12)</f>
        <v>12.5</v>
      </c>
      <c r="N13" s="78">
        <f>SUM(N12:N12)</f>
        <v>12.5</v>
      </c>
      <c r="O13" s="77"/>
      <c r="P13" s="78">
        <f>SUM(P12:P12)</f>
        <v>12.5</v>
      </c>
      <c r="Q13" s="78">
        <f>SUM(Q12:Q12)</f>
        <v>12.5</v>
      </c>
      <c r="S13" s="78">
        <f>SUM(S12:S12)</f>
        <v>14.86</v>
      </c>
      <c r="T13" s="78">
        <f>SUM(T12:T12)</f>
        <v>14.86</v>
      </c>
    </row>
    <row r="14" spans="1:20" x14ac:dyDescent="0.25">
      <c r="A14" s="20">
        <f t="shared" si="0"/>
        <v>6</v>
      </c>
      <c r="D14" s="76"/>
      <c r="E14" s="75"/>
      <c r="F14" s="77"/>
      <c r="G14" s="76"/>
      <c r="H14" s="75"/>
      <c r="J14" s="76"/>
      <c r="K14" s="75"/>
      <c r="L14" s="75"/>
      <c r="M14" s="76"/>
      <c r="N14" s="75"/>
      <c r="O14" s="75"/>
      <c r="P14" s="76"/>
      <c r="Q14" s="75"/>
      <c r="S14" s="76"/>
      <c r="T14" s="75"/>
    </row>
    <row r="15" spans="1:20" x14ac:dyDescent="0.25">
      <c r="A15" s="20">
        <f t="shared" si="0"/>
        <v>7</v>
      </c>
      <c r="C15" s="19" t="s">
        <v>123</v>
      </c>
      <c r="D15" s="76">
        <v>-18.47</v>
      </c>
      <c r="E15" s="75">
        <f>D15</f>
        <v>-18.47</v>
      </c>
      <c r="F15" s="77"/>
      <c r="G15" s="76">
        <f>$D$15</f>
        <v>-18.47</v>
      </c>
      <c r="H15" s="75">
        <f>G15</f>
        <v>-18.47</v>
      </c>
      <c r="J15" s="76">
        <f>$D$15</f>
        <v>-18.47</v>
      </c>
      <c r="K15" s="75">
        <f>J15</f>
        <v>-18.47</v>
      </c>
      <c r="L15" s="75"/>
      <c r="M15" s="76">
        <f>$D$15</f>
        <v>-18.47</v>
      </c>
      <c r="N15" s="75">
        <f>M15</f>
        <v>-18.47</v>
      </c>
      <c r="O15" s="75"/>
      <c r="P15" s="76">
        <f>$D$15</f>
        <v>-18.47</v>
      </c>
      <c r="Q15" s="75">
        <f>P15</f>
        <v>-18.47</v>
      </c>
      <c r="S15" s="76">
        <f>$D$15</f>
        <v>-18.47</v>
      </c>
      <c r="T15" s="75">
        <f>S15</f>
        <v>-18.47</v>
      </c>
    </row>
    <row r="16" spans="1:20" x14ac:dyDescent="0.25">
      <c r="A16" s="20">
        <f t="shared" si="0"/>
        <v>8</v>
      </c>
      <c r="D16" s="76"/>
      <c r="E16" s="75"/>
      <c r="F16" s="77"/>
      <c r="G16" s="76"/>
      <c r="H16" s="75"/>
      <c r="J16" s="76"/>
      <c r="K16" s="75"/>
      <c r="L16" s="75"/>
      <c r="M16" s="76"/>
      <c r="N16" s="75"/>
      <c r="O16" s="75"/>
      <c r="P16" s="76"/>
      <c r="Q16" s="75"/>
      <c r="S16" s="76"/>
      <c r="T16" s="75"/>
    </row>
    <row r="17" spans="1:20" x14ac:dyDescent="0.25">
      <c r="A17" s="20">
        <f t="shared" si="0"/>
        <v>9</v>
      </c>
      <c r="B17" s="19" t="s">
        <v>124</v>
      </c>
      <c r="E17" s="75"/>
      <c r="H17" s="75"/>
      <c r="K17" s="75"/>
      <c r="L17" s="75"/>
      <c r="N17" s="75"/>
      <c r="O17" s="75"/>
      <c r="Q17" s="75"/>
      <c r="T17" s="75"/>
    </row>
    <row r="18" spans="1:20" x14ac:dyDescent="0.25">
      <c r="A18" s="20">
        <f t="shared" si="0"/>
        <v>10</v>
      </c>
      <c r="C18" s="19" t="s">
        <v>125</v>
      </c>
      <c r="D18" s="15">
        <v>0.45612999999999998</v>
      </c>
      <c r="E18" s="75"/>
      <c r="F18" s="79"/>
      <c r="G18" s="15">
        <v>0.70182999999999995</v>
      </c>
      <c r="H18" s="75"/>
      <c r="J18" s="15">
        <f>$D$18</f>
        <v>0.45612999999999998</v>
      </c>
      <c r="K18" s="75"/>
      <c r="L18" s="75"/>
      <c r="M18" s="15">
        <f>$D$18</f>
        <v>0.45612999999999998</v>
      </c>
      <c r="N18" s="75"/>
      <c r="O18" s="75"/>
      <c r="P18" s="15">
        <f>$D$18</f>
        <v>0.45612999999999998</v>
      </c>
      <c r="Q18" s="75"/>
      <c r="S18" s="15">
        <v>0.70182999999999995</v>
      </c>
      <c r="T18" s="75"/>
    </row>
    <row r="19" spans="1:20" x14ac:dyDescent="0.25">
      <c r="A19" s="20">
        <f t="shared" si="0"/>
        <v>11</v>
      </c>
      <c r="C19" s="19" t="s">
        <v>126</v>
      </c>
      <c r="D19" s="15">
        <v>2.8750000000000001E-2</v>
      </c>
      <c r="E19" s="75"/>
      <c r="F19" s="79"/>
      <c r="G19" s="15">
        <f>$D$19</f>
        <v>2.8750000000000001E-2</v>
      </c>
      <c r="H19" s="75"/>
      <c r="J19" s="15">
        <f>$D$19</f>
        <v>2.8750000000000001E-2</v>
      </c>
      <c r="K19" s="75"/>
      <c r="L19" s="75"/>
      <c r="M19" s="15">
        <f>$D$19</f>
        <v>2.8750000000000001E-2</v>
      </c>
      <c r="N19" s="75"/>
      <c r="O19" s="75"/>
      <c r="P19" s="15">
        <f>$D$19</f>
        <v>2.8750000000000001E-2</v>
      </c>
      <c r="Q19" s="75"/>
      <c r="S19" s="15">
        <f>$D$19</f>
        <v>2.8750000000000001E-2</v>
      </c>
      <c r="T19" s="75"/>
    </row>
    <row r="20" spans="1:20" x14ac:dyDescent="0.25">
      <c r="A20" s="20">
        <f t="shared" si="0"/>
        <v>12</v>
      </c>
      <c r="C20" s="19" t="s">
        <v>127</v>
      </c>
      <c r="D20" s="16">
        <v>5.4999999999999997E-3</v>
      </c>
      <c r="E20" s="75"/>
      <c r="F20" s="79"/>
      <c r="G20" s="15">
        <f>$D$20</f>
        <v>5.4999999999999997E-3</v>
      </c>
      <c r="H20" s="75"/>
      <c r="J20" s="15">
        <f>$D$20</f>
        <v>5.4999999999999997E-3</v>
      </c>
      <c r="K20" s="75"/>
      <c r="L20" s="75"/>
      <c r="M20" s="15">
        <f>$D$20</f>
        <v>5.4999999999999997E-3</v>
      </c>
      <c r="N20" s="75"/>
      <c r="O20" s="75"/>
      <c r="P20" s="15">
        <f>$D$20</f>
        <v>5.4999999999999997E-3</v>
      </c>
      <c r="Q20" s="75"/>
      <c r="S20" s="15">
        <f>$D$20</f>
        <v>5.4999999999999997E-3</v>
      </c>
      <c r="T20" s="75"/>
    </row>
    <row r="21" spans="1:20" x14ac:dyDescent="0.25">
      <c r="A21" s="20">
        <f t="shared" si="0"/>
        <v>13</v>
      </c>
      <c r="C21" s="19" t="s">
        <v>128</v>
      </c>
      <c r="D21" s="16">
        <v>1.5959999999999998E-2</v>
      </c>
      <c r="E21" s="75"/>
      <c r="F21" s="79"/>
      <c r="G21" s="15">
        <f>$D$21</f>
        <v>1.5959999999999998E-2</v>
      </c>
      <c r="H21" s="75"/>
      <c r="J21" s="15">
        <f>$D$21</f>
        <v>1.5959999999999998E-2</v>
      </c>
      <c r="K21" s="75"/>
      <c r="L21" s="75"/>
      <c r="M21" s="15">
        <f>$D$21</f>
        <v>1.5959999999999998E-2</v>
      </c>
      <c r="N21" s="75"/>
      <c r="O21" s="75"/>
      <c r="P21" s="15">
        <f>$D$21</f>
        <v>1.5959999999999998E-2</v>
      </c>
      <c r="Q21" s="75"/>
      <c r="S21" s="15">
        <f>$D$21</f>
        <v>1.5959999999999998E-2</v>
      </c>
      <c r="T21" s="75"/>
    </row>
    <row r="22" spans="1:20" x14ac:dyDescent="0.25">
      <c r="A22" s="20">
        <f t="shared" si="0"/>
        <v>14</v>
      </c>
      <c r="C22" s="19" t="s">
        <v>129</v>
      </c>
      <c r="D22" s="15">
        <v>2.2849999999999999E-2</v>
      </c>
      <c r="E22" s="75"/>
      <c r="F22" s="79"/>
      <c r="G22" s="15">
        <f>$D$22</f>
        <v>2.2849999999999999E-2</v>
      </c>
      <c r="H22" s="75"/>
      <c r="J22" s="15">
        <f>$D$22</f>
        <v>2.2849999999999999E-2</v>
      </c>
      <c r="K22" s="75"/>
      <c r="L22" s="75"/>
      <c r="M22" s="15">
        <f>$D$22</f>
        <v>2.2849999999999999E-2</v>
      </c>
      <c r="N22" s="75"/>
      <c r="O22" s="75"/>
      <c r="P22" s="15">
        <f>$D$22</f>
        <v>2.2849999999999999E-2</v>
      </c>
      <c r="Q22" s="75"/>
      <c r="S22" s="15">
        <f>$D$22</f>
        <v>2.2849999999999999E-2</v>
      </c>
      <c r="T22" s="75"/>
    </row>
    <row r="23" spans="1:20" x14ac:dyDescent="0.25">
      <c r="A23" s="20">
        <f t="shared" si="0"/>
        <v>15</v>
      </c>
      <c r="C23" s="19" t="s">
        <v>130</v>
      </c>
      <c r="D23" s="80">
        <v>8.5999999999999998E-4</v>
      </c>
      <c r="E23" s="81"/>
      <c r="F23" s="82"/>
      <c r="G23" s="15">
        <f>$D$23</f>
        <v>8.5999999999999998E-4</v>
      </c>
      <c r="H23" s="81"/>
      <c r="I23" s="83"/>
      <c r="J23" s="15">
        <f>$D$23</f>
        <v>8.5999999999999998E-4</v>
      </c>
      <c r="K23" s="81"/>
      <c r="L23" s="81"/>
      <c r="M23" s="15">
        <f>$D$23</f>
        <v>8.5999999999999998E-4</v>
      </c>
      <c r="N23" s="81"/>
      <c r="O23" s="81"/>
      <c r="P23" s="15">
        <f>$D$23</f>
        <v>8.5999999999999998E-4</v>
      </c>
      <c r="Q23" s="81"/>
      <c r="R23" s="83"/>
      <c r="S23" s="15">
        <f>$D$23</f>
        <v>8.5999999999999998E-4</v>
      </c>
      <c r="T23" s="75"/>
    </row>
    <row r="24" spans="1:20" x14ac:dyDescent="0.25">
      <c r="A24" s="20">
        <f t="shared" si="0"/>
        <v>16</v>
      </c>
      <c r="C24" s="19" t="s">
        <v>131</v>
      </c>
      <c r="D24" s="15">
        <v>0</v>
      </c>
      <c r="E24" s="81"/>
      <c r="F24" s="82"/>
      <c r="G24" s="15">
        <f>$D$24</f>
        <v>0</v>
      </c>
      <c r="H24" s="81"/>
      <c r="I24" s="83"/>
      <c r="J24" s="15">
        <v>6.0912851543932084E-3</v>
      </c>
      <c r="K24" s="81"/>
      <c r="L24" s="81"/>
      <c r="M24" s="15">
        <f>$D$24</f>
        <v>0</v>
      </c>
      <c r="N24" s="81"/>
      <c r="O24" s="81"/>
      <c r="P24" s="15">
        <f>$D$24</f>
        <v>0</v>
      </c>
      <c r="Q24" s="81"/>
      <c r="R24" s="83"/>
      <c r="S24" s="15">
        <v>6.0912851543932084E-3</v>
      </c>
      <c r="T24" s="75"/>
    </row>
    <row r="25" spans="1:20" x14ac:dyDescent="0.25">
      <c r="A25" s="20">
        <f t="shared" si="0"/>
        <v>17</v>
      </c>
      <c r="C25" s="19" t="s">
        <v>132</v>
      </c>
      <c r="D25" s="80">
        <v>-3.5899999999999994E-3</v>
      </c>
      <c r="E25" s="75"/>
      <c r="F25" s="79"/>
      <c r="G25" s="15">
        <f>$D$25</f>
        <v>-3.5899999999999994E-3</v>
      </c>
      <c r="H25" s="75"/>
      <c r="J25" s="15">
        <f>$D$25</f>
        <v>-3.5899999999999994E-3</v>
      </c>
      <c r="K25" s="75"/>
      <c r="L25" s="75"/>
      <c r="M25" s="15">
        <v>0</v>
      </c>
      <c r="N25" s="75"/>
      <c r="O25" s="75"/>
      <c r="P25" s="15">
        <f>$D$25</f>
        <v>-3.5899999999999994E-3</v>
      </c>
      <c r="Q25" s="75"/>
      <c r="S25" s="15">
        <v>0</v>
      </c>
      <c r="T25" s="75"/>
    </row>
    <row r="26" spans="1:20" x14ac:dyDescent="0.25">
      <c r="A26" s="20">
        <f t="shared" si="0"/>
        <v>18</v>
      </c>
      <c r="C26" s="19" t="s">
        <v>133</v>
      </c>
      <c r="D26" s="15">
        <v>7.2679999999999995E-2</v>
      </c>
      <c r="E26" s="75"/>
      <c r="F26" s="79"/>
      <c r="G26" s="15">
        <f>$D$26</f>
        <v>7.2679999999999995E-2</v>
      </c>
      <c r="H26" s="75"/>
      <c r="J26" s="15">
        <f>$D$26</f>
        <v>7.2679999999999995E-2</v>
      </c>
      <c r="K26" s="75"/>
      <c r="L26" s="75"/>
      <c r="M26" s="15">
        <f>$D$26</f>
        <v>7.2679999999999995E-2</v>
      </c>
      <c r="N26" s="75"/>
      <c r="O26" s="75"/>
      <c r="P26" s="15">
        <v>0</v>
      </c>
      <c r="Q26" s="75"/>
      <c r="S26" s="15">
        <v>0</v>
      </c>
      <c r="T26" s="75"/>
    </row>
    <row r="27" spans="1:20" x14ac:dyDescent="0.25">
      <c r="A27" s="20">
        <f t="shared" si="0"/>
        <v>19</v>
      </c>
      <c r="C27" s="19" t="s">
        <v>134</v>
      </c>
      <c r="D27" s="15">
        <v>-1.5E-3</v>
      </c>
      <c r="E27" s="75"/>
      <c r="F27" s="79"/>
      <c r="G27" s="15">
        <f>$D$27</f>
        <v>-1.5E-3</v>
      </c>
      <c r="H27" s="75"/>
      <c r="J27" s="15">
        <f>$D$27</f>
        <v>-1.5E-3</v>
      </c>
      <c r="K27" s="75"/>
      <c r="L27" s="75"/>
      <c r="M27" s="15">
        <f>$D$27</f>
        <v>-1.5E-3</v>
      </c>
      <c r="N27" s="75"/>
      <c r="O27" s="75"/>
      <c r="P27" s="15">
        <f>$D$27</f>
        <v>-1.5E-3</v>
      </c>
      <c r="Q27" s="75"/>
      <c r="S27" s="15">
        <f>$D$27</f>
        <v>-1.5E-3</v>
      </c>
      <c r="T27" s="75"/>
    </row>
    <row r="28" spans="1:20" x14ac:dyDescent="0.25">
      <c r="A28" s="20">
        <f t="shared" si="0"/>
        <v>20</v>
      </c>
      <c r="C28" s="19" t="s">
        <v>135</v>
      </c>
      <c r="D28" s="15">
        <v>4.64E-3</v>
      </c>
      <c r="E28" s="75"/>
      <c r="F28" s="79"/>
      <c r="G28" s="15">
        <f>$D$28</f>
        <v>4.64E-3</v>
      </c>
      <c r="H28" s="75"/>
      <c r="J28" s="15">
        <f>$D$28</f>
        <v>4.64E-3</v>
      </c>
      <c r="K28" s="75"/>
      <c r="L28" s="75"/>
      <c r="M28" s="15">
        <f>$D$28</f>
        <v>4.64E-3</v>
      </c>
      <c r="N28" s="75"/>
      <c r="O28" s="75"/>
      <c r="P28" s="15">
        <f>$D$28</f>
        <v>4.64E-3</v>
      </c>
      <c r="Q28" s="75"/>
      <c r="S28" s="15">
        <f>$D$28</f>
        <v>4.64E-3</v>
      </c>
      <c r="T28" s="75"/>
    </row>
    <row r="29" spans="1:20" x14ac:dyDescent="0.25">
      <c r="A29" s="20">
        <f t="shared" si="0"/>
        <v>21</v>
      </c>
      <c r="C29" s="19" t="s">
        <v>122</v>
      </c>
      <c r="D29" s="84">
        <f>SUM(D18:D28)</f>
        <v>0.60228000000000004</v>
      </c>
      <c r="E29" s="75">
        <f>ROUND(D29*D$9,2)</f>
        <v>38.549999999999997</v>
      </c>
      <c r="F29" s="79"/>
      <c r="G29" s="84">
        <f>SUM(G18:G28)</f>
        <v>0.84797999999999996</v>
      </c>
      <c r="H29" s="75">
        <f>ROUND(G29*G$9,2)</f>
        <v>54.27</v>
      </c>
      <c r="J29" s="84">
        <f>SUM(J18:J28)</f>
        <v>0.6083712851543932</v>
      </c>
      <c r="K29" s="75">
        <f>ROUND(J29*J$9,2)</f>
        <v>38.94</v>
      </c>
      <c r="L29" s="75"/>
      <c r="M29" s="84">
        <f>SUM(M18:M28)</f>
        <v>0.60587000000000002</v>
      </c>
      <c r="N29" s="75">
        <f>ROUND(M29*M$9,2)</f>
        <v>38.78</v>
      </c>
      <c r="O29" s="75"/>
      <c r="P29" s="84">
        <f>SUM(P18:P28)</f>
        <v>0.52960000000000007</v>
      </c>
      <c r="Q29" s="75">
        <f>ROUND(P29*P$9,2)</f>
        <v>33.89</v>
      </c>
      <c r="S29" s="84">
        <f>SUM(S18:S28)</f>
        <v>0.78498128515439314</v>
      </c>
      <c r="T29" s="75">
        <f>ROUND(S29*S$9,2)</f>
        <v>50.24</v>
      </c>
    </row>
    <row r="30" spans="1:20" x14ac:dyDescent="0.25">
      <c r="A30" s="20">
        <f t="shared" si="0"/>
        <v>22</v>
      </c>
      <c r="T30" s="75"/>
    </row>
    <row r="31" spans="1:20" x14ac:dyDescent="0.25">
      <c r="A31" s="20">
        <f t="shared" si="0"/>
        <v>23</v>
      </c>
      <c r="C31" s="19" t="s">
        <v>136</v>
      </c>
      <c r="D31" s="15">
        <v>0.39673999999999998</v>
      </c>
      <c r="E31" s="75">
        <f>ROUND(D31*D$9,2)</f>
        <v>25.39</v>
      </c>
      <c r="F31" s="79"/>
      <c r="G31" s="16">
        <f>$D$31</f>
        <v>0.39673999999999998</v>
      </c>
      <c r="H31" s="75">
        <f>ROUND(G31*G$9,2)</f>
        <v>25.39</v>
      </c>
      <c r="J31" s="16">
        <f>$D$31</f>
        <v>0.39673999999999998</v>
      </c>
      <c r="K31" s="75">
        <f>ROUND(J31*J$9,2)</f>
        <v>25.39</v>
      </c>
      <c r="L31" s="75"/>
      <c r="M31" s="16">
        <f>$D$31</f>
        <v>0.39673999999999998</v>
      </c>
      <c r="N31" s="75">
        <f>ROUND(M31*M$9,2)</f>
        <v>25.39</v>
      </c>
      <c r="O31" s="75"/>
      <c r="P31" s="16">
        <f>$D$31</f>
        <v>0.39673999999999998</v>
      </c>
      <c r="Q31" s="75">
        <f>ROUND(P31*P$9,2)</f>
        <v>25.39</v>
      </c>
      <c r="S31" s="16">
        <f>$D$31</f>
        <v>0.39673999999999998</v>
      </c>
      <c r="T31" s="75">
        <f>ROUND(S31*S$9,2)</f>
        <v>25.39</v>
      </c>
    </row>
    <row r="32" spans="1:20" x14ac:dyDescent="0.25">
      <c r="A32" s="20">
        <f t="shared" si="0"/>
        <v>24</v>
      </c>
      <c r="D32" s="15"/>
      <c r="E32" s="75"/>
      <c r="F32" s="79"/>
      <c r="G32" s="15"/>
      <c r="H32" s="75"/>
      <c r="J32" s="15"/>
      <c r="K32" s="75"/>
      <c r="L32" s="75"/>
      <c r="M32" s="15"/>
      <c r="N32" s="75"/>
      <c r="O32" s="75"/>
      <c r="P32" s="15"/>
      <c r="Q32" s="75"/>
      <c r="S32" s="15"/>
      <c r="T32" s="75"/>
    </row>
    <row r="33" spans="1:20" x14ac:dyDescent="0.25">
      <c r="A33" s="20">
        <f t="shared" si="0"/>
        <v>25</v>
      </c>
      <c r="C33" s="19" t="s">
        <v>137</v>
      </c>
      <c r="D33" s="15">
        <v>0.55610999999999999</v>
      </c>
      <c r="E33" s="75"/>
      <c r="F33" s="79"/>
      <c r="G33" s="15">
        <f>$D$33</f>
        <v>0.55610999999999999</v>
      </c>
      <c r="H33" s="75"/>
      <c r="J33" s="15">
        <f>$D$33</f>
        <v>0.55610999999999999</v>
      </c>
      <c r="K33" s="75"/>
      <c r="L33" s="75"/>
      <c r="M33" s="15">
        <f>$D$33</f>
        <v>0.55610999999999999</v>
      </c>
      <c r="N33" s="75"/>
      <c r="O33" s="75"/>
      <c r="P33" s="15">
        <f>$D$33</f>
        <v>0.55610999999999999</v>
      </c>
      <c r="Q33" s="75"/>
      <c r="S33" s="15">
        <f>$D$33</f>
        <v>0.55610999999999999</v>
      </c>
      <c r="T33" s="75"/>
    </row>
    <row r="34" spans="1:20" x14ac:dyDescent="0.25">
      <c r="A34" s="20">
        <f t="shared" si="0"/>
        <v>26</v>
      </c>
      <c r="C34" s="19" t="s">
        <v>138</v>
      </c>
      <c r="D34" s="15">
        <v>-0.20172999999999999</v>
      </c>
      <c r="E34" s="75"/>
      <c r="F34" s="79"/>
      <c r="G34" s="15">
        <f>$D$34</f>
        <v>-0.20172999999999999</v>
      </c>
      <c r="H34" s="75"/>
      <c r="J34" s="15">
        <f>$D$34</f>
        <v>-0.20172999999999999</v>
      </c>
      <c r="K34" s="75"/>
      <c r="L34" s="75"/>
      <c r="M34" s="15">
        <f>$D$34</f>
        <v>-0.20172999999999999</v>
      </c>
      <c r="N34" s="75"/>
      <c r="O34" s="75"/>
      <c r="P34" s="15">
        <f>$D$34</f>
        <v>-0.20172999999999999</v>
      </c>
      <c r="Q34" s="75"/>
      <c r="S34" s="15">
        <f>$D$34</f>
        <v>-0.20172999999999999</v>
      </c>
      <c r="T34" s="75"/>
    </row>
    <row r="35" spans="1:20" x14ac:dyDescent="0.25">
      <c r="A35" s="20">
        <f t="shared" si="0"/>
        <v>27</v>
      </c>
      <c r="C35" s="19" t="s">
        <v>122</v>
      </c>
      <c r="D35" s="84">
        <f>SUM(D33:D34)</f>
        <v>0.35438000000000003</v>
      </c>
      <c r="E35" s="75">
        <f>ROUND(D35*D$9,2)</f>
        <v>22.68</v>
      </c>
      <c r="F35" s="79"/>
      <c r="G35" s="84">
        <f>SUM(G33:G34)</f>
        <v>0.35438000000000003</v>
      </c>
      <c r="H35" s="75">
        <f>ROUND(G35*G$9,2)</f>
        <v>22.68</v>
      </c>
      <c r="J35" s="84">
        <f>SUM(J33:J34)</f>
        <v>0.35438000000000003</v>
      </c>
      <c r="K35" s="75">
        <f>ROUND(J35*J$9,2)</f>
        <v>22.68</v>
      </c>
      <c r="L35" s="75"/>
      <c r="M35" s="84">
        <f>SUM(M33:M34)</f>
        <v>0.35438000000000003</v>
      </c>
      <c r="N35" s="75">
        <f>ROUND(M35*M$9,2)</f>
        <v>22.68</v>
      </c>
      <c r="O35" s="75"/>
      <c r="P35" s="84">
        <f>SUM(P33:P34)</f>
        <v>0.35438000000000003</v>
      </c>
      <c r="Q35" s="75">
        <f>ROUND(P35*P$9,2)</f>
        <v>22.68</v>
      </c>
      <c r="S35" s="84">
        <f>SUM(S33:S34)</f>
        <v>0.35438000000000003</v>
      </c>
      <c r="T35" s="75">
        <f>ROUND(S35*S$9,2)</f>
        <v>22.68</v>
      </c>
    </row>
    <row r="36" spans="1:20" x14ac:dyDescent="0.25">
      <c r="A36" s="20">
        <f t="shared" si="0"/>
        <v>28</v>
      </c>
      <c r="C36" s="19" t="s">
        <v>139</v>
      </c>
      <c r="D36" s="84">
        <f>D29+D31+D35</f>
        <v>1.3534000000000002</v>
      </c>
      <c r="E36" s="85">
        <f>SUM(E29,E31,E35)</f>
        <v>86.62</v>
      </c>
      <c r="F36" s="79"/>
      <c r="G36" s="84">
        <f>G29+G31+G35</f>
        <v>1.5991</v>
      </c>
      <c r="H36" s="85">
        <f>SUM(H29,H31,H35)</f>
        <v>102.34</v>
      </c>
      <c r="J36" s="84">
        <f>J29+J31+J35</f>
        <v>1.3594912851543932</v>
      </c>
      <c r="K36" s="85">
        <f>SUM(K29,K31,K35)</f>
        <v>87.009999999999991</v>
      </c>
      <c r="L36" s="86"/>
      <c r="M36" s="84">
        <f>M29+M31+M35</f>
        <v>1.3569900000000001</v>
      </c>
      <c r="N36" s="85">
        <f>SUM(N29,N31,N35)</f>
        <v>86.85</v>
      </c>
      <c r="O36" s="86"/>
      <c r="P36" s="84">
        <f>P29+P31+P35</f>
        <v>1.2807200000000001</v>
      </c>
      <c r="Q36" s="85">
        <f>SUM(Q29,Q31,Q35)</f>
        <v>81.960000000000008</v>
      </c>
      <c r="S36" s="84">
        <f>S29+S31+S35</f>
        <v>1.5361012851543929</v>
      </c>
      <c r="T36" s="85">
        <f>SUM(T29,T31,T35)</f>
        <v>98.31</v>
      </c>
    </row>
    <row r="37" spans="1:20" x14ac:dyDescent="0.25">
      <c r="A37" s="20">
        <f t="shared" si="0"/>
        <v>29</v>
      </c>
      <c r="E37" s="75"/>
      <c r="H37" s="75"/>
      <c r="K37" s="75"/>
      <c r="L37" s="75"/>
      <c r="N37" s="75"/>
      <c r="O37" s="75"/>
      <c r="Q37" s="75"/>
      <c r="T37" s="75"/>
    </row>
    <row r="38" spans="1:20" x14ac:dyDescent="0.25">
      <c r="A38" s="20">
        <f t="shared" si="0"/>
        <v>30</v>
      </c>
      <c r="B38" s="19" t="s">
        <v>140</v>
      </c>
      <c r="D38" s="76"/>
      <c r="E38" s="75">
        <f>E13+E15+E36</f>
        <v>80.650000000000006</v>
      </c>
      <c r="F38" s="77"/>
      <c r="G38" s="76"/>
      <c r="H38" s="75">
        <f>H13+H15+H36</f>
        <v>98.73</v>
      </c>
      <c r="J38" s="76"/>
      <c r="K38" s="75">
        <f>K13+K15+K36</f>
        <v>81.039999999999992</v>
      </c>
      <c r="L38" s="75"/>
      <c r="M38" s="76"/>
      <c r="N38" s="75">
        <f>N13+N15+N36</f>
        <v>80.88</v>
      </c>
      <c r="O38" s="75"/>
      <c r="P38" s="76"/>
      <c r="Q38" s="75">
        <f>Q13+Q15+Q36</f>
        <v>75.990000000000009</v>
      </c>
      <c r="S38" s="76"/>
      <c r="T38" s="75">
        <f>T13+T15+T36</f>
        <v>94.7</v>
      </c>
    </row>
    <row r="39" spans="1:20" x14ac:dyDescent="0.25">
      <c r="A39" s="20">
        <f t="shared" si="0"/>
        <v>31</v>
      </c>
      <c r="B39" s="19" t="s">
        <v>141</v>
      </c>
      <c r="D39" s="76"/>
      <c r="E39" s="75"/>
      <c r="F39" s="77"/>
      <c r="G39" s="76"/>
      <c r="H39" s="75">
        <f>H38-$E38</f>
        <v>18.079999999999998</v>
      </c>
      <c r="J39" s="76"/>
      <c r="K39" s="75">
        <f>K38-$E38</f>
        <v>0.38999999999998636</v>
      </c>
      <c r="L39" s="75"/>
      <c r="M39" s="76"/>
      <c r="N39" s="75">
        <f>N38-$E38</f>
        <v>0.22999999999998977</v>
      </c>
      <c r="O39" s="75"/>
      <c r="P39" s="76"/>
      <c r="Q39" s="75">
        <f>Q38-$E38</f>
        <v>-4.6599999999999966</v>
      </c>
      <c r="S39" s="76"/>
      <c r="T39" s="75">
        <f>T38-$E38</f>
        <v>14.049999999999997</v>
      </c>
    </row>
    <row r="40" spans="1:20" x14ac:dyDescent="0.25">
      <c r="A40" s="20">
        <f t="shared" si="0"/>
        <v>32</v>
      </c>
      <c r="B40" s="19" t="s">
        <v>142</v>
      </c>
      <c r="D40" s="87"/>
      <c r="E40" s="87"/>
      <c r="F40" s="88"/>
      <c r="G40" s="87"/>
      <c r="H40" s="2">
        <f>H39/$E38</f>
        <v>0.22417854928704273</v>
      </c>
      <c r="J40" s="87"/>
      <c r="K40" s="2">
        <f>K39/$E38</f>
        <v>4.8357098574083861E-3</v>
      </c>
      <c r="L40" s="2"/>
      <c r="M40" s="87"/>
      <c r="N40" s="2">
        <f>N39/$E38</f>
        <v>2.8518288902664567E-3</v>
      </c>
      <c r="O40" s="2"/>
      <c r="P40" s="87"/>
      <c r="Q40" s="2">
        <f>Q39/$E38</f>
        <v>-5.7780533168009872E-2</v>
      </c>
      <c r="S40" s="87"/>
      <c r="T40" s="2">
        <f>T39/$E38</f>
        <v>0.17420954742715433</v>
      </c>
    </row>
    <row r="41" spans="1:20" x14ac:dyDescent="0.25">
      <c r="E41" s="75"/>
    </row>
    <row r="42" spans="1:20" ht="17.25" x14ac:dyDescent="0.25">
      <c r="B42" s="59" t="s">
        <v>150</v>
      </c>
    </row>
    <row r="44" spans="1:20" x14ac:dyDescent="0.25">
      <c r="B44" s="51" t="s">
        <v>73</v>
      </c>
    </row>
    <row r="46" spans="1:20" ht="14.25" customHeight="1" x14ac:dyDescent="0.25"/>
  </sheetData>
  <printOptions horizontalCentered="1"/>
  <pageMargins left="0.45" right="0.45" top="1" bottom="1" header="0.5" footer="0.5"/>
  <pageSetup scale="66" orientation="landscape" blackAndWhite="1" r:id="rId1"/>
  <headerFooter alignWithMargins="0"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90" zoomScaleNormal="90" workbookViewId="0">
      <selection activeCell="K10" sqref="K10"/>
    </sheetView>
  </sheetViews>
  <sheetFormatPr defaultColWidth="9.140625" defaultRowHeight="15" x14ac:dyDescent="0.25"/>
  <cols>
    <col min="1" max="1" width="4.7109375" style="19" bestFit="1" customWidth="1"/>
    <col min="2" max="2" width="2.42578125" style="19" customWidth="1"/>
    <col min="3" max="3" width="33.5703125" style="19" customWidth="1"/>
    <col min="4" max="5" width="11.7109375" style="19" customWidth="1"/>
    <col min="6" max="6" width="2.5703125" style="21" customWidth="1"/>
    <col min="7" max="8" width="11.7109375" style="19" customWidth="1"/>
    <col min="9" max="16384" width="9.140625" style="19"/>
  </cols>
  <sheetData>
    <row r="1" spans="1:8" x14ac:dyDescent="0.25">
      <c r="B1" s="58" t="s">
        <v>0</v>
      </c>
      <c r="C1" s="58"/>
      <c r="D1" s="58"/>
      <c r="E1" s="58"/>
      <c r="F1" s="58"/>
      <c r="G1" s="58"/>
      <c r="H1" s="58"/>
    </row>
    <row r="2" spans="1:8" x14ac:dyDescent="0.25">
      <c r="B2" s="17" t="s">
        <v>152</v>
      </c>
      <c r="C2" s="58"/>
      <c r="D2" s="58"/>
      <c r="E2" s="58"/>
      <c r="F2" s="58"/>
      <c r="G2" s="58"/>
      <c r="H2" s="58"/>
    </row>
    <row r="3" spans="1:8" x14ac:dyDescent="0.25">
      <c r="B3" s="17" t="s">
        <v>143</v>
      </c>
      <c r="C3" s="17"/>
      <c r="D3" s="17"/>
      <c r="E3" s="17"/>
      <c r="F3" s="17"/>
      <c r="G3" s="17"/>
      <c r="H3" s="17"/>
    </row>
    <row r="4" spans="1:8" x14ac:dyDescent="0.25">
      <c r="B4" s="17" t="s">
        <v>75</v>
      </c>
      <c r="C4" s="17"/>
      <c r="D4" s="17"/>
      <c r="E4" s="17"/>
      <c r="F4" s="17"/>
      <c r="G4" s="17"/>
      <c r="H4" s="17"/>
    </row>
    <row r="6" spans="1:8" x14ac:dyDescent="0.25">
      <c r="A6" s="1" t="s">
        <v>8</v>
      </c>
      <c r="D6" s="72" t="s">
        <v>144</v>
      </c>
      <c r="E6" s="72"/>
      <c r="F6" s="73"/>
      <c r="G6" s="72" t="s">
        <v>109</v>
      </c>
      <c r="H6" s="72"/>
    </row>
    <row r="7" spans="1:8" ht="17.25" x14ac:dyDescent="0.25">
      <c r="A7" s="23" t="s">
        <v>16</v>
      </c>
      <c r="D7" s="23" t="s">
        <v>149</v>
      </c>
      <c r="E7" s="23" t="s">
        <v>114</v>
      </c>
      <c r="F7" s="1"/>
      <c r="G7" s="23" t="s">
        <v>115</v>
      </c>
      <c r="H7" s="23" t="s">
        <v>114</v>
      </c>
    </row>
    <row r="8" spans="1:8" x14ac:dyDescent="0.25">
      <c r="A8" s="1"/>
      <c r="C8" s="20" t="s">
        <v>24</v>
      </c>
      <c r="D8" s="1" t="s">
        <v>25</v>
      </c>
      <c r="E8" s="1" t="s">
        <v>26</v>
      </c>
      <c r="F8" s="1"/>
      <c r="G8" s="1" t="s">
        <v>27</v>
      </c>
      <c r="H8" s="1" t="s">
        <v>100</v>
      </c>
    </row>
    <row r="9" spans="1:8" x14ac:dyDescent="0.25">
      <c r="A9" s="20">
        <v>1</v>
      </c>
      <c r="B9" s="19" t="s">
        <v>119</v>
      </c>
      <c r="D9" s="19">
        <v>64</v>
      </c>
      <c r="E9" s="75"/>
      <c r="G9" s="19">
        <v>64</v>
      </c>
      <c r="H9" s="75"/>
    </row>
    <row r="10" spans="1:8" x14ac:dyDescent="0.25">
      <c r="A10" s="20">
        <f>A9+1</f>
        <v>2</v>
      </c>
      <c r="E10" s="75"/>
      <c r="H10" s="75"/>
    </row>
    <row r="11" spans="1:8" x14ac:dyDescent="0.25">
      <c r="A11" s="20">
        <f t="shared" ref="A11:A40" si="0">A10+1</f>
        <v>3</v>
      </c>
      <c r="B11" s="19" t="s">
        <v>120</v>
      </c>
      <c r="E11" s="75"/>
      <c r="H11" s="75"/>
    </row>
    <row r="12" spans="1:8" x14ac:dyDescent="0.25">
      <c r="A12" s="20">
        <f t="shared" si="0"/>
        <v>4</v>
      </c>
      <c r="C12" s="19" t="s">
        <v>121</v>
      </c>
      <c r="D12" s="76">
        <f>'Exh. JDT-12 (Typ Res Bill RY#1)'!S12</f>
        <v>14.86</v>
      </c>
      <c r="E12" s="75">
        <f>D12</f>
        <v>14.86</v>
      </c>
      <c r="F12" s="77"/>
      <c r="G12" s="76">
        <v>17.670000000000002</v>
      </c>
      <c r="H12" s="75">
        <f>G12</f>
        <v>17.670000000000002</v>
      </c>
    </row>
    <row r="13" spans="1:8" x14ac:dyDescent="0.25">
      <c r="A13" s="20">
        <f t="shared" si="0"/>
        <v>5</v>
      </c>
      <c r="C13" s="19" t="s">
        <v>122</v>
      </c>
      <c r="D13" s="78">
        <f>SUM(D12:D12)</f>
        <v>14.86</v>
      </c>
      <c r="E13" s="78">
        <f>SUM(E12:E12)</f>
        <v>14.86</v>
      </c>
      <c r="F13" s="77"/>
      <c r="G13" s="78">
        <f>SUM(G12:G12)</f>
        <v>17.670000000000002</v>
      </c>
      <c r="H13" s="78">
        <f>SUM(H12:H12)</f>
        <v>17.670000000000002</v>
      </c>
    </row>
    <row r="14" spans="1:8" x14ac:dyDescent="0.25">
      <c r="A14" s="20">
        <f t="shared" si="0"/>
        <v>6</v>
      </c>
      <c r="D14" s="76"/>
      <c r="E14" s="75"/>
      <c r="F14" s="77"/>
      <c r="G14" s="76"/>
      <c r="H14" s="75"/>
    </row>
    <row r="15" spans="1:8" x14ac:dyDescent="0.25">
      <c r="A15" s="20">
        <f t="shared" si="0"/>
        <v>7</v>
      </c>
      <c r="C15" s="19" t="s">
        <v>123</v>
      </c>
      <c r="D15" s="76">
        <f>'Exh. JDT-12 (Typ Res Bill RY#1)'!S15</f>
        <v>-18.47</v>
      </c>
      <c r="E15" s="75">
        <f>D15</f>
        <v>-18.47</v>
      </c>
      <c r="F15" s="77"/>
      <c r="G15" s="76">
        <f>$D$15</f>
        <v>-18.47</v>
      </c>
      <c r="H15" s="75">
        <f>G15</f>
        <v>-18.47</v>
      </c>
    </row>
    <row r="16" spans="1:8" x14ac:dyDescent="0.25">
      <c r="A16" s="20">
        <f t="shared" si="0"/>
        <v>8</v>
      </c>
      <c r="D16" s="76"/>
      <c r="E16" s="75"/>
      <c r="F16" s="77"/>
      <c r="G16" s="76"/>
      <c r="H16" s="75"/>
    </row>
    <row r="17" spans="1:8" x14ac:dyDescent="0.25">
      <c r="A17" s="20">
        <f t="shared" si="0"/>
        <v>9</v>
      </c>
      <c r="B17" s="19" t="s">
        <v>124</v>
      </c>
      <c r="E17" s="75"/>
      <c r="H17" s="75"/>
    </row>
    <row r="18" spans="1:8" x14ac:dyDescent="0.25">
      <c r="A18" s="20">
        <f t="shared" si="0"/>
        <v>10</v>
      </c>
      <c r="C18" s="19" t="s">
        <v>125</v>
      </c>
      <c r="D18" s="15">
        <f>'Exh. JDT-12 (Typ Res Bill RY#1)'!S18</f>
        <v>0.70182999999999995</v>
      </c>
      <c r="E18" s="75"/>
      <c r="F18" s="79"/>
      <c r="G18" s="15">
        <v>0.68228999999999995</v>
      </c>
      <c r="H18" s="75"/>
    </row>
    <row r="19" spans="1:8" x14ac:dyDescent="0.25">
      <c r="A19" s="20">
        <f t="shared" si="0"/>
        <v>11</v>
      </c>
      <c r="C19" s="19" t="s">
        <v>126</v>
      </c>
      <c r="D19" s="15">
        <f>'Exh. JDT-12 (Typ Res Bill RY#1)'!S19</f>
        <v>2.8750000000000001E-2</v>
      </c>
      <c r="E19" s="75"/>
      <c r="F19" s="79"/>
      <c r="G19" s="15">
        <f>$D$19</f>
        <v>2.8750000000000001E-2</v>
      </c>
      <c r="H19" s="75"/>
    </row>
    <row r="20" spans="1:8" x14ac:dyDescent="0.25">
      <c r="A20" s="20">
        <f t="shared" si="0"/>
        <v>12</v>
      </c>
      <c r="C20" s="19" t="s">
        <v>127</v>
      </c>
      <c r="D20" s="15">
        <f>'Exh. JDT-12 (Typ Res Bill RY#1)'!S20</f>
        <v>5.4999999999999997E-3</v>
      </c>
      <c r="E20" s="75"/>
      <c r="F20" s="79"/>
      <c r="G20" s="15">
        <f>$D$20</f>
        <v>5.4999999999999997E-3</v>
      </c>
      <c r="H20" s="75"/>
    </row>
    <row r="21" spans="1:8" x14ac:dyDescent="0.25">
      <c r="A21" s="20">
        <f t="shared" si="0"/>
        <v>13</v>
      </c>
      <c r="C21" s="19" t="s">
        <v>128</v>
      </c>
      <c r="D21" s="15">
        <f>'Exh. JDT-12 (Typ Res Bill RY#1)'!S21</f>
        <v>1.5959999999999998E-2</v>
      </c>
      <c r="E21" s="75"/>
      <c r="F21" s="79"/>
      <c r="G21" s="15">
        <f>$D$21</f>
        <v>1.5959999999999998E-2</v>
      </c>
      <c r="H21" s="75"/>
    </row>
    <row r="22" spans="1:8" x14ac:dyDescent="0.25">
      <c r="A22" s="20">
        <f t="shared" si="0"/>
        <v>14</v>
      </c>
      <c r="C22" s="19" t="s">
        <v>129</v>
      </c>
      <c r="D22" s="15">
        <f>'Exh. JDT-12 (Typ Res Bill RY#1)'!S22</f>
        <v>2.2849999999999999E-2</v>
      </c>
      <c r="E22" s="75"/>
      <c r="F22" s="79"/>
      <c r="G22" s="15">
        <f>$D$22</f>
        <v>2.2849999999999999E-2</v>
      </c>
      <c r="H22" s="75"/>
    </row>
    <row r="23" spans="1:8" x14ac:dyDescent="0.25">
      <c r="A23" s="20">
        <f t="shared" si="0"/>
        <v>15</v>
      </c>
      <c r="C23" s="19" t="s">
        <v>130</v>
      </c>
      <c r="D23" s="89">
        <f>'Exh. JDT-12 (Typ Res Bill RY#1)'!S23</f>
        <v>8.5999999999999998E-4</v>
      </c>
      <c r="E23" s="81"/>
      <c r="F23" s="82"/>
      <c r="G23" s="15">
        <f>$D$23</f>
        <v>8.5999999999999998E-4</v>
      </c>
      <c r="H23" s="81"/>
    </row>
    <row r="24" spans="1:8" x14ac:dyDescent="0.25">
      <c r="A24" s="20">
        <f t="shared" si="0"/>
        <v>16</v>
      </c>
      <c r="C24" s="19" t="s">
        <v>131</v>
      </c>
      <c r="D24" s="15">
        <f>'Exh. JDT-12 (Typ Res Bill RY#1)'!S24</f>
        <v>6.0912851543932084E-3</v>
      </c>
      <c r="E24" s="81"/>
      <c r="F24" s="82"/>
      <c r="G24" s="15">
        <f>$D$24</f>
        <v>6.0912851543932084E-3</v>
      </c>
      <c r="H24" s="81"/>
    </row>
    <row r="25" spans="1:8" x14ac:dyDescent="0.25">
      <c r="A25" s="20">
        <f t="shared" si="0"/>
        <v>17</v>
      </c>
      <c r="C25" s="19" t="s">
        <v>132</v>
      </c>
      <c r="D25" s="15">
        <f>'Exh. JDT-12 (Typ Res Bill RY#1)'!S25</f>
        <v>0</v>
      </c>
      <c r="E25" s="75"/>
      <c r="F25" s="79"/>
      <c r="G25" s="15">
        <f>$D$25</f>
        <v>0</v>
      </c>
      <c r="H25" s="75"/>
    </row>
    <row r="26" spans="1:8" x14ac:dyDescent="0.25">
      <c r="A26" s="20">
        <f t="shared" si="0"/>
        <v>18</v>
      </c>
      <c r="C26" s="19" t="s">
        <v>133</v>
      </c>
      <c r="D26" s="15">
        <f>'Exh. JDT-12 (Typ Res Bill RY#1)'!S26</f>
        <v>0</v>
      </c>
      <c r="E26" s="75"/>
      <c r="F26" s="79"/>
      <c r="G26" s="15">
        <f>$D$26</f>
        <v>0</v>
      </c>
      <c r="H26" s="75"/>
    </row>
    <row r="27" spans="1:8" x14ac:dyDescent="0.25">
      <c r="A27" s="20">
        <f t="shared" si="0"/>
        <v>19</v>
      </c>
      <c r="C27" s="19" t="s">
        <v>134</v>
      </c>
      <c r="D27" s="15">
        <f>'Exh. JDT-12 (Typ Res Bill RY#1)'!S27</f>
        <v>-1.5E-3</v>
      </c>
      <c r="E27" s="75"/>
      <c r="F27" s="79"/>
      <c r="G27" s="15">
        <f>$D$27</f>
        <v>-1.5E-3</v>
      </c>
      <c r="H27" s="75"/>
    </row>
    <row r="28" spans="1:8" x14ac:dyDescent="0.25">
      <c r="A28" s="20">
        <f t="shared" si="0"/>
        <v>20</v>
      </c>
      <c r="C28" s="19" t="s">
        <v>135</v>
      </c>
      <c r="D28" s="15">
        <f>'Exh. JDT-12 (Typ Res Bill RY#1)'!S28</f>
        <v>4.64E-3</v>
      </c>
      <c r="E28" s="75"/>
      <c r="F28" s="79"/>
      <c r="G28" s="15">
        <f>$D$28</f>
        <v>4.64E-3</v>
      </c>
      <c r="H28" s="75"/>
    </row>
    <row r="29" spans="1:8" x14ac:dyDescent="0.25">
      <c r="A29" s="20">
        <f t="shared" si="0"/>
        <v>21</v>
      </c>
      <c r="C29" s="19" t="s">
        <v>122</v>
      </c>
      <c r="D29" s="84">
        <f>SUM(D18:D28)</f>
        <v>0.78498128515439314</v>
      </c>
      <c r="E29" s="75">
        <f>ROUND(D29*D$9,2)</f>
        <v>50.24</v>
      </c>
      <c r="F29" s="79"/>
      <c r="G29" s="84">
        <f>SUM(G18:G28)</f>
        <v>0.76544128515439314</v>
      </c>
      <c r="H29" s="75">
        <f>ROUND(G29*G$9,2)</f>
        <v>48.99</v>
      </c>
    </row>
    <row r="30" spans="1:8" x14ac:dyDescent="0.25">
      <c r="A30" s="20">
        <f t="shared" si="0"/>
        <v>22</v>
      </c>
    </row>
    <row r="31" spans="1:8" x14ac:dyDescent="0.25">
      <c r="A31" s="20">
        <f t="shared" si="0"/>
        <v>23</v>
      </c>
      <c r="C31" s="19" t="s">
        <v>136</v>
      </c>
      <c r="D31" s="15">
        <f>'Exh. JDT-12 (Typ Res Bill RY#1)'!S31</f>
        <v>0.39673999999999998</v>
      </c>
      <c r="E31" s="75">
        <f>ROUND(D31*D$9,2)</f>
        <v>25.39</v>
      </c>
      <c r="F31" s="79"/>
      <c r="G31" s="16">
        <f>$D$31</f>
        <v>0.39673999999999998</v>
      </c>
      <c r="H31" s="75">
        <f>ROUND(G31*G$9,2)</f>
        <v>25.39</v>
      </c>
    </row>
    <row r="32" spans="1:8" x14ac:dyDescent="0.25">
      <c r="A32" s="20">
        <f t="shared" si="0"/>
        <v>24</v>
      </c>
      <c r="D32" s="15"/>
      <c r="E32" s="75"/>
      <c r="F32" s="79"/>
      <c r="G32" s="15"/>
      <c r="H32" s="75"/>
    </row>
    <row r="33" spans="1:8" x14ac:dyDescent="0.25">
      <c r="A33" s="20">
        <f t="shared" si="0"/>
        <v>25</v>
      </c>
      <c r="C33" s="19" t="s">
        <v>137</v>
      </c>
      <c r="D33" s="15">
        <f>'Exh. JDT-12 (Typ Res Bill RY#1)'!S33</f>
        <v>0.55610999999999999</v>
      </c>
      <c r="E33" s="75"/>
      <c r="F33" s="79"/>
      <c r="G33" s="15">
        <f>$D$33</f>
        <v>0.55610999999999999</v>
      </c>
      <c r="H33" s="75"/>
    </row>
    <row r="34" spans="1:8" x14ac:dyDescent="0.25">
      <c r="A34" s="20">
        <f t="shared" si="0"/>
        <v>26</v>
      </c>
      <c r="C34" s="19" t="s">
        <v>138</v>
      </c>
      <c r="D34" s="15">
        <f>'Exh. JDT-12 (Typ Res Bill RY#1)'!S34</f>
        <v>-0.20172999999999999</v>
      </c>
      <c r="E34" s="75"/>
      <c r="F34" s="79"/>
      <c r="G34" s="15">
        <f>$D$34</f>
        <v>-0.20172999999999999</v>
      </c>
      <c r="H34" s="75"/>
    </row>
    <row r="35" spans="1:8" x14ac:dyDescent="0.25">
      <c r="A35" s="20">
        <f t="shared" si="0"/>
        <v>27</v>
      </c>
      <c r="C35" s="19" t="s">
        <v>122</v>
      </c>
      <c r="D35" s="84">
        <f>SUM(D33:D34)</f>
        <v>0.35438000000000003</v>
      </c>
      <c r="E35" s="75">
        <f>ROUND(D35*D$9,2)</f>
        <v>22.68</v>
      </c>
      <c r="F35" s="79"/>
      <c r="G35" s="84">
        <f>SUM(G33:G34)</f>
        <v>0.35438000000000003</v>
      </c>
      <c r="H35" s="75">
        <f>ROUND(G35*G$9,2)</f>
        <v>22.68</v>
      </c>
    </row>
    <row r="36" spans="1:8" x14ac:dyDescent="0.25">
      <c r="A36" s="20">
        <f t="shared" si="0"/>
        <v>28</v>
      </c>
      <c r="C36" s="19" t="s">
        <v>139</v>
      </c>
      <c r="D36" s="84">
        <f>D29+D31+D35</f>
        <v>1.5361012851543929</v>
      </c>
      <c r="E36" s="85">
        <f>SUM(E29,E31,E35)</f>
        <v>98.31</v>
      </c>
      <c r="F36" s="79"/>
      <c r="G36" s="84">
        <f>G29+G31+G35</f>
        <v>1.5165612851543933</v>
      </c>
      <c r="H36" s="85">
        <f>SUM(H29,H31,H35)</f>
        <v>97.06</v>
      </c>
    </row>
    <row r="37" spans="1:8" x14ac:dyDescent="0.25">
      <c r="A37" s="20">
        <f t="shared" si="0"/>
        <v>29</v>
      </c>
      <c r="E37" s="75"/>
      <c r="H37" s="75"/>
    </row>
    <row r="38" spans="1:8" x14ac:dyDescent="0.25">
      <c r="A38" s="20">
        <f t="shared" si="0"/>
        <v>30</v>
      </c>
      <c r="B38" s="19" t="s">
        <v>140</v>
      </c>
      <c r="D38" s="76"/>
      <c r="E38" s="75">
        <f>E13+E15+E36</f>
        <v>94.7</v>
      </c>
      <c r="F38" s="77"/>
      <c r="G38" s="76"/>
      <c r="H38" s="75">
        <f>H13+H15+H36</f>
        <v>96.26</v>
      </c>
    </row>
    <row r="39" spans="1:8" x14ac:dyDescent="0.25">
      <c r="A39" s="20">
        <f t="shared" si="0"/>
        <v>31</v>
      </c>
      <c r="B39" s="19" t="s">
        <v>141</v>
      </c>
      <c r="D39" s="76"/>
      <c r="E39" s="75"/>
      <c r="F39" s="77"/>
      <c r="G39" s="76"/>
      <c r="H39" s="75">
        <f>H38-$E38</f>
        <v>1.5600000000000023</v>
      </c>
    </row>
    <row r="40" spans="1:8" x14ac:dyDescent="0.25">
      <c r="A40" s="20">
        <f t="shared" si="0"/>
        <v>32</v>
      </c>
      <c r="B40" s="19" t="s">
        <v>142</v>
      </c>
      <c r="D40" s="87"/>
      <c r="E40" s="87"/>
      <c r="F40" s="88"/>
      <c r="G40" s="87"/>
      <c r="H40" s="2">
        <f>H39/$E38</f>
        <v>1.647307286166845E-2</v>
      </c>
    </row>
    <row r="41" spans="1:8" x14ac:dyDescent="0.25">
      <c r="E41" s="75"/>
    </row>
    <row r="42" spans="1:8" ht="17.25" x14ac:dyDescent="0.25">
      <c r="B42" s="59" t="s">
        <v>151</v>
      </c>
    </row>
    <row r="44" spans="1:8" x14ac:dyDescent="0.25">
      <c r="B44" s="51" t="s">
        <v>73</v>
      </c>
    </row>
    <row r="46" spans="1:8" ht="14.25" customHeight="1" x14ac:dyDescent="0.25"/>
  </sheetData>
  <printOptions horizontalCentered="1"/>
  <pageMargins left="0.45" right="0.45" top="1" bottom="1" header="0.5" footer="0.5"/>
  <pageSetup scale="7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68A47F-A263-462F-BED8-5CF889A5B969}"/>
</file>

<file path=customXml/itemProps2.xml><?xml version="1.0" encoding="utf-8"?>
<ds:datastoreItem xmlns:ds="http://schemas.openxmlformats.org/officeDocument/2006/customXml" ds:itemID="{A78C8B67-6152-4B04-AB2A-D9A911CC84E6}"/>
</file>

<file path=customXml/itemProps3.xml><?xml version="1.0" encoding="utf-8"?>
<ds:datastoreItem xmlns:ds="http://schemas.openxmlformats.org/officeDocument/2006/customXml" ds:itemID="{4B5A5819-F1FF-4C80-BE46-D5ACED10D2DA}"/>
</file>

<file path=customXml/itemProps4.xml><?xml version="1.0" encoding="utf-8"?>
<ds:datastoreItem xmlns:ds="http://schemas.openxmlformats.org/officeDocument/2006/customXml" ds:itemID="{ECBD2887-3ACF-4716-89D8-EF9CC32BA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Exh. JDT-12 (Impacts RY#1)</vt:lpstr>
      <vt:lpstr>Exh. JDT-12 (Impacts RY#2)</vt:lpstr>
      <vt:lpstr>Exh. JDT-12 (Res Bill Summary)</vt:lpstr>
      <vt:lpstr>Exh. JDT-12 (Typ Res Bill RY#1)</vt:lpstr>
      <vt:lpstr>Exh. JDT-12 (Typ Res Bill RY#2)</vt:lpstr>
      <vt:lpstr>'Exh. JDT-12 (Impacts RY#1)'!Print_Area</vt:lpstr>
      <vt:lpstr>'Exh. JDT-12 (Impacts RY#2)'!Print_Area</vt:lpstr>
      <vt:lpstr>'Exh. JDT-12 (Res Bill Summary)'!Print_Area</vt:lpstr>
      <vt:lpstr>'Exh. JDT-12 (Typ Res Bill RY#1)'!Print_Area</vt:lpstr>
      <vt:lpstr>'Exh. JDT-12 (Typ Res Bill RY#2)'!Print_Area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2024-09-13T04:47:15Z</cp:lastPrinted>
  <dcterms:created xsi:type="dcterms:W3CDTF">2024-09-13T04:42:43Z</dcterms:created>
  <dcterms:modified xsi:type="dcterms:W3CDTF">2024-09-17T19:09:15Z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