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106" documentId="8_{575C042D-8933-4266-BAE1-0CD3614C9323}" xr6:coauthVersionLast="47" xr6:coauthVersionMax="47" xr10:uidLastSave="{72CA36C8-2C11-4148-BAFF-3A0D1ED82D7C}"/>
  <bookViews>
    <workbookView xWindow="912" yWindow="-108" windowWidth="22236" windowHeight="13176" xr2:uid="{5036FD90-DAB8-4A8C-A982-723A777F38FE}"/>
  </bookViews>
  <sheets>
    <sheet name="5.1" sheetId="1" r:id="rId1"/>
    <sheet name="5.1.1" sheetId="3" r:id="rId2"/>
    <sheet name="5.1.2" sheetId="4" r:id="rId3"/>
    <sheet name="5.1.3" sheetId="5" r:id="rId4"/>
    <sheet name="5.1.4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>255</definedName>
    <definedName name="_Order2">0</definedName>
    <definedName name="DispatchSum">"GRID Thermal Generation!R2C1:R4C2"</definedName>
    <definedName name="MidC" localSheetId="2">[1]lookup!$C$109:$D$118</definedName>
    <definedName name="MidC" localSheetId="3">[2]lookup!$C$109:$D$118</definedName>
    <definedName name="MidC" localSheetId="4">[3]lookup!$C$122:$D$136</definedName>
    <definedName name="MidC">[4]lookup!$C$90:$D$99</definedName>
    <definedName name="_xlnm.Print_Area" localSheetId="0">'5.1'!$A$1:$J$61</definedName>
    <definedName name="_xlnm.Print_Area" localSheetId="1">'5.1.1'!$A$1:$M$45</definedName>
    <definedName name="_xlnm.Print_Area" localSheetId="2">'5.1.2'!$A$1:$I$118</definedName>
    <definedName name="_xlnm.Print_Area" localSheetId="3">'5.1.3'!$A$1:$I$118</definedName>
    <definedName name="_xlnm.Print_Area" localSheetId="4">'5.1.4'!$A$1:$I$133</definedName>
    <definedName name="_xlnm.Print_Titles" localSheetId="2">'5.1.2'!$A:$C,'5.1.2'!$1:$6</definedName>
    <definedName name="_xlnm.Print_Titles" localSheetId="3">'5.1.3'!$A:$C,'5.1.3'!$1:$6</definedName>
    <definedName name="_xlnm.Print_Titles" localSheetId="4">'5.1.4'!$A:$C,'5.1.4'!$1:$6</definedName>
    <definedName name="Purchases" localSheetId="2">[1]lookup!$C$23:$D$68</definedName>
    <definedName name="Purchases" localSheetId="3">[2]lookup!$C$23:$D$68</definedName>
    <definedName name="Purchases" localSheetId="4">[3]lookup!$C$23:$D$69</definedName>
    <definedName name="Purchases">[4]lookup!$C$20:$D$63</definedName>
    <definedName name="QFs" localSheetId="2">[1]lookup!$C$69:$D$107</definedName>
    <definedName name="QFs" localSheetId="3">[2]lookup!$C$69:$D$107</definedName>
    <definedName name="QFs" localSheetId="4">[3]lookup!$C$70:$D$120</definedName>
    <definedName name="QFs">[4]lookup!$C$65:$D$88</definedName>
    <definedName name="RevenueSum">"GRID Thermal Revenue!R2C1:R4C2"</definedName>
    <definedName name="Sales" localSheetId="2">[1]lookup!$C$3:$D$20</definedName>
    <definedName name="Sales" localSheetId="3">[2]lookup!$C$3:$D$20</definedName>
    <definedName name="Sales" localSheetId="4">[3]lookup!$C$3:$D$20</definedName>
    <definedName name="Sales">[4]lookup!$C$3:$D$18</definedName>
    <definedName name="SAPBEXrevision">1</definedName>
    <definedName name="SAPBEXsysID">"BWP"</definedName>
    <definedName name="SAPBEXwbID">"45FIHJWMI3GHFVKWLVCY66MTN"</definedName>
    <definedName name="Storage" localSheetId="2">[1]lookup!$C$120:$D$137</definedName>
    <definedName name="Storage" localSheetId="3">[2]lookup!$C$120:$D$137</definedName>
    <definedName name="Storage" localSheetId="4">[3]lookup!$C$138:$D$159</definedName>
    <definedName name="Storage">[4]lookup!$C$101:$D$118</definedName>
    <definedName name="Ver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6" l="1"/>
  <c r="H106" i="6"/>
  <c r="H107" i="6"/>
  <c r="H108" i="6"/>
  <c r="H109" i="6"/>
  <c r="H110" i="6"/>
  <c r="H111" i="6"/>
  <c r="H113" i="6"/>
  <c r="H114" i="6"/>
  <c r="D106" i="6"/>
  <c r="G131" i="6" l="1"/>
  <c r="G94" i="6" l="1"/>
  <c r="F94" i="6"/>
  <c r="G40" i="3" l="1"/>
  <c r="E40" i="3"/>
  <c r="K39" i="3"/>
  <c r="G39" i="3"/>
  <c r="E39" i="3"/>
  <c r="G38" i="3"/>
  <c r="E38" i="3"/>
  <c r="G34" i="3"/>
  <c r="E34" i="3"/>
  <c r="G33" i="3"/>
  <c r="E33" i="3"/>
  <c r="G32" i="3"/>
  <c r="M32" i="3" s="1"/>
  <c r="E32" i="3"/>
  <c r="G31" i="3"/>
  <c r="E31" i="3"/>
  <c r="K27" i="3"/>
  <c r="M27" i="3" s="1"/>
  <c r="I27" i="3"/>
  <c r="G26" i="3"/>
  <c r="E26" i="3"/>
  <c r="M25" i="3"/>
  <c r="I25" i="3"/>
  <c r="G24" i="3"/>
  <c r="E24" i="3"/>
  <c r="K23" i="3"/>
  <c r="G23" i="3"/>
  <c r="E23" i="3"/>
  <c r="K22" i="3"/>
  <c r="G22" i="3"/>
  <c r="E22" i="3"/>
  <c r="K21" i="3"/>
  <c r="G21" i="3"/>
  <c r="E21" i="3"/>
  <c r="M17" i="3"/>
  <c r="I17" i="3"/>
  <c r="F13" i="1" s="1"/>
  <c r="I13" i="1" s="1"/>
  <c r="G16" i="3"/>
  <c r="E16" i="3"/>
  <c r="K15" i="3"/>
  <c r="G15" i="3"/>
  <c r="E15" i="3"/>
  <c r="M9" i="3"/>
  <c r="B33" i="1"/>
  <c r="G32" i="1"/>
  <c r="D32" i="1"/>
  <c r="B32" i="1"/>
  <c r="G31" i="1"/>
  <c r="D31" i="1"/>
  <c r="B31" i="1"/>
  <c r="B30" i="1"/>
  <c r="B28" i="1"/>
  <c r="G27" i="1"/>
  <c r="D27" i="1"/>
  <c r="B27" i="1"/>
  <c r="G26" i="1"/>
  <c r="D26" i="1"/>
  <c r="B26" i="1"/>
  <c r="G25" i="1"/>
  <c r="D25" i="1"/>
  <c r="B25" i="1"/>
  <c r="B24" i="1"/>
  <c r="B22" i="1"/>
  <c r="G21" i="1"/>
  <c r="F21" i="1"/>
  <c r="I21" i="1" s="1"/>
  <c r="D21" i="1"/>
  <c r="B21" i="1"/>
  <c r="G20" i="1"/>
  <c r="D20" i="1"/>
  <c r="B20" i="1"/>
  <c r="G19" i="1"/>
  <c r="D19" i="1"/>
  <c r="B19" i="1"/>
  <c r="G18" i="1"/>
  <c r="D18" i="1"/>
  <c r="B18" i="1"/>
  <c r="G17" i="1"/>
  <c r="D17" i="1"/>
  <c r="B17" i="1"/>
  <c r="B16" i="1"/>
  <c r="B14" i="1"/>
  <c r="G13" i="1"/>
  <c r="D13" i="1"/>
  <c r="B13" i="1"/>
  <c r="G12" i="1"/>
  <c r="D12" i="1"/>
  <c r="B12" i="1"/>
  <c r="G11" i="1"/>
  <c r="D11" i="1"/>
  <c r="B11" i="1"/>
  <c r="B10" i="1"/>
  <c r="B3" i="1"/>
  <c r="B2" i="1"/>
  <c r="I23" i="3" l="1"/>
  <c r="E35" i="3"/>
  <c r="M34" i="3"/>
  <c r="I31" i="3"/>
  <c r="F25" i="1" s="1"/>
  <c r="I24" i="3"/>
  <c r="F19" i="1" s="1"/>
  <c r="I19" i="1" s="1"/>
  <c r="E28" i="3"/>
  <c r="E41" i="3"/>
  <c r="I40" i="3"/>
  <c r="F32" i="1" s="1"/>
  <c r="I32" i="1" s="1"/>
  <c r="I34" i="3"/>
  <c r="F27" i="1" s="1"/>
  <c r="I27" i="1" s="1"/>
  <c r="M22" i="3"/>
  <c r="I15" i="3"/>
  <c r="F11" i="1" s="1"/>
  <c r="E18" i="3"/>
  <c r="I26" i="3"/>
  <c r="F20" i="1" s="1"/>
  <c r="I20" i="1" s="1"/>
  <c r="I16" i="3"/>
  <c r="F12" i="1" s="1"/>
  <c r="I12" i="1" s="1"/>
  <c r="M23" i="3"/>
  <c r="M39" i="3"/>
  <c r="M21" i="3"/>
  <c r="G28" i="3"/>
  <c r="I39" i="3"/>
  <c r="I22" i="3"/>
  <c r="F18" i="1" s="1"/>
  <c r="I18" i="1" s="1"/>
  <c r="I33" i="3"/>
  <c r="F26" i="1" s="1"/>
  <c r="I26" i="1" s="1"/>
  <c r="I38" i="3"/>
  <c r="M33" i="3"/>
  <c r="G35" i="3"/>
  <c r="G41" i="3"/>
  <c r="I21" i="3"/>
  <c r="M15" i="3"/>
  <c r="G18" i="3"/>
  <c r="I32" i="3"/>
  <c r="I35" i="3" l="1"/>
  <c r="E43" i="3"/>
  <c r="I18" i="3"/>
  <c r="F17" i="1"/>
  <c r="I28" i="3"/>
  <c r="F14" i="1"/>
  <c r="I11" i="1"/>
  <c r="I14" i="1" s="1"/>
  <c r="I41" i="3"/>
  <c r="F31" i="1"/>
  <c r="F28" i="1"/>
  <c r="I25" i="1"/>
  <c r="I28" i="1" s="1"/>
  <c r="G43" i="3"/>
  <c r="I43" i="3" l="1"/>
  <c r="F35" i="1" s="1"/>
  <c r="I31" i="1"/>
  <c r="I33" i="1" s="1"/>
  <c r="F33" i="1"/>
  <c r="I17" i="1"/>
  <c r="I22" i="1" s="1"/>
  <c r="F22" i="1"/>
  <c r="I35" i="1" l="1"/>
  <c r="D99" i="6" l="1"/>
  <c r="F99" i="6" l="1"/>
  <c r="D101" i="6"/>
  <c r="F101" i="6" l="1"/>
  <c r="F131" i="6" s="1"/>
  <c r="K31" i="3"/>
  <c r="K35" i="3" l="1"/>
  <c r="M31" i="3"/>
  <c r="M35" i="3" s="1"/>
  <c r="D72" i="6" l="1"/>
  <c r="I72" i="6" l="1"/>
  <c r="D116" i="6"/>
  <c r="H116" i="6" s="1"/>
  <c r="D112" i="6" l="1"/>
  <c r="H112" i="6" l="1"/>
  <c r="K40" i="3"/>
  <c r="M40" i="3" s="1"/>
  <c r="D115" i="6" l="1"/>
  <c r="H115" i="6" s="1"/>
  <c r="D104" i="6"/>
  <c r="H104" i="6" l="1"/>
  <c r="H124" i="6" s="1"/>
  <c r="H131" i="6" s="1"/>
  <c r="D124" i="6"/>
  <c r="K38" i="3"/>
  <c r="M38" i="3" l="1"/>
  <c r="M41" i="3" s="1"/>
  <c r="K41" i="3"/>
  <c r="D24" i="6" l="1"/>
  <c r="I24" i="6" l="1"/>
  <c r="D27" i="6"/>
  <c r="I27" i="6" l="1"/>
  <c r="K24" i="3"/>
  <c r="M24" i="3" l="1"/>
  <c r="D10" i="6" l="1"/>
  <c r="I10" i="6" l="1"/>
  <c r="I16" i="6" s="1"/>
  <c r="D16" i="6"/>
  <c r="K16" i="3"/>
  <c r="M16" i="3" l="1"/>
  <c r="M18" i="3" s="1"/>
  <c r="K18" i="3"/>
  <c r="D88" i="6" l="1"/>
  <c r="I88" i="6" l="1"/>
  <c r="I90" i="6" s="1"/>
  <c r="D90" i="6"/>
  <c r="D94" i="6" s="1"/>
  <c r="D131" i="6" s="1"/>
  <c r="K26" i="3" l="1"/>
  <c r="I94" i="6"/>
  <c r="I131" i="6" s="1"/>
  <c r="M26" i="3" l="1"/>
  <c r="M28" i="3" s="1"/>
  <c r="M43" i="3" s="1"/>
  <c r="K28" i="3"/>
  <c r="K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8" authorId="0" shapeId="0" xr:uid="{50F98CE7-24C1-4BD1-BB46-401EA0BB44A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 of D190, D203 in JDW-2 (RJM-2)</t>
        </r>
      </text>
    </comment>
    <comment ref="D106" authorId="0" shapeId="0" xr:uid="{AD8326E3-C331-4B45-B114-112835FC488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'WA NPC'D229 + [135b2]'FuelAllocation'E134</t>
        </r>
      </text>
    </comment>
    <comment ref="D112" authorId="0" shapeId="0" xr:uid="{C7EEF42F-8E8E-4C33-99F1-1A8C5509F3C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'WA NPC'D233 + [135b2]'FuelAllocation'E148</t>
        </r>
      </text>
    </comment>
    <comment ref="D116" authorId="0" shapeId="0" xr:uid="{070A5EE1-7303-45D9-B796-9923F9B0D0B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'WA NPC'D234 + [135b2]'FuelAllocation'E152</t>
        </r>
      </text>
    </comment>
  </commentList>
</comments>
</file>

<file path=xl/sharedStrings.xml><?xml version="1.0" encoding="utf-8"?>
<sst xmlns="http://schemas.openxmlformats.org/spreadsheetml/2006/main" count="649" uniqueCount="217">
  <si>
    <t>TOTAL</t>
  </si>
  <si>
    <t>WASHINGTON</t>
  </si>
  <si>
    <t>ACCOUNT</t>
  </si>
  <si>
    <t>COMPANY</t>
  </si>
  <si>
    <t>FACTOR</t>
  </si>
  <si>
    <t>FACTOR %</t>
  </si>
  <si>
    <t>Allocated</t>
  </si>
  <si>
    <t>REF #</t>
  </si>
  <si>
    <t>Normalizing Adjustment:</t>
  </si>
  <si>
    <t>Situs</t>
  </si>
  <si>
    <t>5.1.1</t>
  </si>
  <si>
    <t>Total Net Power Cost Adjustment - Restating</t>
  </si>
  <si>
    <t>Description of Adjustment</t>
  </si>
  <si>
    <t>WA</t>
  </si>
  <si>
    <t>PacifiCorp</t>
  </si>
  <si>
    <t>Net Power Costs - WIJAM Allocated</t>
  </si>
  <si>
    <t>(1)</t>
  </si>
  <si>
    <t>(2)</t>
  </si>
  <si>
    <t>(3)</t>
  </si>
  <si>
    <t>(4)</t>
  </si>
  <si>
    <t>(5)</t>
  </si>
  <si>
    <t>(6)</t>
  </si>
  <si>
    <t>(7)</t>
  </si>
  <si>
    <t>(8)</t>
  </si>
  <si>
    <t>(5) - (4)</t>
  </si>
  <si>
    <t>(7) - (5)</t>
  </si>
  <si>
    <t>UNADJUSTED / PER BOOKS</t>
  </si>
  <si>
    <t>NORMALIZED NPC</t>
  </si>
  <si>
    <t>NORMALIZING ADJUSTMENT</t>
  </si>
  <si>
    <t>PRO FORMA NPC</t>
  </si>
  <si>
    <t>PRO FORMA ADJUSTMENT</t>
  </si>
  <si>
    <t>NPC (1)</t>
  </si>
  <si>
    <t>12 Months Ended June 2022</t>
  </si>
  <si>
    <t>12 Months Ended December 2024</t>
  </si>
  <si>
    <t>FERC</t>
  </si>
  <si>
    <t>Alloc.</t>
  </si>
  <si>
    <t>Washington</t>
  </si>
  <si>
    <t>Description</t>
  </si>
  <si>
    <t>Account</t>
  </si>
  <si>
    <t>Factor</t>
  </si>
  <si>
    <t>%</t>
  </si>
  <si>
    <t>Sales for Resale  (Account 447)</t>
  </si>
  <si>
    <t>Existing Firm Sales - Pacific</t>
  </si>
  <si>
    <t>447NPC</t>
  </si>
  <si>
    <t>Post-Merger Firm Sales</t>
  </si>
  <si>
    <t>Non-Firm Sales</t>
  </si>
  <si>
    <t>Total Sales for Resale</t>
  </si>
  <si>
    <t>Purchased Power (Account 555)</t>
  </si>
  <si>
    <t>Existing Firm Demand - Pacific</t>
  </si>
  <si>
    <t>555NPC</t>
  </si>
  <si>
    <t>Existing Firm Energy - Pacific</t>
  </si>
  <si>
    <t>Existing Firm Energy - Utah</t>
  </si>
  <si>
    <t>WA Qualifying Facilities</t>
  </si>
  <si>
    <t>Post-Merger Firm Energy</t>
  </si>
  <si>
    <t>Other Generation Expenses</t>
  </si>
  <si>
    <t>Total Purchased Power</t>
  </si>
  <si>
    <t>Wheeling (Account 565)</t>
  </si>
  <si>
    <t>Existing Firm - Pacific</t>
  </si>
  <si>
    <t>565NPC</t>
  </si>
  <si>
    <t>Existing Firm - Utah</t>
  </si>
  <si>
    <t>Post Merger Firm</t>
  </si>
  <si>
    <t>Non Firm</t>
  </si>
  <si>
    <t>Total Wheeling Expense</t>
  </si>
  <si>
    <t>Fuel Expense (Accounts 501 and 547)</t>
  </si>
  <si>
    <t>Fuel Consumed - Coal</t>
  </si>
  <si>
    <t>501NPC</t>
  </si>
  <si>
    <t>Steam from Other Sources</t>
  </si>
  <si>
    <t>503NPC</t>
  </si>
  <si>
    <t>Fuel Consumed - Natural Gas</t>
  </si>
  <si>
    <t>547NPC</t>
  </si>
  <si>
    <t>Total Fuel and Other Expense</t>
  </si>
  <si>
    <t>Total Net Power Cost</t>
  </si>
  <si>
    <t>Ref. 2.2</t>
  </si>
  <si>
    <t>Ref. 5.1.3</t>
  </si>
  <si>
    <t>Ref. 5.1</t>
  </si>
  <si>
    <t>Ref. 5.1.4</t>
  </si>
  <si>
    <t>Ref. 5.2</t>
  </si>
  <si>
    <t>Line 66</t>
  </si>
  <si>
    <t>Study Results</t>
  </si>
  <si>
    <t>MERGED PEAK/ENERGY SPLIT</t>
  </si>
  <si>
    <t>Period Ending</t>
  </si>
  <si>
    <t>($)</t>
  </si>
  <si>
    <t xml:space="preserve">Pre-Merger </t>
  </si>
  <si>
    <t>Total</t>
  </si>
  <si>
    <t>Demand</t>
  </si>
  <si>
    <t>Energy</t>
  </si>
  <si>
    <t>Non-Firm</t>
  </si>
  <si>
    <t>Post-Merger</t>
  </si>
  <si>
    <t>SPECIAL SALES FOR RESALE</t>
  </si>
  <si>
    <t>Pacific Pre Merger</t>
  </si>
  <si>
    <t>Post Merger</t>
  </si>
  <si>
    <t>Utah Pre Merger</t>
  </si>
  <si>
    <t>NonFirm Sub Total</t>
  </si>
  <si>
    <t>--------------------</t>
  </si>
  <si>
    <t xml:space="preserve"> </t>
  </si>
  <si>
    <t>TOTAL SPECIAL SALES</t>
  </si>
  <si>
    <t>PURCHASED POWER &amp; NET INTERCHANGE</t>
  </si>
  <si>
    <t>BPA Peak Purchase</t>
  </si>
  <si>
    <t>Pacific Capacity</t>
  </si>
  <si>
    <t>Mid Columbia</t>
  </si>
  <si>
    <t>Misc/Pacific</t>
  </si>
  <si>
    <t>Q.F. Contracts/PPL</t>
  </si>
  <si>
    <t>Small Purchases west</t>
  </si>
  <si>
    <t>Pacific Sub Total</t>
  </si>
  <si>
    <t>Gemstate</t>
  </si>
  <si>
    <t>GSLM</t>
  </si>
  <si>
    <t>QF Contracts/UPL</t>
  </si>
  <si>
    <t>IPP Layoff</t>
  </si>
  <si>
    <t>Small Purchases east</t>
  </si>
  <si>
    <t>UP&amp;L to PP&amp;L</t>
  </si>
  <si>
    <t>Utah Sub Total</t>
  </si>
  <si>
    <t>Amor IX</t>
  </si>
  <si>
    <t>Cedar Springs Wind</t>
  </si>
  <si>
    <t>Cedar Springs III Wind</t>
  </si>
  <si>
    <t>Combine Hills Wind</t>
  </si>
  <si>
    <t>Cove Mountain Solar</t>
  </si>
  <si>
    <t>Cove Mountain Solar 2</t>
  </si>
  <si>
    <t>Deseret Purchase</t>
  </si>
  <si>
    <t>Eagle Mountain - UAMPS/UMPA</t>
  </si>
  <si>
    <t>Graphite Solar</t>
  </si>
  <si>
    <t>Hunter Solar</t>
  </si>
  <si>
    <t>Hurricane Purchase</t>
  </si>
  <si>
    <t>MagCorp Reserves</t>
  </si>
  <si>
    <t>Milford Solar</t>
  </si>
  <si>
    <t>Millican Solar</t>
  </si>
  <si>
    <t>Monsanto Reserves (P4 Production)</t>
  </si>
  <si>
    <t>Nucor</t>
  </si>
  <si>
    <t>Old Mill Solar</t>
  </si>
  <si>
    <t>Pavant III Solar</t>
  </si>
  <si>
    <t>Prineville Solar</t>
  </si>
  <si>
    <t>Rock River Wind</t>
  </si>
  <si>
    <t>Sigurd Solar</t>
  </si>
  <si>
    <t>Small Purchases West</t>
  </si>
  <si>
    <t>Three Buttes Wind</t>
  </si>
  <si>
    <t>Top of the World Wind</t>
  </si>
  <si>
    <t>Wolverine Creek Wind</t>
  </si>
  <si>
    <t>PSCo Exchange</t>
  </si>
  <si>
    <t>SCL State Line</t>
  </si>
  <si>
    <t>Short Term Firm Purchases</t>
  </si>
  <si>
    <t>New Firm Sub Total</t>
  </si>
  <si>
    <t>Integration Charge</t>
  </si>
  <si>
    <t>Non Firm Sub Total</t>
  </si>
  <si>
    <t>TOTAL PURCHASED POWER &amp; NET INTERCHANGE</t>
  </si>
  <si>
    <t>WHEELING &amp; U. OF F. EXPENSE</t>
  </si>
  <si>
    <t>Pacific Firm Wheeling and Use of Facilities</t>
  </si>
  <si>
    <t>Utah Firm Wheeling and Use of Facilities</t>
  </si>
  <si>
    <t>Non-Firm Wheeling</t>
  </si>
  <si>
    <t>TOTAL WHEELING &amp; U. OF F. EXPENSE</t>
  </si>
  <si>
    <t>THERMAL FUEL BURN EXPENSE</t>
  </si>
  <si>
    <t>Colstrip</t>
  </si>
  <si>
    <t>Craig</t>
  </si>
  <si>
    <t>Chehalis</t>
  </si>
  <si>
    <t>Currant Creek</t>
  </si>
  <si>
    <t>Dave Johnston</t>
  </si>
  <si>
    <t>Gadsby</t>
  </si>
  <si>
    <t>Gadsby CT</t>
  </si>
  <si>
    <t>Hayden</t>
  </si>
  <si>
    <t>Hermiston</t>
  </si>
  <si>
    <t>Hunter</t>
  </si>
  <si>
    <t>Huntington</t>
  </si>
  <si>
    <t>Jim Bridger</t>
  </si>
  <si>
    <t>Lake Side 1</t>
  </si>
  <si>
    <t>Lake Side 2</t>
  </si>
  <si>
    <t>Naughton 1 &amp; 2</t>
  </si>
  <si>
    <t>Naughton 3</t>
  </si>
  <si>
    <t>Wyodak</t>
  </si>
  <si>
    <t>TOTAL FUEL BURN EXPENSE</t>
  </si>
  <si>
    <t>OTHER GENERATION EXPENSE</t>
  </si>
  <si>
    <t>Blundell</t>
  </si>
  <si>
    <t>TOTAL OTHER GEN. EXPENSE</t>
  </si>
  <si>
    <t>=</t>
  </si>
  <si>
    <t>NET POWER COST</t>
  </si>
  <si>
    <t>Ref 5.1.1</t>
  </si>
  <si>
    <t>Merged</t>
  </si>
  <si>
    <t>01/24-12/24</t>
  </si>
  <si>
    <t>---------------------------------------------------------</t>
  </si>
  <si>
    <t>Appaloosa 1A Solar</t>
  </si>
  <si>
    <t>Appaloosa 1B Solar</t>
  </si>
  <si>
    <t>Castle Solar UoU</t>
  </si>
  <si>
    <t>Castle Solar IHC</t>
  </si>
  <si>
    <t>Cedar Springs Wind III</t>
  </si>
  <si>
    <t>Cedar Springs Wind IV</t>
  </si>
  <si>
    <t>Cove Mountain Solar II</t>
  </si>
  <si>
    <t>Elektron Solar 20yr</t>
  </si>
  <si>
    <t>Elektron Solar 25yr</t>
  </si>
  <si>
    <t>Hermiston Purchase</t>
  </si>
  <si>
    <t>Horseshoe Solar</t>
  </si>
  <si>
    <t>MagCorp Buythru</t>
  </si>
  <si>
    <t>Milican Solar</t>
  </si>
  <si>
    <t>Monsanto Reserves</t>
  </si>
  <si>
    <t>Rocket Solar</t>
  </si>
  <si>
    <t>Skysol Solar</t>
  </si>
  <si>
    <t>Soda Lake Geothermal</t>
  </si>
  <si>
    <t>Glen Canyon</t>
  </si>
  <si>
    <t>Rush Lake</t>
  </si>
  <si>
    <t>Fremont Solar</t>
  </si>
  <si>
    <t>Green River Energy Center</t>
  </si>
  <si>
    <t>Anticline Wind</t>
  </si>
  <si>
    <t>Boswell Springs Wind</t>
  </si>
  <si>
    <t>Two River Wind LLC</t>
  </si>
  <si>
    <t>Cedar Creek</t>
  </si>
  <si>
    <t>UT Schedule Adjustment</t>
  </si>
  <si>
    <t>Rush lake_BESS</t>
  </si>
  <si>
    <t>Fremont Solar_BESS</t>
  </si>
  <si>
    <t>Green River Energy Center_BESS</t>
  </si>
  <si>
    <t>Other Generation</t>
  </si>
  <si>
    <t>TOTAL PURCHASED PW &amp; NET INT.</t>
  </si>
  <si>
    <t>Jim Bridger - Gas</t>
  </si>
  <si>
    <t>Naughton - Gas</t>
  </si>
  <si>
    <t>Naughton</t>
  </si>
  <si>
    <t>Washington 2023 General Rate Case</t>
  </si>
  <si>
    <t>PAGE</t>
  </si>
  <si>
    <t>ALLOCATED</t>
  </si>
  <si>
    <t>RES</t>
  </si>
  <si>
    <t xml:space="preserve">The net power cost adjustment normalizes power costs by adjusting sales for resale, purchase power, wheeling and fuel in a manner consistent with the contractual terms of sales and purchase agreements, and normal hydro and temperature conditions on a WIJAM basis. </t>
  </si>
  <si>
    <t>Net Power Costs (Restating)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</si>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</sst>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%"/>
    <numFmt numFmtId="167" formatCode="[$-409]mmm\-yy;@"/>
    <numFmt numFmtId="168" formatCode="#,##0\ ;[Red]\(#,##0\);0\ "/>
    <numFmt numFmtId="169" formatCode="0\ \ ;@\ \ "/>
    <numFmt numFmtId="170" formatCode="#,##0\ ;[Red]\(#,##0\)"/>
    <numFmt numFmtId="171" formatCode="#,##0.000000\ ;[Red]\(#,##0.000000\);0.000000\ 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Genev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/>
    <xf numFmtId="41" fontId="1" fillId="0" borderId="0"/>
    <xf numFmtId="0" fontId="5" fillId="0" borderId="0"/>
    <xf numFmtId="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2">
    <xf numFmtId="0" fontId="0" fillId="0" borderId="0" xfId="0"/>
    <xf numFmtId="41" fontId="2" fillId="0" borderId="0" xfId="3" applyFont="1"/>
    <xf numFmtId="41" fontId="3" fillId="0" borderId="0" xfId="3" applyFont="1" applyAlignment="1">
      <alignment horizontal="center"/>
    </xf>
    <xf numFmtId="164" fontId="3" fillId="0" borderId="0" xfId="1" applyNumberFormat="1" applyFont="1" applyAlignment="1">
      <alignment horizontal="center"/>
    </xf>
    <xf numFmtId="41" fontId="2" fillId="0" borderId="0" xfId="4" applyFont="1" applyAlignment="1">
      <alignment horizontal="left"/>
    </xf>
    <xf numFmtId="41" fontId="2" fillId="0" borderId="0" xfId="4" applyFont="1"/>
    <xf numFmtId="41" fontId="4" fillId="0" borderId="0" xfId="4" applyFont="1" applyAlignment="1">
      <alignment horizontal="center"/>
    </xf>
    <xf numFmtId="0" fontId="2" fillId="0" borderId="0" xfId="5" applyFont="1"/>
    <xf numFmtId="41" fontId="2" fillId="0" borderId="0" xfId="4" applyFont="1" applyAlignment="1">
      <alignment horizontal="center"/>
    </xf>
    <xf numFmtId="49" fontId="2" fillId="0" borderId="0" xfId="4" applyNumberFormat="1" applyFont="1" applyAlignment="1">
      <alignment horizontal="center"/>
    </xf>
    <xf numFmtId="41" fontId="2" fillId="0" borderId="0" xfId="4" quotePrefix="1" applyFont="1" applyAlignment="1">
      <alignment horizontal="center"/>
    </xf>
    <xf numFmtId="41" fontId="2" fillId="0" borderId="10" xfId="4" applyFont="1" applyBorder="1" applyAlignment="1">
      <alignment horizontal="center"/>
    </xf>
    <xf numFmtId="41" fontId="2" fillId="0" borderId="11" xfId="4" applyFont="1" applyBorder="1" applyAlignment="1">
      <alignment horizontal="center"/>
    </xf>
    <xf numFmtId="41" fontId="2" fillId="0" borderId="11" xfId="4" applyFont="1" applyBorder="1" applyAlignment="1">
      <alignment horizontal="centerContinuous"/>
    </xf>
    <xf numFmtId="41" fontId="2" fillId="0" borderId="12" xfId="4" applyFont="1" applyBorder="1" applyAlignment="1">
      <alignment horizontal="center"/>
    </xf>
    <xf numFmtId="41" fontId="2" fillId="0" borderId="13" xfId="4" applyFon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41" fontId="6" fillId="0" borderId="0" xfId="4" applyFont="1" applyAlignment="1">
      <alignment horizontal="center"/>
    </xf>
    <xf numFmtId="37" fontId="2" fillId="0" borderId="15" xfId="4" applyNumberFormat="1" applyFont="1" applyBorder="1"/>
    <xf numFmtId="37" fontId="2" fillId="0" borderId="0" xfId="4" applyNumberFormat="1" applyFont="1"/>
    <xf numFmtId="41" fontId="2" fillId="0" borderId="16" xfId="4" applyFont="1" applyBorder="1" applyAlignment="1">
      <alignment horizontal="center"/>
    </xf>
    <xf numFmtId="37" fontId="2" fillId="0" borderId="0" xfId="4" applyNumberFormat="1" applyFont="1" applyAlignment="1">
      <alignment horizontal="center"/>
    </xf>
    <xf numFmtId="41" fontId="2" fillId="0" borderId="17" xfId="4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168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9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center"/>
    </xf>
    <xf numFmtId="168" fontId="1" fillId="0" borderId="0" xfId="0" applyNumberFormat="1" applyFont="1"/>
    <xf numFmtId="41" fontId="1" fillId="0" borderId="0" xfId="0" applyNumberFormat="1" applyFont="1"/>
    <xf numFmtId="170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fill"/>
    </xf>
    <xf numFmtId="171" fontId="1" fillId="0" borderId="0" xfId="0" applyNumberFormat="1" applyFont="1"/>
    <xf numFmtId="164" fontId="1" fillId="0" borderId="0" xfId="0" applyNumberFormat="1" applyFont="1"/>
    <xf numFmtId="41" fontId="1" fillId="0" borderId="0" xfId="0" quotePrefix="1" applyNumberFormat="1" applyFont="1"/>
    <xf numFmtId="0" fontId="1" fillId="0" borderId="0" xfId="0" quotePrefix="1" applyFont="1" applyAlignment="1">
      <alignment horizontal="left"/>
    </xf>
    <xf numFmtId="4" fontId="1" fillId="0" borderId="0" xfId="0" applyNumberFormat="1" applyFont="1"/>
    <xf numFmtId="38" fontId="1" fillId="0" borderId="0" xfId="0" applyNumberFormat="1" applyFont="1" applyAlignment="1">
      <alignment horizontal="fill"/>
    </xf>
    <xf numFmtId="0" fontId="2" fillId="0" borderId="0" xfId="0" applyFont="1" applyAlignment="1">
      <alignment horizontal="right"/>
    </xf>
    <xf numFmtId="41" fontId="1" fillId="0" borderId="0" xfId="3"/>
    <xf numFmtId="164" fontId="1" fillId="0" borderId="0" xfId="1" applyNumberFormat="1" applyFont="1"/>
    <xf numFmtId="41" fontId="1" fillId="0" borderId="0" xfId="3" applyAlignment="1">
      <alignment horizontal="center"/>
    </xf>
    <xf numFmtId="165" fontId="1" fillId="0" borderId="0" xfId="3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41" fontId="1" fillId="0" borderId="0" xfId="3" quotePrefix="1" applyAlignment="1">
      <alignment horizontal="center"/>
    </xf>
    <xf numFmtId="166" fontId="1" fillId="0" borderId="0" xfId="2" applyNumberFormat="1" applyFont="1" applyFill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Font="1" applyBorder="1" applyAlignment="1"/>
    <xf numFmtId="41" fontId="1" fillId="0" borderId="0" xfId="3" applyAlignment="1">
      <alignment horizontal="left" indent="1"/>
    </xf>
    <xf numFmtId="164" fontId="1" fillId="0" borderId="0" xfId="1" applyNumberFormat="1" applyFont="1" applyBorder="1"/>
    <xf numFmtId="41" fontId="1" fillId="0" borderId="2" xfId="3" applyBorder="1"/>
    <xf numFmtId="41" fontId="1" fillId="0" borderId="5" xfId="3" applyBorder="1"/>
    <xf numFmtId="41" fontId="1" fillId="0" borderId="7" xfId="3" applyBorder="1"/>
    <xf numFmtId="41" fontId="2" fillId="0" borderId="0" xfId="3" applyFont="1" applyProtection="1">
      <protection locked="0"/>
    </xf>
    <xf numFmtId="41" fontId="1" fillId="0" borderId="0" xfId="3" applyAlignment="1">
      <alignment horizontal="right"/>
    </xf>
    <xf numFmtId="41" fontId="1" fillId="0" borderId="0" xfId="4" applyAlignment="1">
      <alignment horizontal="center"/>
    </xf>
    <xf numFmtId="41" fontId="1" fillId="0" borderId="0" xfId="4"/>
    <xf numFmtId="49" fontId="1" fillId="0" borderId="0" xfId="4" applyNumberFormat="1" applyAlignment="1">
      <alignment horizontal="centerContinuous"/>
    </xf>
    <xf numFmtId="41" fontId="1" fillId="0" borderId="11" xfId="4" applyBorder="1" applyAlignment="1">
      <alignment horizontal="center"/>
    </xf>
    <xf numFmtId="41" fontId="1" fillId="0" borderId="11" xfId="4" applyBorder="1" applyAlignment="1">
      <alignment horizontal="centerContinuous"/>
    </xf>
    <xf numFmtId="41" fontId="1" fillId="0" borderId="11" xfId="4" applyBorder="1"/>
    <xf numFmtId="41" fontId="1" fillId="0" borderId="0" xfId="4" applyAlignment="1">
      <alignment horizontal="left" indent="1"/>
    </xf>
    <xf numFmtId="41" fontId="1" fillId="0" borderId="0" xfId="4" quotePrefix="1" applyAlignment="1">
      <alignment horizontal="center"/>
    </xf>
    <xf numFmtId="41" fontId="1" fillId="0" borderId="11" xfId="4" quotePrefix="1" applyBorder="1" applyAlignment="1">
      <alignment horizontal="center"/>
    </xf>
    <xf numFmtId="44" fontId="1" fillId="0" borderId="0" xfId="4" applyNumberFormat="1" applyAlignment="1">
      <alignment horizontal="center"/>
    </xf>
    <xf numFmtId="41" fontId="1" fillId="0" borderId="13" xfId="4" quotePrefix="1" applyBorder="1" applyAlignment="1">
      <alignment horizontal="center"/>
    </xf>
    <xf numFmtId="37" fontId="1" fillId="0" borderId="14" xfId="4" applyNumberFormat="1" applyBorder="1"/>
    <xf numFmtId="41" fontId="1" fillId="0" borderId="14" xfId="4" quotePrefix="1" applyBorder="1" applyAlignment="1">
      <alignment horizontal="center"/>
    </xf>
    <xf numFmtId="37" fontId="1" fillId="0" borderId="11" xfId="4" applyNumberFormat="1" applyBorder="1"/>
    <xf numFmtId="37" fontId="1" fillId="0" borderId="11" xfId="4" quotePrefix="1" applyNumberFormat="1" applyBorder="1"/>
    <xf numFmtId="41" fontId="1" fillId="0" borderId="0" xfId="4" applyAlignment="1">
      <alignment horizontal="left"/>
    </xf>
    <xf numFmtId="37" fontId="1" fillId="0" borderId="0" xfId="4" applyNumberFormat="1"/>
    <xf numFmtId="41" fontId="1" fillId="0" borderId="17" xfId="4" applyBorder="1" applyAlignment="1">
      <alignment horizontal="center"/>
    </xf>
    <xf numFmtId="37" fontId="1" fillId="0" borderId="17" xfId="4" applyNumberFormat="1" applyBorder="1"/>
    <xf numFmtId="41" fontId="1" fillId="2" borderId="0" xfId="0" applyNumberFormat="1" applyFont="1" applyFill="1"/>
    <xf numFmtId="41" fontId="1" fillId="2" borderId="0" xfId="0" quotePrefix="1" applyNumberFormat="1" applyFont="1" applyFill="1"/>
    <xf numFmtId="0" fontId="1" fillId="0" borderId="3" xfId="3" applyNumberFormat="1" applyBorder="1" applyAlignment="1">
      <alignment horizontal="left" vertical="top" wrapText="1"/>
    </xf>
    <xf numFmtId="0" fontId="1" fillId="0" borderId="4" xfId="3" applyNumberFormat="1" applyBorder="1" applyAlignment="1">
      <alignment horizontal="left" vertical="top" wrapText="1"/>
    </xf>
    <xf numFmtId="0" fontId="1" fillId="0" borderId="0" xfId="3" applyNumberFormat="1" applyAlignment="1">
      <alignment horizontal="left" vertical="top" wrapText="1"/>
    </xf>
    <xf numFmtId="0" fontId="1" fillId="0" borderId="6" xfId="3" applyNumberFormat="1" applyBorder="1" applyAlignment="1">
      <alignment horizontal="left" vertical="top" wrapText="1"/>
    </xf>
    <xf numFmtId="0" fontId="1" fillId="0" borderId="8" xfId="3" applyNumberFormat="1" applyBorder="1" applyAlignment="1">
      <alignment horizontal="left" vertical="top" wrapText="1"/>
    </xf>
    <xf numFmtId="0" fontId="1" fillId="0" borderId="9" xfId="3" applyNumberFormat="1" applyBorder="1" applyAlignment="1">
      <alignment horizontal="left" vertical="top" wrapText="1"/>
    </xf>
    <xf numFmtId="167" fontId="8" fillId="0" borderId="0" xfId="0" applyNumberFormat="1" applyFont="1" applyAlignment="1">
      <alignment horizontal="left"/>
    </xf>
    <xf numFmtId="41" fontId="1" fillId="0" borderId="0" xfId="0" applyNumberFormat="1" applyFont="1" applyFill="1"/>
    <xf numFmtId="170" fontId="1" fillId="0" borderId="0" xfId="0" applyNumberFormat="1" applyFont="1" applyFill="1"/>
  </cellXfs>
  <cellStyles count="8">
    <cellStyle name="Comma" xfId="1" builtinId="3"/>
    <cellStyle name="Comma 3" xfId="6" xr:uid="{7716AFF1-31DE-4A94-98A2-78EB95AD78CA}"/>
    <cellStyle name="Normal" xfId="0" builtinId="0"/>
    <cellStyle name="Normal 3" xfId="4" xr:uid="{0BEB36F7-7557-4555-B48C-E95494D9CEFB}"/>
    <cellStyle name="Normal_5.1 NPC Adj WA " xfId="3" xr:uid="{0AEC0C9D-98D3-4F8E-8491-AD3D1ABE03AF}"/>
    <cellStyle name="Normal_Adjustment Template" xfId="5" xr:uid="{6AAA3337-B249-49D2-BC4A-0BB80F7A4904}"/>
    <cellStyle name="Percent" xfId="2" builtinId="5"/>
    <cellStyle name="Percent 3" xfId="7" xr:uid="{08EDD46A-84A9-439A-A746-68128948993F}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Washington%20Quarterlies\2015\(12)%20-%20December%202015\NPC\Actual%20NPC%20WCA%202015.Q4%20Allocation%20Support%20CONF_2016%2003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15\ROO%20-%20December%202015\5-NPC\NPC%20-%20WA\Normalized\Actual%20Mmonthly%20WCA%20(2015)%20Allocation%20Support%20CONF_2016%2004%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RCHIVE\2015\ROO%20-%20December%202015\5-NPC\NPC%20-%20WA\SADec15%20WA%20Allocation%20Support%20CONF_2016%2004%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1951\AppData\Local\Temp\Temp1_CY2013%20Normalized%20NPC.zip\WA%202013.Q4%20Normalized-%20Allocation%20Support%20(WCA%20-%20Confidential)%20_2014%2004%200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idstrategiesllc-my.sharepoint.com/personal/jwilson_gridstrategiesllc_com/Documents/Documents/WUTC%20Pacificorp%20PC%20UE-230172/Workpapers/JDW-2%20(RJM-2).xlsx" TargetMode="External"/><Relationship Id="rId1" Type="http://schemas.openxmlformats.org/officeDocument/2006/relationships/externalLinkPath" Target="JDW-2%20(RJM-2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idstrategiesllc-my.sharepoint.com/personal/jwilson_gridstrategiesllc_com/Documents/Documents/WUTC%20Pacificorp%20PC%20UE-230172/Discovery/230172-PAC-RJM-NPC1%20WUTC%20135b2%20(C).xlsx" TargetMode="External"/><Relationship Id="rId1" Type="http://schemas.openxmlformats.org/officeDocument/2006/relationships/externalLinkPath" Target="/personal/jwilson_gridstrategiesllc_com/Documents/Documents/WUTC%20Pacificorp%20PC%20UE-230172/Discovery/230172-PAC-RJM-NPC1%20WUTC%20135b2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</v>
          </cell>
          <cell r="D3" t="str">
            <v>Pacific Pre Merger</v>
          </cell>
        </row>
        <row r="4">
          <cell r="C4" t="str">
            <v>BPA Wind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</v>
          </cell>
          <cell r="D9" t="str">
            <v>Post Merger</v>
          </cell>
        </row>
        <row r="10">
          <cell r="C10" t="str">
            <v>NVE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</v>
          </cell>
          <cell r="D12" t="str">
            <v>Post Merger</v>
          </cell>
        </row>
        <row r="13">
          <cell r="C13" t="str">
            <v>Salt River Project</v>
          </cell>
          <cell r="D13" t="str">
            <v>Post Merger</v>
          </cell>
        </row>
        <row r="14">
          <cell r="C14" t="str">
            <v>Sierra Pac 2</v>
          </cell>
          <cell r="D14" t="str">
            <v>Post Merger</v>
          </cell>
        </row>
        <row r="15">
          <cell r="C15" t="str">
            <v>SCE</v>
          </cell>
          <cell r="D15" t="str">
            <v>Post Merger</v>
          </cell>
        </row>
        <row r="16">
          <cell r="C16" t="str">
            <v>SDG&amp;E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>Combine Hills Wind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</v>
          </cell>
          <cell r="D33" t="str">
            <v>Post Merger</v>
          </cell>
        </row>
        <row r="34">
          <cell r="C34" t="str">
            <v>Douglas PUD Settlement</v>
          </cell>
          <cell r="D34" t="str">
            <v>Mid Columbia</v>
          </cell>
        </row>
        <row r="35">
          <cell r="C35" t="str">
            <v>Eagle Mountain - UAMPS/UMPA</v>
          </cell>
          <cell r="D35" t="str">
            <v>Post Merger</v>
          </cell>
        </row>
        <row r="36">
          <cell r="C36" t="str">
            <v>Gemstate</v>
          </cell>
          <cell r="D36" t="str">
            <v>Gemstate</v>
          </cell>
        </row>
        <row r="37">
          <cell r="C37" t="str">
            <v>Georgia-Pacific Camas</v>
          </cell>
          <cell r="D37" t="str">
            <v>Post Merger</v>
          </cell>
        </row>
        <row r="38">
          <cell r="C38" t="str">
            <v>Grant County 10 aMW</v>
          </cell>
          <cell r="D38" t="str">
            <v>Misc/Pacific</v>
          </cell>
        </row>
        <row r="39">
          <cell r="C39" t="str">
            <v>Hermiston Purchase</v>
          </cell>
          <cell r="D39" t="str">
            <v>Post Merger</v>
          </cell>
        </row>
        <row r="40">
          <cell r="C40" t="str">
            <v>Hurricane Purchase</v>
          </cell>
          <cell r="D40" t="str">
            <v>Post Merger</v>
          </cell>
        </row>
        <row r="41">
          <cell r="C41" t="str">
            <v>Idaho Power</v>
          </cell>
          <cell r="D41" t="str">
            <v>Post Merger</v>
          </cell>
        </row>
        <row r="42">
          <cell r="C42" t="str">
            <v>IPP Purchase</v>
          </cell>
          <cell r="D42" t="str">
            <v>IPP Layoff</v>
          </cell>
        </row>
        <row r="43">
          <cell r="C43" t="str">
            <v>Kennecott Generation Incentive</v>
          </cell>
          <cell r="D43" t="str">
            <v>Post Merger</v>
          </cell>
        </row>
        <row r="44">
          <cell r="C44" t="str">
            <v>LADWP</v>
          </cell>
          <cell r="D44" t="str">
            <v>Post Merger</v>
          </cell>
        </row>
        <row r="45">
          <cell r="C45" t="str">
            <v>MagCorp</v>
          </cell>
          <cell r="D45" t="str">
            <v>Post Merger</v>
          </cell>
        </row>
        <row r="46">
          <cell r="C46" t="str">
            <v>MagCorp Reserves</v>
          </cell>
          <cell r="D46" t="str">
            <v>Post Merger</v>
          </cell>
        </row>
        <row r="47">
          <cell r="C47" t="str">
            <v>Morgan Stanley</v>
          </cell>
          <cell r="D47" t="str">
            <v>Post Merger</v>
          </cell>
        </row>
        <row r="48">
          <cell r="C48" t="str">
            <v>Morgan Stanley</v>
          </cell>
          <cell r="D48" t="str">
            <v>Post Merger</v>
          </cell>
        </row>
        <row r="49">
          <cell r="C49" t="str">
            <v>Morgan Stanley</v>
          </cell>
          <cell r="D49" t="str">
            <v>Post Merger</v>
          </cell>
        </row>
        <row r="50">
          <cell r="C50" t="str">
            <v>Morgan Stanley</v>
          </cell>
          <cell r="D50" t="str">
            <v>Post Merger</v>
          </cell>
        </row>
        <row r="51">
          <cell r="C51" t="str">
            <v>Morgan Stanley</v>
          </cell>
          <cell r="D51" t="str">
            <v>Post Merger</v>
          </cell>
        </row>
        <row r="52">
          <cell r="C52" t="str">
            <v>Nebo Heat Rate Option</v>
          </cell>
          <cell r="D52" t="str">
            <v>Post Merger</v>
          </cell>
        </row>
        <row r="53">
          <cell r="C53" t="str">
            <v>Nucor</v>
          </cell>
          <cell r="D53" t="str">
            <v>Post Merger</v>
          </cell>
        </row>
        <row r="54">
          <cell r="C54" t="str">
            <v>P4 Production</v>
          </cell>
          <cell r="D54" t="str">
            <v>Post Merger</v>
          </cell>
        </row>
        <row r="55">
          <cell r="C55" t="str">
            <v>PGE Cove</v>
          </cell>
          <cell r="D55" t="str">
            <v>Misc/Pacific</v>
          </cell>
        </row>
        <row r="56">
          <cell r="C56" t="str">
            <v>Rock River Wind</v>
          </cell>
          <cell r="D56" t="str">
            <v>Post Merger</v>
          </cell>
        </row>
        <row r="57">
          <cell r="C57" t="str">
            <v>Roseburg Forest Products</v>
          </cell>
          <cell r="D57" t="str">
            <v>Post Merger</v>
          </cell>
        </row>
        <row r="58">
          <cell r="C58" t="str">
            <v>Small Purchases east</v>
          </cell>
          <cell r="D58" t="str">
            <v>Pre Merger</v>
          </cell>
        </row>
        <row r="59">
          <cell r="C59" t="str">
            <v>Small Purchases west</v>
          </cell>
          <cell r="D59" t="str">
            <v>Pre Merger</v>
          </cell>
        </row>
        <row r="60">
          <cell r="C60" t="str">
            <v>Three Buttes Wind</v>
          </cell>
          <cell r="D60" t="str">
            <v>Post Merger</v>
          </cell>
        </row>
        <row r="61">
          <cell r="C61" t="str">
            <v>Top of the World Wind</v>
          </cell>
          <cell r="D61" t="str">
            <v>Post Merger</v>
          </cell>
        </row>
        <row r="62">
          <cell r="C62" t="str">
            <v>Tri-State Purchase</v>
          </cell>
          <cell r="D62" t="str">
            <v>Post Merger</v>
          </cell>
        </row>
        <row r="63">
          <cell r="C63" t="str">
            <v>UBS</v>
          </cell>
          <cell r="D63" t="str">
            <v>Post Merger</v>
          </cell>
        </row>
        <row r="64">
          <cell r="C64" t="str">
            <v>UBS</v>
          </cell>
          <cell r="D64" t="str">
            <v>Post Merger</v>
          </cell>
        </row>
        <row r="65">
          <cell r="C65" t="str">
            <v>West Valley Toll</v>
          </cell>
          <cell r="D65" t="str">
            <v>Post Merger</v>
          </cell>
        </row>
        <row r="66">
          <cell r="C66" t="str">
            <v>Weyerhaeuser Reserve</v>
          </cell>
          <cell r="D66" t="str">
            <v>Post Merger</v>
          </cell>
        </row>
        <row r="67">
          <cell r="C67" t="str">
            <v>Wolverine Creek Wind</v>
          </cell>
          <cell r="D67" t="str">
            <v>Post Merger</v>
          </cell>
        </row>
        <row r="68">
          <cell r="C68" t="str">
            <v>Place Holder</v>
          </cell>
          <cell r="D68" t="str">
            <v>Post Merger</v>
          </cell>
        </row>
        <row r="69">
          <cell r="C69" t="str">
            <v>DSM (Irrigation)</v>
          </cell>
          <cell r="D69" t="str">
            <v>Post Merger</v>
          </cell>
        </row>
        <row r="70">
          <cell r="C70" t="str">
            <v>QFs</v>
          </cell>
        </row>
        <row r="71">
          <cell r="C71" t="str">
            <v>QF California</v>
          </cell>
          <cell r="D71" t="str">
            <v>QF by State PPL</v>
          </cell>
        </row>
        <row r="72">
          <cell r="C72" t="str">
            <v>QF Idaho</v>
          </cell>
          <cell r="D72" t="str">
            <v>QF by State UPL</v>
          </cell>
        </row>
        <row r="73">
          <cell r="C73" t="str">
            <v>QF Oregon</v>
          </cell>
          <cell r="D73" t="str">
            <v>QF by State PPL</v>
          </cell>
        </row>
        <row r="74">
          <cell r="C74" t="str">
            <v>QF Utah</v>
          </cell>
          <cell r="D74" t="str">
            <v>QF by State UPL</v>
          </cell>
        </row>
        <row r="75">
          <cell r="C75" t="str">
            <v>QF Washington</v>
          </cell>
          <cell r="D75" t="str">
            <v>QF by State PPL</v>
          </cell>
        </row>
        <row r="76">
          <cell r="C76" t="str">
            <v>QF Wyoming</v>
          </cell>
          <cell r="D76" t="str">
            <v>QF by State UPL</v>
          </cell>
        </row>
        <row r="77">
          <cell r="C77" t="str">
            <v xml:space="preserve">Biomass </v>
          </cell>
          <cell r="D77" t="str">
            <v>QF PPL Pre Merger</v>
          </cell>
        </row>
        <row r="78">
          <cell r="C78" t="str">
            <v>Biomass One QF</v>
          </cell>
          <cell r="D78" t="str">
            <v>QF PPL Post Merger</v>
          </cell>
        </row>
        <row r="79">
          <cell r="C79" t="str">
            <v>Blue Mountain Wind QF</v>
          </cell>
          <cell r="D79" t="str">
            <v>QF UPL Post Merger</v>
          </cell>
        </row>
        <row r="80">
          <cell r="C80" t="str">
            <v>Butter Creek Wind QF</v>
          </cell>
          <cell r="D80" t="str">
            <v>QF PPL Post Merger</v>
          </cell>
        </row>
        <row r="81">
          <cell r="C81" t="str">
            <v>Champlin Blue Mtn Wind QF</v>
          </cell>
          <cell r="D81" t="str">
            <v>QF UPL Post Merger</v>
          </cell>
        </row>
        <row r="82">
          <cell r="C82" t="str">
            <v>Chevron Wind QF</v>
          </cell>
          <cell r="D82" t="str">
            <v>QF UPL Post Merger</v>
          </cell>
        </row>
        <row r="83">
          <cell r="C83" t="str">
            <v>Chopin Wind QF</v>
          </cell>
          <cell r="D83" t="str">
            <v>QF PPL Post Merger</v>
          </cell>
        </row>
        <row r="84">
          <cell r="C84" t="str">
            <v>Co-Gen II</v>
          </cell>
          <cell r="D84" t="str">
            <v>QF PPL Post Merger</v>
          </cell>
        </row>
        <row r="85">
          <cell r="C85" t="str">
            <v>DCFP QF</v>
          </cell>
          <cell r="D85" t="str">
            <v>QF PPL Post Merger</v>
          </cell>
        </row>
        <row r="86">
          <cell r="C86" t="str">
            <v>D.R. Johnson</v>
          </cell>
          <cell r="D86" t="str">
            <v>QF PPL Post Merger</v>
          </cell>
        </row>
        <row r="87">
          <cell r="C87" t="str">
            <v>Enterprise Solar I QF</v>
          </cell>
          <cell r="D87" t="str">
            <v>QF UPL Post Merger</v>
          </cell>
        </row>
        <row r="88">
          <cell r="C88" t="str">
            <v>Escalante Solar I QF</v>
          </cell>
          <cell r="D88" t="str">
            <v>QF UPL Post Merger</v>
          </cell>
        </row>
        <row r="89">
          <cell r="C89" t="str">
            <v>Escalante Solar II QF</v>
          </cell>
          <cell r="D89" t="str">
            <v>QF UPL Post Merger</v>
          </cell>
        </row>
        <row r="90">
          <cell r="C90" t="str">
            <v>Escalante Solar III QF</v>
          </cell>
          <cell r="D90" t="str">
            <v>QF UPL Post Merger</v>
          </cell>
        </row>
        <row r="91">
          <cell r="C91" t="str">
            <v>ExxonMobil QF</v>
          </cell>
          <cell r="D91" t="str">
            <v>QF UPL Post Merger</v>
          </cell>
        </row>
        <row r="92">
          <cell r="C92" t="str">
            <v>Five Pine Wind QF</v>
          </cell>
          <cell r="D92" t="str">
            <v>QF UPL Post Merger</v>
          </cell>
        </row>
        <row r="93">
          <cell r="C93" t="str">
            <v>Foote Creek III Wind QF</v>
          </cell>
          <cell r="D93" t="str">
            <v>QF UPL Post Merger</v>
          </cell>
        </row>
        <row r="94">
          <cell r="C94" t="str">
            <v>Granite Mountain East Solar QF</v>
          </cell>
          <cell r="D94" t="str">
            <v>QF UPL Post Merger</v>
          </cell>
        </row>
        <row r="95">
          <cell r="C95" t="str">
            <v>Granite Mountain West Solar QF</v>
          </cell>
          <cell r="D95" t="str">
            <v>QF UPL Post Merger</v>
          </cell>
        </row>
        <row r="96">
          <cell r="C96" t="str">
            <v>Iron Springs Solar QF</v>
          </cell>
          <cell r="D96" t="str">
            <v>QF UPL Post Merger</v>
          </cell>
        </row>
        <row r="97">
          <cell r="C97" t="str">
            <v>Latigo Wind Park QF</v>
          </cell>
          <cell r="D97" t="str">
            <v>QF UPL Post Merger</v>
          </cell>
        </row>
        <row r="98">
          <cell r="C98" t="str">
            <v>Kennecott Refinery QF</v>
          </cell>
          <cell r="D98" t="str">
            <v>QF UPL Post Merger</v>
          </cell>
        </row>
        <row r="99">
          <cell r="C99" t="str">
            <v>Kennecott Smelter QF</v>
          </cell>
          <cell r="D99" t="str">
            <v>QF UPL Post Merger</v>
          </cell>
        </row>
        <row r="100">
          <cell r="C100" t="str">
            <v>Kennecott QF</v>
          </cell>
          <cell r="D100" t="str">
            <v>QF UPL Post Merger</v>
          </cell>
        </row>
        <row r="101">
          <cell r="C101" t="str">
            <v>Long Ridge Wind I QF</v>
          </cell>
          <cell r="D101" t="str">
            <v>QF UPL Post Merger</v>
          </cell>
        </row>
        <row r="102">
          <cell r="C102" t="str">
            <v>Long Ridge Wind II QF</v>
          </cell>
          <cell r="D102" t="str">
            <v>QF UPL Post Merger</v>
          </cell>
        </row>
        <row r="103">
          <cell r="C103" t="str">
            <v>North Point Wind QF</v>
          </cell>
          <cell r="D103" t="str">
            <v>QF UPL Post Merger</v>
          </cell>
        </row>
        <row r="104">
          <cell r="C104" t="str">
            <v>OM Power I Geothermal QF</v>
          </cell>
          <cell r="D104" t="str">
            <v>QF PPL Post Merger</v>
          </cell>
        </row>
        <row r="105">
          <cell r="C105" t="str">
            <v>Oregon Wind Farm QF</v>
          </cell>
          <cell r="D105" t="str">
            <v>QF PPL Post Merger</v>
          </cell>
        </row>
        <row r="106">
          <cell r="C106" t="str">
            <v>Pavant II Solar QF</v>
          </cell>
          <cell r="D106" t="str">
            <v>QF PPL Post Merger</v>
          </cell>
        </row>
        <row r="107">
          <cell r="C107" t="str">
            <v>Pioneer Wind Park I QF</v>
          </cell>
          <cell r="D107" t="str">
            <v>QF UPL Post Merger</v>
          </cell>
        </row>
        <row r="108">
          <cell r="C108" t="str">
            <v>Pioneer Wind Park II QF</v>
          </cell>
          <cell r="D108" t="str">
            <v>QF UPL Post Merger</v>
          </cell>
        </row>
        <row r="109">
          <cell r="C109" t="str">
            <v>Power County North Wind QF</v>
          </cell>
          <cell r="D109" t="str">
            <v>QF UPL Post Merger</v>
          </cell>
        </row>
        <row r="110">
          <cell r="C110" t="str">
            <v>Power County South Wind QF</v>
          </cell>
          <cell r="D110" t="str">
            <v>QF UPL Post Merger</v>
          </cell>
        </row>
        <row r="111">
          <cell r="C111" t="str">
            <v>Roseburg Dillard QF</v>
          </cell>
          <cell r="D111" t="str">
            <v>QF PPL Post Merger</v>
          </cell>
        </row>
        <row r="112">
          <cell r="C112" t="str">
            <v>Schwendiman QF</v>
          </cell>
          <cell r="D112" t="str">
            <v>QF UPL Post Merger</v>
          </cell>
        </row>
        <row r="113">
          <cell r="C113" t="str">
            <v>SF Phosphates</v>
          </cell>
          <cell r="D113" t="str">
            <v>QF UPL Post Merger</v>
          </cell>
        </row>
        <row r="114">
          <cell r="C114" t="str">
            <v>Spanish Fork Wind 2 QF</v>
          </cell>
          <cell r="D114" t="str">
            <v>QF UPL Post Merger</v>
          </cell>
        </row>
        <row r="115">
          <cell r="C115" t="str">
            <v>Sunnyside QF</v>
          </cell>
          <cell r="D115" t="str">
            <v>QF UPL Pre Merger</v>
          </cell>
        </row>
        <row r="116">
          <cell r="C116" t="str">
            <v>Tesoro QF</v>
          </cell>
          <cell r="D116" t="str">
            <v>QF UPL Post Merger</v>
          </cell>
        </row>
        <row r="117">
          <cell r="C117" t="str">
            <v>Three Peaks Solar QF</v>
          </cell>
          <cell r="D117" t="str">
            <v>QF UPL Post Merger</v>
          </cell>
        </row>
        <row r="118">
          <cell r="C118" t="str">
            <v>Threemile Canyon Wind QF</v>
          </cell>
          <cell r="D118" t="str">
            <v>QF PPL Post Merger</v>
          </cell>
        </row>
        <row r="119">
          <cell r="C119" t="str">
            <v>Evergreen BioPower QF</v>
          </cell>
          <cell r="D119" t="str">
            <v>QF PPL Post Merger</v>
          </cell>
        </row>
        <row r="120">
          <cell r="C120" t="str">
            <v>Mountain Wind 1 QF</v>
          </cell>
          <cell r="D120" t="str">
            <v>QF UPL Post Merger</v>
          </cell>
        </row>
        <row r="122">
          <cell r="C122" t="str">
            <v>Weyerhaeuser QF</v>
          </cell>
          <cell r="D122" t="str">
            <v>QF PPL Post Merger</v>
          </cell>
        </row>
        <row r="123">
          <cell r="C123" t="str">
            <v>US Magnesium QF</v>
          </cell>
          <cell r="D123" t="str">
            <v>QF UPL Post Merger</v>
          </cell>
        </row>
        <row r="124">
          <cell r="C124" t="str">
            <v>Tata Chemicals QF</v>
          </cell>
          <cell r="D124" t="str">
            <v>QF UPL Post Merger</v>
          </cell>
        </row>
        <row r="125">
          <cell r="C125" t="str">
            <v>Mariah Wind QF</v>
          </cell>
          <cell r="D125" t="str">
            <v>QF PPL Post Merger</v>
          </cell>
        </row>
        <row r="126">
          <cell r="C126" t="str">
            <v>Orem Family Wind QF</v>
          </cell>
          <cell r="D126" t="str">
            <v>QF PPL Post Merger</v>
          </cell>
        </row>
        <row r="127">
          <cell r="C127" t="str">
            <v>Utah Pavant Solar QF</v>
          </cell>
          <cell r="D127" t="str">
            <v>QF UPL Post Merger</v>
          </cell>
        </row>
        <row r="128">
          <cell r="C128" t="str">
            <v>Utah Red Hills Solar QF</v>
          </cell>
          <cell r="D128" t="str">
            <v>QF UPL Post Merger</v>
          </cell>
        </row>
        <row r="129">
          <cell r="C129" t="str">
            <v>MidC Hydro</v>
          </cell>
        </row>
        <row r="130">
          <cell r="C130" t="str">
            <v>Canadian Entitlement</v>
          </cell>
          <cell r="D130" t="str">
            <v>Post Merger</v>
          </cell>
        </row>
        <row r="131">
          <cell r="C131" t="str">
            <v>Chelan - Rocky Reach</v>
          </cell>
          <cell r="D131" t="str">
            <v>Mid Columbia</v>
          </cell>
        </row>
        <row r="132">
          <cell r="C132" t="str">
            <v>Douglas - Wells</v>
          </cell>
          <cell r="D132" t="str">
            <v>Mid Columbia</v>
          </cell>
        </row>
        <row r="133">
          <cell r="C133" t="str">
            <v>Grant Displacement</v>
          </cell>
          <cell r="D133" t="str">
            <v>Mid Columbia</v>
          </cell>
        </row>
        <row r="134">
          <cell r="C134" t="str">
            <v>Grant Reasonable</v>
          </cell>
          <cell r="D134" t="str">
            <v>Mid Columbia</v>
          </cell>
        </row>
        <row r="135">
          <cell r="C135" t="str">
            <v>Grant Meaningful Priority</v>
          </cell>
          <cell r="D135" t="str">
            <v>Mid Columbia</v>
          </cell>
        </row>
        <row r="136">
          <cell r="C136" t="str">
            <v>Grant Surplus</v>
          </cell>
          <cell r="D136" t="str">
            <v>Mid Columbia</v>
          </cell>
        </row>
        <row r="138">
          <cell r="C138" t="str">
            <v>Grant - Priest Rapids</v>
          </cell>
          <cell r="D138" t="str">
            <v>Mid Columbia</v>
          </cell>
        </row>
        <row r="139">
          <cell r="C139" t="str">
            <v>Grant - Wanapum</v>
          </cell>
          <cell r="D139" t="str">
            <v>Mid Columbia</v>
          </cell>
        </row>
        <row r="140">
          <cell r="C140" t="str">
            <v>Storage/Return</v>
          </cell>
        </row>
        <row r="141">
          <cell r="C141" t="str">
            <v>APGI/Colockum</v>
          </cell>
          <cell r="D141" t="str">
            <v>Post Merger</v>
          </cell>
        </row>
        <row r="142">
          <cell r="C142" t="str">
            <v>APS Exchange</v>
          </cell>
          <cell r="D142" t="str">
            <v>Post Merger</v>
          </cell>
        </row>
        <row r="143">
          <cell r="C143" t="str">
            <v>Black Hills CTs</v>
          </cell>
          <cell r="D143" t="str">
            <v>Pacific Capacity</v>
          </cell>
        </row>
        <row r="144">
          <cell r="C144" t="str">
            <v>BPA Exchange</v>
          </cell>
          <cell r="D144" t="str">
            <v>Pacific Pre Merger</v>
          </cell>
        </row>
        <row r="145">
          <cell r="C145" t="str">
            <v>BPA FC II Wind</v>
          </cell>
          <cell r="D145" t="str">
            <v>Post Merger</v>
          </cell>
        </row>
        <row r="146">
          <cell r="C146" t="str">
            <v>BPA FC IV Wind</v>
          </cell>
          <cell r="D146" t="str">
            <v>Post Merger</v>
          </cell>
        </row>
        <row r="147">
          <cell r="C147" t="str">
            <v>BPA Peaking</v>
          </cell>
          <cell r="D147" t="str">
            <v>BPA Peak Purchase</v>
          </cell>
        </row>
        <row r="148">
          <cell r="C148" t="str">
            <v>BPA So. Idaho</v>
          </cell>
          <cell r="D148" t="str">
            <v>Post Merger</v>
          </cell>
        </row>
        <row r="149">
          <cell r="C149" t="str">
            <v>Cargill</v>
          </cell>
          <cell r="D149" t="str">
            <v>Post Merger</v>
          </cell>
        </row>
        <row r="150">
          <cell r="C150" t="str">
            <v>Cowlitz Swift</v>
          </cell>
          <cell r="D150" t="str">
            <v>Pacific Pre Merger</v>
          </cell>
        </row>
        <row r="151">
          <cell r="C151" t="str">
            <v>EWEB FC I</v>
          </cell>
          <cell r="D151" t="str">
            <v>Post Merger</v>
          </cell>
        </row>
        <row r="152">
          <cell r="C152" t="str">
            <v>PSCo Exchange</v>
          </cell>
          <cell r="D152" t="str">
            <v>Post Merger</v>
          </cell>
        </row>
        <row r="153">
          <cell r="C153" t="str">
            <v>PSCO FC III</v>
          </cell>
          <cell r="D153" t="str">
            <v>Post Merger</v>
          </cell>
        </row>
        <row r="154">
          <cell r="C154" t="str">
            <v>Redding Exchange</v>
          </cell>
          <cell r="D154" t="str">
            <v>Post Merger</v>
          </cell>
        </row>
        <row r="155">
          <cell r="C155" t="str">
            <v>SCL State Line</v>
          </cell>
          <cell r="D155" t="str">
            <v>Post Merger</v>
          </cell>
        </row>
        <row r="156">
          <cell r="C156" t="str">
            <v>Shell</v>
          </cell>
          <cell r="D156" t="str">
            <v>Post Merger</v>
          </cell>
        </row>
        <row r="157">
          <cell r="C157" t="str">
            <v>TransAlta</v>
          </cell>
          <cell r="D157" t="str">
            <v>Post Merger</v>
          </cell>
        </row>
        <row r="158">
          <cell r="C158" t="str">
            <v>Tri-State Exchange</v>
          </cell>
          <cell r="D158" t="str">
            <v>Post Merger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lookup"/>
      <sheetName val="Wheeling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Pacific Gas and Electric s524491</v>
          </cell>
          <cell r="D9" t="str">
            <v>Post Merger</v>
          </cell>
        </row>
        <row r="10">
          <cell r="C10" t="str">
            <v>PSCO s100035</v>
          </cell>
          <cell r="D10" t="str">
            <v>Post Merger</v>
          </cell>
        </row>
        <row r="11">
          <cell r="C11" t="str">
            <v>Salt River Project s322940</v>
          </cell>
          <cell r="D11" t="str">
            <v>Post Merger</v>
          </cell>
        </row>
        <row r="12">
          <cell r="C12" t="str">
            <v>Sierra Pac 2 s25270</v>
          </cell>
          <cell r="D12" t="str">
            <v>Post Merger</v>
          </cell>
        </row>
        <row r="13">
          <cell r="C13" t="str">
            <v>SCE s 513948</v>
          </cell>
          <cell r="D13" t="str">
            <v>Post Merger</v>
          </cell>
        </row>
        <row r="14">
          <cell r="C14" t="str">
            <v>SDG&amp;E s513949</v>
          </cell>
          <cell r="D14" t="str">
            <v>Post Merger</v>
          </cell>
        </row>
        <row r="15">
          <cell r="C15" t="str">
            <v>SMUD s24296</v>
          </cell>
          <cell r="D15" t="str">
            <v>Pacific Pre Merger</v>
          </cell>
        </row>
        <row r="16">
          <cell r="C16" t="str">
            <v>UAMPS s223863</v>
          </cell>
          <cell r="D16" t="str">
            <v>Post Merger</v>
          </cell>
        </row>
        <row r="17">
          <cell r="C17" t="str">
            <v>UAMPS s404236</v>
          </cell>
          <cell r="D17" t="str">
            <v>Post Merger</v>
          </cell>
        </row>
        <row r="18">
          <cell r="C18" t="str">
            <v>UMPA II s45631</v>
          </cell>
          <cell r="D18" t="str">
            <v>Post Merger</v>
          </cell>
        </row>
        <row r="20">
          <cell r="C20" t="str">
            <v>APS Supplemental p27875</v>
          </cell>
          <cell r="D20" t="str">
            <v>Post Merger</v>
          </cell>
        </row>
        <row r="21">
          <cell r="C21" t="str">
            <v>Avoided Cost Resource</v>
          </cell>
          <cell r="D21" t="str">
            <v>Post Merger</v>
          </cell>
        </row>
        <row r="22">
          <cell r="C22" t="str">
            <v>Blanding Purchase p379174</v>
          </cell>
          <cell r="D22" t="str">
            <v>Post Merger</v>
          </cell>
        </row>
        <row r="23">
          <cell r="C23" t="str">
            <v>BPA Reserve Purchase</v>
          </cell>
          <cell r="D23" t="str">
            <v>Post Merger</v>
          </cell>
        </row>
        <row r="24">
          <cell r="C24" t="str">
            <v>Chehalis Station Service</v>
          </cell>
          <cell r="D24" t="str">
            <v>Post Merger</v>
          </cell>
        </row>
        <row r="25">
          <cell r="C25" t="str">
            <v xml:space="preserve">Combine Hills Wind p160595 </v>
          </cell>
          <cell r="D25" t="str">
            <v>Post Merger</v>
          </cell>
        </row>
        <row r="26">
          <cell r="C26" t="str">
            <v>Constellation p257677</v>
          </cell>
          <cell r="D26" t="str">
            <v>Post Merger</v>
          </cell>
        </row>
        <row r="27">
          <cell r="C27" t="str">
            <v>Constellation p257678</v>
          </cell>
          <cell r="D27" t="str">
            <v>Post Merger</v>
          </cell>
        </row>
        <row r="28">
          <cell r="C28" t="str">
            <v>Constellation p268849</v>
          </cell>
          <cell r="D28" t="str">
            <v>Post Merger</v>
          </cell>
        </row>
        <row r="29">
          <cell r="C29" t="str">
            <v>Deseret Purchase p194277</v>
          </cell>
          <cell r="D29" t="str">
            <v>Post Merger</v>
          </cell>
        </row>
        <row r="30">
          <cell r="C30" t="str">
            <v>Douglas PUD Settlement p38185</v>
          </cell>
          <cell r="D30" t="str">
            <v>Mid Columbia</v>
          </cell>
        </row>
        <row r="31">
          <cell r="C31" t="str">
            <v>Gemstate p99489</v>
          </cell>
          <cell r="D31" t="str">
            <v>Gemstate</v>
          </cell>
        </row>
        <row r="32">
          <cell r="C32" t="str">
            <v>Georgia-Pacific Camas</v>
          </cell>
          <cell r="D32" t="str">
            <v>Post Merger</v>
          </cell>
        </row>
        <row r="33">
          <cell r="C33" t="str">
            <v>Grant County 10 aMW p66274</v>
          </cell>
          <cell r="D33" t="str">
            <v>Misc/Pacific</v>
          </cell>
        </row>
        <row r="34">
          <cell r="C34" t="str">
            <v>Hermiston Purchase p99563</v>
          </cell>
          <cell r="D34" t="str">
            <v>Post Merger</v>
          </cell>
        </row>
        <row r="35">
          <cell r="C35" t="str">
            <v>Hurricane Purchase p393045</v>
          </cell>
          <cell r="D35" t="str">
            <v>Post Merger</v>
          </cell>
        </row>
        <row r="36">
          <cell r="C36" t="str">
            <v>Idaho Power p278538</v>
          </cell>
          <cell r="D36" t="str">
            <v>Post Merger</v>
          </cell>
        </row>
        <row r="37">
          <cell r="C37" t="str">
            <v>IPP Purchase</v>
          </cell>
          <cell r="D37" t="str">
            <v>IPP Layoff</v>
          </cell>
        </row>
        <row r="38">
          <cell r="C38" t="str">
            <v>Kennecott Generation Incentive</v>
          </cell>
          <cell r="D38" t="str">
            <v>Post Merger</v>
          </cell>
        </row>
        <row r="39">
          <cell r="C39" t="str">
            <v>LADWP p491303-4</v>
          </cell>
          <cell r="D39" t="str">
            <v>Post Merger</v>
          </cell>
        </row>
        <row r="40">
          <cell r="C40" t="str">
            <v>MagCorp p229846</v>
          </cell>
          <cell r="D40" t="str">
            <v>Post Merger</v>
          </cell>
        </row>
        <row r="41">
          <cell r="C41" t="str">
            <v>MagCorp Reserves p510378</v>
          </cell>
          <cell r="D41" t="str">
            <v>Post Merger</v>
          </cell>
        </row>
        <row r="42">
          <cell r="C42" t="str">
            <v>Morgan Stanley p189046</v>
          </cell>
          <cell r="D42" t="str">
            <v>Post Merger</v>
          </cell>
        </row>
        <row r="43">
          <cell r="C43" t="str">
            <v>Morgan Stanley p244840</v>
          </cell>
          <cell r="D43" t="str">
            <v>Post Merger</v>
          </cell>
        </row>
        <row r="44">
          <cell r="C44" t="str">
            <v>Morgan Stanley p244841</v>
          </cell>
          <cell r="D44" t="str">
            <v>Post Merger</v>
          </cell>
        </row>
        <row r="45">
          <cell r="C45" t="str">
            <v>Morgan Stanley p272153-6-8</v>
          </cell>
          <cell r="D45" t="str">
            <v>Post Merger</v>
          </cell>
        </row>
        <row r="46">
          <cell r="C46" t="str">
            <v>Morgan Stanley p272154-7</v>
          </cell>
          <cell r="D46" t="str">
            <v>Post Merger</v>
          </cell>
        </row>
        <row r="47">
          <cell r="C47" t="str">
            <v>Nebo Heat Rate Option p360539</v>
          </cell>
          <cell r="D47" t="str">
            <v>Post Merger</v>
          </cell>
        </row>
        <row r="48">
          <cell r="C48" t="str">
            <v>Nucor p346856</v>
          </cell>
          <cell r="D48" t="str">
            <v>Post Merger</v>
          </cell>
        </row>
        <row r="49">
          <cell r="C49" t="str">
            <v>P4 Production p137215/p145258</v>
          </cell>
          <cell r="D49" t="str">
            <v>Post Merger</v>
          </cell>
        </row>
        <row r="50">
          <cell r="C50" t="str">
            <v>PGE Cove p83984</v>
          </cell>
          <cell r="D50" t="str">
            <v>Misc/Pacific</v>
          </cell>
        </row>
        <row r="51">
          <cell r="C51" t="str">
            <v>Rock River Wind p100371</v>
          </cell>
          <cell r="D51" t="str">
            <v>Post Merger</v>
          </cell>
        </row>
        <row r="52">
          <cell r="C52" t="str">
            <v>Roseburg Forest Products p312292</v>
          </cell>
          <cell r="D52" t="str">
            <v>Post Merger</v>
          </cell>
        </row>
        <row r="53">
          <cell r="C53" t="str">
            <v>Small Purchases east</v>
          </cell>
          <cell r="D53" t="str">
            <v>QF UPL Pre Merger</v>
          </cell>
        </row>
        <row r="54">
          <cell r="C54" t="str">
            <v>Small Purchases west</v>
          </cell>
          <cell r="D54" t="str">
            <v>Post Merger</v>
          </cell>
        </row>
        <row r="55">
          <cell r="C55" t="str">
            <v>Three Buttes Wind p460457</v>
          </cell>
          <cell r="D55" t="str">
            <v>Post Merger</v>
          </cell>
        </row>
        <row r="56">
          <cell r="C56" t="str">
            <v>Top of the World Wind p575862</v>
          </cell>
          <cell r="D56" t="str">
            <v>Post Merger</v>
          </cell>
        </row>
        <row r="57">
          <cell r="C57" t="str">
            <v>Tri-State Purchase p27057</v>
          </cell>
          <cell r="D57" t="str">
            <v>Post Merger</v>
          </cell>
        </row>
        <row r="58">
          <cell r="C58" t="str">
            <v>UBS p268848</v>
          </cell>
          <cell r="D58" t="str">
            <v>Post Merger</v>
          </cell>
        </row>
        <row r="59">
          <cell r="C59" t="str">
            <v>UBS p268850</v>
          </cell>
          <cell r="D59" t="str">
            <v>Post Merger</v>
          </cell>
        </row>
        <row r="60">
          <cell r="C60" t="str">
            <v>Weyerhaeuser Reserve p356685</v>
          </cell>
          <cell r="D60" t="str">
            <v>Post Merger</v>
          </cell>
        </row>
        <row r="61">
          <cell r="C61" t="str">
            <v>Wolverine Creek Wind p244520</v>
          </cell>
          <cell r="D61" t="str">
            <v>Post Merger</v>
          </cell>
        </row>
        <row r="62">
          <cell r="C62" t="str">
            <v>Place Holder</v>
          </cell>
          <cell r="D62" t="str">
            <v>Post Merger</v>
          </cell>
        </row>
        <row r="63">
          <cell r="C63" t="str">
            <v>DSM (Irrigation)</v>
          </cell>
          <cell r="D63" t="str">
            <v>Post Merger</v>
          </cell>
        </row>
        <row r="65">
          <cell r="C65" t="str">
            <v>QF California</v>
          </cell>
          <cell r="D65" t="str">
            <v>QF by State PPL</v>
          </cell>
        </row>
        <row r="66">
          <cell r="C66" t="str">
            <v>QF Idaho</v>
          </cell>
          <cell r="D66" t="str">
            <v>QF by State UPL</v>
          </cell>
        </row>
        <row r="67">
          <cell r="C67" t="str">
            <v>QF Oregon</v>
          </cell>
          <cell r="D67" t="str">
            <v>QF by State PPL</v>
          </cell>
        </row>
        <row r="68">
          <cell r="C68" t="str">
            <v>QF Utah</v>
          </cell>
          <cell r="D68" t="str">
            <v>QF by State UPL</v>
          </cell>
        </row>
        <row r="69">
          <cell r="C69" t="str">
            <v>QF Washington</v>
          </cell>
          <cell r="D69" t="str">
            <v>QF by State PPL</v>
          </cell>
        </row>
        <row r="70">
          <cell r="C70" t="str">
            <v>QF Wyoming</v>
          </cell>
          <cell r="D70" t="str">
            <v>QF by State UPL</v>
          </cell>
        </row>
        <row r="71">
          <cell r="C71" t="str">
            <v>Biomass p234159 QF</v>
          </cell>
          <cell r="D71" t="str">
            <v>QF PPL Pre Merger</v>
          </cell>
        </row>
        <row r="72">
          <cell r="C72" t="str">
            <v>Chevron Wind p499335 QF</v>
          </cell>
          <cell r="D72" t="str">
            <v>QF UPL Post Merger</v>
          </cell>
        </row>
        <row r="73">
          <cell r="C73" t="str">
            <v>Co-Gen II p349170 QF</v>
          </cell>
          <cell r="D73" t="str">
            <v>QF PPL Post Merger</v>
          </cell>
        </row>
        <row r="74">
          <cell r="C74" t="str">
            <v>DCFP p316701 QF</v>
          </cell>
          <cell r="D74" t="str">
            <v>QF PPL Post Merger</v>
          </cell>
        </row>
        <row r="75">
          <cell r="C75" t="str">
            <v>D.R. Johnson</v>
          </cell>
          <cell r="D75" t="str">
            <v>QF PPL Post Merger</v>
          </cell>
        </row>
        <row r="76">
          <cell r="C76" t="str">
            <v>ExxonMobil p255042 QF</v>
          </cell>
          <cell r="D76" t="str">
            <v>QF UPL Post Merger</v>
          </cell>
        </row>
        <row r="77">
          <cell r="C77" t="str">
            <v>Kennecott QF</v>
          </cell>
          <cell r="D77" t="str">
            <v>QF UPL Post Merger</v>
          </cell>
        </row>
        <row r="78">
          <cell r="C78" t="str">
            <v>Oregon Wind Farm QF</v>
          </cell>
          <cell r="D78" t="str">
            <v>QF PPL Post Merger</v>
          </cell>
        </row>
        <row r="79">
          <cell r="C79" t="str">
            <v>Schwendiman QF</v>
          </cell>
          <cell r="D79" t="str">
            <v>QF UPL Post Merger</v>
          </cell>
        </row>
        <row r="80">
          <cell r="C80" t="str">
            <v>SF Phosphates</v>
          </cell>
          <cell r="D80" t="str">
            <v>QF UPL Post Merger</v>
          </cell>
        </row>
        <row r="81">
          <cell r="C81" t="str">
            <v>Spanish Fork Wind 2 p311681 QF</v>
          </cell>
          <cell r="D81" t="str">
            <v>QF UPL Post Merger</v>
          </cell>
        </row>
        <row r="82">
          <cell r="C82" t="str">
            <v>Sunnyside p83997/p59965 QF</v>
          </cell>
          <cell r="D82" t="str">
            <v>QF UPL Pre Merger</v>
          </cell>
        </row>
        <row r="83">
          <cell r="C83" t="str">
            <v>Tesoro QF</v>
          </cell>
          <cell r="D83" t="str">
            <v>QF UPL Post Merger</v>
          </cell>
        </row>
        <row r="84">
          <cell r="C84" t="str">
            <v>Evergreen BioPower p351030 QF</v>
          </cell>
          <cell r="D84" t="str">
            <v>QF PPL Post Merger</v>
          </cell>
        </row>
        <row r="85">
          <cell r="C85" t="str">
            <v>Mountain Wind 1 p367721 QF</v>
          </cell>
          <cell r="D85" t="str">
            <v>QF UPL Post Merger</v>
          </cell>
        </row>
        <row r="86">
          <cell r="C86" t="str">
            <v>Mountain Wind 2 p398449 QF</v>
          </cell>
          <cell r="D86" t="str">
            <v>QF UPL Post Merger</v>
          </cell>
        </row>
        <row r="87">
          <cell r="C87" t="str">
            <v>Weyerhaeuser QF</v>
          </cell>
          <cell r="D87" t="str">
            <v>QF PPL Post Merger</v>
          </cell>
        </row>
        <row r="88">
          <cell r="C88" t="str">
            <v>US Magnesium QF</v>
          </cell>
          <cell r="D88" t="str">
            <v>QF UPL Post Merger</v>
          </cell>
        </row>
        <row r="90">
          <cell r="C90" t="str">
            <v>Canadian Entitlement p60828</v>
          </cell>
          <cell r="D90" t="str">
            <v>Post Merger</v>
          </cell>
        </row>
        <row r="91">
          <cell r="C91" t="str">
            <v>Chelan - Rocky Reach p60827</v>
          </cell>
          <cell r="D91" t="str">
            <v>Mid Columbia</v>
          </cell>
        </row>
        <row r="92">
          <cell r="C92" t="str">
            <v>Douglas - Wells p60828</v>
          </cell>
          <cell r="D92" t="str">
            <v>Mid Columbia</v>
          </cell>
        </row>
        <row r="93">
          <cell r="C93" t="str">
            <v>Grant Displacement p270294</v>
          </cell>
          <cell r="D93" t="str">
            <v>Mid Columbia</v>
          </cell>
        </row>
        <row r="94">
          <cell r="C94" t="str">
            <v>Grant Reasonable</v>
          </cell>
          <cell r="D94" t="str">
            <v>Mid Columbia</v>
          </cell>
        </row>
        <row r="95">
          <cell r="C95" t="str">
            <v>Grant Meaningful Priority p390668</v>
          </cell>
          <cell r="D95" t="str">
            <v>Mid Columbia</v>
          </cell>
        </row>
        <row r="96">
          <cell r="C96" t="str">
            <v>Grant Surplus p258951</v>
          </cell>
          <cell r="D96" t="str">
            <v>Mid Columbia</v>
          </cell>
        </row>
        <row r="97">
          <cell r="C97" t="str">
            <v>Grant Power Auction</v>
          </cell>
          <cell r="D97" t="str">
            <v>Mid Columbia</v>
          </cell>
        </row>
        <row r="98">
          <cell r="C98" t="str">
            <v>Grant - Priest Rapids</v>
          </cell>
          <cell r="D98" t="str">
            <v>Mid Columbia</v>
          </cell>
        </row>
        <row r="99">
          <cell r="C99" t="str">
            <v>Grant - Wanapum p60825</v>
          </cell>
          <cell r="D99" t="str">
            <v>Mid Columbia</v>
          </cell>
        </row>
        <row r="101">
          <cell r="C101" t="str">
            <v>APGI/Colockum s191690</v>
          </cell>
          <cell r="D101" t="str">
            <v>Post Merger</v>
          </cell>
        </row>
        <row r="102">
          <cell r="C102" t="str">
            <v>APS Exchange p58118/s58119</v>
          </cell>
          <cell r="D102" t="str">
            <v>Post Merger</v>
          </cell>
        </row>
        <row r="103">
          <cell r="C103" t="str">
            <v>Black Hills CTs p64676</v>
          </cell>
          <cell r="D103" t="str">
            <v>Pacific Capacity</v>
          </cell>
        </row>
        <row r="104">
          <cell r="C104" t="str">
            <v>BPA Exchange p64706/p64888</v>
          </cell>
          <cell r="D104" t="str">
            <v>Pacific Pre Merger</v>
          </cell>
        </row>
        <row r="105">
          <cell r="C105" t="str">
            <v xml:space="preserve">BPA FC II Wind p63507 </v>
          </cell>
          <cell r="D105" t="str">
            <v>Post Merger</v>
          </cell>
        </row>
        <row r="106">
          <cell r="C106" t="str">
            <v xml:space="preserve">BPA FC IV Wind p79207 </v>
          </cell>
          <cell r="D106" t="str">
            <v>Post Merger</v>
          </cell>
        </row>
        <row r="107">
          <cell r="C107" t="str">
            <v>BPA Peaking p59820</v>
          </cell>
          <cell r="D107" t="str">
            <v>BPA Peak Purchase</v>
          </cell>
        </row>
        <row r="108">
          <cell r="C108" t="str">
            <v>BPA So. Idaho p64885/p83975/p64705</v>
          </cell>
          <cell r="D108" t="str">
            <v>Post Merger</v>
          </cell>
        </row>
        <row r="109">
          <cell r="C109" t="str">
            <v>Cargill p483225/s6 p485390/s89</v>
          </cell>
          <cell r="D109" t="str">
            <v>Post Merger</v>
          </cell>
        </row>
        <row r="110">
          <cell r="C110" t="str">
            <v>Cowlitz Swift p65787</v>
          </cell>
          <cell r="D110" t="str">
            <v>Pacific Pre Merger</v>
          </cell>
        </row>
        <row r="111">
          <cell r="C111" t="str">
            <v>EWEB FC I p63508/p63510</v>
          </cell>
          <cell r="D111" t="str">
            <v>Post Merger</v>
          </cell>
        </row>
        <row r="112">
          <cell r="C112" t="str">
            <v>PSCo Exchange p340325</v>
          </cell>
          <cell r="D112" t="str">
            <v>Post Merger</v>
          </cell>
        </row>
        <row r="113">
          <cell r="C113" t="str">
            <v>PSCO FC III p63362/s63361</v>
          </cell>
          <cell r="D113" t="str">
            <v>Post Merger</v>
          </cell>
        </row>
        <row r="114">
          <cell r="C114" t="str">
            <v>Redding Exchange p66276</v>
          </cell>
          <cell r="D114" t="str">
            <v>Post Merger</v>
          </cell>
        </row>
        <row r="115">
          <cell r="C115" t="str">
            <v>SCL State Line p105228</v>
          </cell>
          <cell r="D115" t="str">
            <v>Post Merger</v>
          </cell>
        </row>
        <row r="116">
          <cell r="C116" t="str">
            <v>Shell p489963/s489962</v>
          </cell>
          <cell r="D116" t="str">
            <v>Post Merger</v>
          </cell>
        </row>
        <row r="117">
          <cell r="C117" t="str">
            <v>TransAlta p371343/s371344</v>
          </cell>
          <cell r="D117" t="str">
            <v>Post Merger</v>
          </cell>
        </row>
        <row r="118">
          <cell r="C118" t="str">
            <v>Tri-State Exchange</v>
          </cell>
          <cell r="D118" t="str">
            <v>Post Merger</v>
          </cell>
        </row>
      </sheetData>
      <sheetData sheetId="2">
        <row r="4">
          <cell r="B4">
            <v>41275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 NPC"/>
      <sheetName val="Table 1"/>
      <sheetName val="EIM (C)"/>
    </sheetNames>
    <sheetDataSet>
      <sheetData sheetId="0">
        <row r="47">
          <cell r="D47">
            <v>20061481.940498877</v>
          </cell>
        </row>
        <row r="88">
          <cell r="D88">
            <v>3079934.3392558629</v>
          </cell>
        </row>
        <row r="146">
          <cell r="D146">
            <v>611396.31009099993</v>
          </cell>
        </row>
        <row r="190">
          <cell r="D190">
            <v>2071524.6822509863</v>
          </cell>
        </row>
        <row r="203">
          <cell r="D203">
            <v>78146408.481843546</v>
          </cell>
        </row>
        <row r="213">
          <cell r="D213">
            <v>13161013.577603316</v>
          </cell>
        </row>
        <row r="216">
          <cell r="D216">
            <v>2291597.6807855275</v>
          </cell>
        </row>
        <row r="222">
          <cell r="D222">
            <v>36989017.102130875</v>
          </cell>
        </row>
        <row r="229">
          <cell r="D229">
            <v>26663019.163384195</v>
          </cell>
        </row>
        <row r="233">
          <cell r="D233">
            <v>10446691.653677201</v>
          </cell>
        </row>
        <row r="234">
          <cell r="D234">
            <v>25872370.720969971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A NPC"/>
      <sheetName val="Net position balancing"/>
      <sheetName val="WA Details"/>
      <sheetName val="WA NPC before balancing"/>
      <sheetName val="Monthly NPC (total sys)"/>
      <sheetName val="FuelAllocation"/>
      <sheetName val="Other NPCs"/>
      <sheetName val="Index"/>
      <sheetName val="Index_2"/>
    </sheetNames>
    <sheetDataSet>
      <sheetData sheetId="0"/>
      <sheetData sheetId="1"/>
      <sheetData sheetId="2"/>
      <sheetData sheetId="3"/>
      <sheetData sheetId="4"/>
      <sheetData sheetId="5"/>
      <sheetData sheetId="6">
        <row r="144">
          <cell r="E144">
            <v>2587158.3199376133</v>
          </cell>
        </row>
        <row r="148">
          <cell r="E148">
            <v>779738.25734373403</v>
          </cell>
        </row>
        <row r="152">
          <cell r="E152">
            <v>557441.1634393821</v>
          </cell>
        </row>
      </sheetData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6897-E1ED-4D16-992E-CE1E6C7EB846}">
  <sheetPr>
    <pageSetUpPr fitToPage="1"/>
  </sheetPr>
  <dimension ref="A2:J61"/>
  <sheetViews>
    <sheetView tabSelected="1" view="pageBreakPreview" zoomScale="85" zoomScaleNormal="100" zoomScaleSheetLayoutView="85" workbookViewId="0"/>
  </sheetViews>
  <sheetFormatPr defaultColWidth="9.109375" defaultRowHeight="13.2"/>
  <cols>
    <col min="1" max="1" width="2.44140625" style="46" customWidth="1"/>
    <col min="2" max="2" width="3.44140625" style="46" customWidth="1"/>
    <col min="3" max="3" width="32.6640625" style="46" customWidth="1"/>
    <col min="4" max="4" width="11" style="46" bestFit="1" customWidth="1"/>
    <col min="5" max="5" width="6.5546875" style="46" bestFit="1" customWidth="1"/>
    <col min="6" max="6" width="11.5546875" style="47" bestFit="1" customWidth="1"/>
    <col min="7" max="7" width="9.5546875" style="48" bestFit="1" customWidth="1"/>
    <col min="8" max="8" width="11.88671875" style="48" customWidth="1"/>
    <col min="9" max="9" width="14.88671875" style="48" bestFit="1" customWidth="1"/>
    <col min="10" max="10" width="7.44140625" style="46" bestFit="1" customWidth="1"/>
    <col min="11" max="16384" width="9.109375" style="46"/>
  </cols>
  <sheetData>
    <row r="2" spans="2:10">
      <c r="B2" s="1" t="str">
        <f>'5.1.1'!A1</f>
        <v>PacifiCorp</v>
      </c>
      <c r="I2" s="61" t="s">
        <v>211</v>
      </c>
      <c r="J2" s="49">
        <v>5.0999999999999996</v>
      </c>
    </row>
    <row r="3" spans="2:10">
      <c r="B3" s="1" t="str">
        <f>'5.1.1'!A2</f>
        <v>Washington 2023 General Rate Case</v>
      </c>
    </row>
    <row r="4" spans="2:10">
      <c r="B4" s="1" t="s">
        <v>215</v>
      </c>
    </row>
    <row r="6" spans="2:10">
      <c r="F6" s="50" t="s">
        <v>0</v>
      </c>
      <c r="I6" s="48" t="s">
        <v>1</v>
      </c>
    </row>
    <row r="7" spans="2:10" ht="15">
      <c r="D7" s="2" t="s">
        <v>2</v>
      </c>
      <c r="E7" s="2" t="s">
        <v>216</v>
      </c>
      <c r="F7" s="3" t="s">
        <v>3</v>
      </c>
      <c r="G7" s="2" t="s">
        <v>4</v>
      </c>
      <c r="H7" s="2" t="s">
        <v>5</v>
      </c>
      <c r="I7" s="2" t="s">
        <v>212</v>
      </c>
      <c r="J7" s="2" t="s">
        <v>7</v>
      </c>
    </row>
    <row r="8" spans="2:10" ht="15">
      <c r="B8" s="1" t="s">
        <v>8</v>
      </c>
      <c r="D8" s="2"/>
      <c r="E8" s="2"/>
      <c r="F8" s="3"/>
      <c r="G8" s="2"/>
      <c r="H8" s="2"/>
      <c r="I8" s="2"/>
      <c r="J8" s="2"/>
    </row>
    <row r="9" spans="2:10" ht="15">
      <c r="B9" s="1"/>
      <c r="D9" s="2"/>
      <c r="E9" s="2"/>
      <c r="F9" s="3"/>
      <c r="G9" s="2"/>
      <c r="H9" s="2"/>
      <c r="I9" s="2"/>
      <c r="J9" s="2"/>
    </row>
    <row r="10" spans="2:10">
      <c r="B10" s="1" t="str">
        <f>'5.1.1'!A14</f>
        <v>Sales for Resale  (Account 447)</v>
      </c>
    </row>
    <row r="11" spans="2:10">
      <c r="B11" s="46" t="str">
        <f>'5.1.1'!A15</f>
        <v>Existing Firm Sales - Pacific</v>
      </c>
      <c r="D11" s="51" t="str">
        <f>'5.1.1'!B15</f>
        <v>447NPC</v>
      </c>
      <c r="E11" s="51" t="s">
        <v>213</v>
      </c>
      <c r="F11" s="47">
        <f>'5.1.1'!I15</f>
        <v>0</v>
      </c>
      <c r="G11" s="48" t="str">
        <f>+'5.1.1'!C15</f>
        <v>WA</v>
      </c>
      <c r="H11" s="52" t="s">
        <v>9</v>
      </c>
      <c r="I11" s="47">
        <f>F11</f>
        <v>0</v>
      </c>
      <c r="J11" s="48" t="s">
        <v>10</v>
      </c>
    </row>
    <row r="12" spans="2:10">
      <c r="B12" s="46" t="str">
        <f>'5.1.1'!A16</f>
        <v>Post-Merger Firm Sales</v>
      </c>
      <c r="D12" s="51" t="str">
        <f>'5.1.1'!B16</f>
        <v>447NPC</v>
      </c>
      <c r="E12" s="51" t="s">
        <v>213</v>
      </c>
      <c r="F12" s="47">
        <f>'5.1.1'!I16</f>
        <v>0</v>
      </c>
      <c r="G12" s="48" t="str">
        <f>+'5.1.1'!C16</f>
        <v>WA</v>
      </c>
      <c r="H12" s="52" t="s">
        <v>9</v>
      </c>
      <c r="I12" s="47">
        <f t="shared" ref="I12:I13" si="0">F12</f>
        <v>0</v>
      </c>
      <c r="J12" s="48" t="s">
        <v>10</v>
      </c>
    </row>
    <row r="13" spans="2:10">
      <c r="B13" s="46" t="str">
        <f>'5.1.1'!A17</f>
        <v>Non-Firm Sales</v>
      </c>
      <c r="D13" s="51" t="str">
        <f>'5.1.1'!B17</f>
        <v>447NPC</v>
      </c>
      <c r="E13" s="51" t="s">
        <v>213</v>
      </c>
      <c r="F13" s="47">
        <f>'5.1.1'!I17</f>
        <v>0</v>
      </c>
      <c r="G13" s="48" t="str">
        <f>+'5.1.1'!C17</f>
        <v>WA</v>
      </c>
      <c r="H13" s="52" t="s">
        <v>9</v>
      </c>
      <c r="I13" s="47">
        <f t="shared" si="0"/>
        <v>0</v>
      </c>
      <c r="J13" s="48" t="s">
        <v>10</v>
      </c>
    </row>
    <row r="14" spans="2:10">
      <c r="B14" s="46" t="str">
        <f>'5.1.1'!A18</f>
        <v>Total Sales for Resale</v>
      </c>
      <c r="D14" s="51"/>
      <c r="E14" s="51"/>
      <c r="F14" s="53">
        <f>SUM(F11:F13)</f>
        <v>0</v>
      </c>
      <c r="I14" s="54">
        <f>SUM(I11:I13)</f>
        <v>0</v>
      </c>
    </row>
    <row r="15" spans="2:10">
      <c r="C15" s="55"/>
      <c r="D15" s="51"/>
      <c r="E15" s="51"/>
    </row>
    <row r="16" spans="2:10">
      <c r="B16" s="1" t="str">
        <f>'5.1.1'!A20</f>
        <v>Purchased Power (Account 555)</v>
      </c>
      <c r="C16" s="55"/>
      <c r="D16" s="51"/>
      <c r="E16" s="51"/>
    </row>
    <row r="17" spans="2:10">
      <c r="B17" s="46" t="str">
        <f>'5.1.1'!A21</f>
        <v>Existing Firm Demand - Pacific</v>
      </c>
      <c r="C17" s="55"/>
      <c r="D17" s="51" t="str">
        <f>'5.1.1'!B21</f>
        <v>555NPC</v>
      </c>
      <c r="E17" s="51" t="s">
        <v>213</v>
      </c>
      <c r="F17" s="47">
        <f>'5.1.1'!I21</f>
        <v>0</v>
      </c>
      <c r="G17" s="48" t="str">
        <f>+'5.1.1'!C21</f>
        <v>WA</v>
      </c>
      <c r="H17" s="52" t="s">
        <v>9</v>
      </c>
      <c r="I17" s="48">
        <f t="shared" ref="I17:I21" si="1">F17</f>
        <v>0</v>
      </c>
      <c r="J17" s="48" t="s">
        <v>10</v>
      </c>
    </row>
    <row r="18" spans="2:10">
      <c r="B18" s="46" t="str">
        <f>'5.1.1'!A22</f>
        <v>Existing Firm Energy - Pacific</v>
      </c>
      <c r="C18" s="55"/>
      <c r="D18" s="51" t="str">
        <f>'5.1.1'!B22</f>
        <v>555NPC</v>
      </c>
      <c r="E18" s="51" t="s">
        <v>213</v>
      </c>
      <c r="F18" s="47">
        <f>'5.1.1'!I22</f>
        <v>0</v>
      </c>
      <c r="G18" s="48" t="str">
        <f>+'5.1.1'!C22</f>
        <v>WA</v>
      </c>
      <c r="H18" s="52" t="s">
        <v>9</v>
      </c>
      <c r="I18" s="48">
        <f t="shared" si="1"/>
        <v>0</v>
      </c>
      <c r="J18" s="48" t="s">
        <v>10</v>
      </c>
    </row>
    <row r="19" spans="2:10">
      <c r="B19" s="46" t="str">
        <f>'5.1.1'!A24</f>
        <v>WA Qualifying Facilities</v>
      </c>
      <c r="C19" s="55"/>
      <c r="D19" s="51" t="str">
        <f>'5.1.1'!B24</f>
        <v>555NPC</v>
      </c>
      <c r="E19" s="51" t="s">
        <v>213</v>
      </c>
      <c r="F19" s="47">
        <f>'5.1.1'!I24</f>
        <v>0</v>
      </c>
      <c r="G19" s="48" t="str">
        <f>+'5.1.1'!C24</f>
        <v>WA</v>
      </c>
      <c r="H19" s="52" t="s">
        <v>9</v>
      </c>
      <c r="I19" s="48">
        <f t="shared" si="1"/>
        <v>0</v>
      </c>
      <c r="J19" s="48" t="s">
        <v>10</v>
      </c>
    </row>
    <row r="20" spans="2:10">
      <c r="B20" s="46" t="str">
        <f>'5.1.1'!A26</f>
        <v>Post-Merger Firm Energy</v>
      </c>
      <c r="C20" s="55"/>
      <c r="D20" s="51" t="str">
        <f>'5.1.1'!B26</f>
        <v>555NPC</v>
      </c>
      <c r="E20" s="51" t="s">
        <v>213</v>
      </c>
      <c r="F20" s="47">
        <f>'5.1.1'!I26</f>
        <v>-7141820.6973571628</v>
      </c>
      <c r="G20" s="48" t="str">
        <f>+'5.1.1'!C26</f>
        <v>WA</v>
      </c>
      <c r="H20" s="52" t="s">
        <v>9</v>
      </c>
      <c r="I20" s="48">
        <f t="shared" si="1"/>
        <v>-7141820.6973571628</v>
      </c>
      <c r="J20" s="48" t="s">
        <v>10</v>
      </c>
    </row>
    <row r="21" spans="2:10">
      <c r="B21" s="46" t="str">
        <f>'5.1.1'!A27</f>
        <v>Other Generation Expenses</v>
      </c>
      <c r="D21" s="51" t="str">
        <f>'5.1.1'!B27</f>
        <v>555NPC</v>
      </c>
      <c r="E21" s="51" t="s">
        <v>213</v>
      </c>
      <c r="F21" s="47">
        <f>'5.1.1'!I27</f>
        <v>0</v>
      </c>
      <c r="G21" s="48" t="str">
        <f>+'5.1.1'!C27</f>
        <v>WA</v>
      </c>
      <c r="H21" s="52" t="s">
        <v>9</v>
      </c>
      <c r="I21" s="48">
        <f t="shared" si="1"/>
        <v>0</v>
      </c>
      <c r="J21" s="48" t="s">
        <v>10</v>
      </c>
    </row>
    <row r="22" spans="2:10">
      <c r="B22" s="46" t="str">
        <f>'5.1.1'!A28</f>
        <v>Total Purchased Power</v>
      </c>
      <c r="D22" s="51"/>
      <c r="E22" s="51"/>
      <c r="F22" s="53">
        <f>SUM(F17:F21)</f>
        <v>-7141820.6973571628</v>
      </c>
      <c r="I22" s="53">
        <f>SUM(I17:I21)</f>
        <v>-7141820.6973571628</v>
      </c>
    </row>
    <row r="23" spans="2:10">
      <c r="D23" s="51"/>
      <c r="E23" s="51"/>
    </row>
    <row r="24" spans="2:10">
      <c r="B24" s="1" t="str">
        <f>'5.1.1'!A30</f>
        <v>Wheeling (Account 565)</v>
      </c>
      <c r="D24" s="51"/>
      <c r="E24" s="51"/>
      <c r="J24" s="48"/>
    </row>
    <row r="25" spans="2:10">
      <c r="B25" s="46" t="str">
        <f>'5.1.1'!A31</f>
        <v>Existing Firm - Pacific</v>
      </c>
      <c r="D25" s="51" t="str">
        <f>'5.1.1'!B31</f>
        <v>565NPC</v>
      </c>
      <c r="E25" s="51" t="s">
        <v>213</v>
      </c>
      <c r="F25" s="47">
        <f>'5.1.1'!I31</f>
        <v>0</v>
      </c>
      <c r="G25" s="48" t="str">
        <f>+'5.1.1'!C31</f>
        <v>WA</v>
      </c>
      <c r="H25" s="52" t="s">
        <v>9</v>
      </c>
      <c r="I25" s="47">
        <f t="shared" ref="I25:I27" si="2">F25</f>
        <v>0</v>
      </c>
      <c r="J25" s="48" t="s">
        <v>10</v>
      </c>
    </row>
    <row r="26" spans="2:10">
      <c r="B26" s="46" t="str">
        <f>'5.1.1'!A33</f>
        <v>Post Merger Firm</v>
      </c>
      <c r="C26" s="55"/>
      <c r="D26" s="51" t="str">
        <f>'5.1.1'!B33</f>
        <v>565NPC</v>
      </c>
      <c r="E26" s="51" t="s">
        <v>213</v>
      </c>
      <c r="F26" s="47">
        <f>'5.1.1'!I33</f>
        <v>0</v>
      </c>
      <c r="G26" s="48" t="str">
        <f>+'5.1.1'!C33</f>
        <v>WA</v>
      </c>
      <c r="H26" s="52" t="s">
        <v>9</v>
      </c>
      <c r="I26" s="47">
        <f t="shared" si="2"/>
        <v>0</v>
      </c>
      <c r="J26" s="48" t="s">
        <v>10</v>
      </c>
    </row>
    <row r="27" spans="2:10">
      <c r="B27" s="46" t="str">
        <f>'5.1.1'!A34</f>
        <v>Non Firm</v>
      </c>
      <c r="C27" s="55"/>
      <c r="D27" s="51" t="str">
        <f>'5.1.1'!B34</f>
        <v>565NPC</v>
      </c>
      <c r="E27" s="51" t="s">
        <v>213</v>
      </c>
      <c r="F27" s="47">
        <f>'5.1.1'!I34</f>
        <v>0</v>
      </c>
      <c r="G27" s="48" t="str">
        <f>+'5.1.1'!C34</f>
        <v>WA</v>
      </c>
      <c r="H27" s="52" t="s">
        <v>9</v>
      </c>
      <c r="I27" s="47">
        <f t="shared" si="2"/>
        <v>0</v>
      </c>
      <c r="J27" s="48" t="s">
        <v>10</v>
      </c>
    </row>
    <row r="28" spans="2:10">
      <c r="B28" s="46" t="str">
        <f>'5.1.1'!A35</f>
        <v>Total Wheeling Expense</v>
      </c>
      <c r="D28" s="51"/>
      <c r="E28" s="51"/>
      <c r="F28" s="53">
        <f>SUM(F25:F27)</f>
        <v>0</v>
      </c>
      <c r="I28" s="53">
        <f>SUM(I25:I27)</f>
        <v>0</v>
      </c>
      <c r="J28" s="48"/>
    </row>
    <row r="29" spans="2:10">
      <c r="D29" s="51"/>
      <c r="E29" s="51"/>
    </row>
    <row r="30" spans="2:10">
      <c r="B30" s="1" t="str">
        <f>'5.1.1'!A37</f>
        <v>Fuel Expense (Accounts 501 and 547)</v>
      </c>
      <c r="C30" s="1"/>
      <c r="D30" s="51"/>
      <c r="E30" s="51"/>
      <c r="J30" s="48"/>
    </row>
    <row r="31" spans="2:10">
      <c r="B31" s="46" t="str">
        <f>'5.1.1'!A38</f>
        <v>Fuel Consumed - Coal</v>
      </c>
      <c r="C31" s="1"/>
      <c r="D31" s="51" t="str">
        <f>'5.1.1'!B38</f>
        <v>501NPC</v>
      </c>
      <c r="E31" s="51" t="s">
        <v>213</v>
      </c>
      <c r="F31" s="47">
        <f>'5.1.1'!I38</f>
        <v>0</v>
      </c>
      <c r="G31" s="48" t="str">
        <f>+'5.1.1'!C38</f>
        <v>WA</v>
      </c>
      <c r="H31" s="52" t="s">
        <v>9</v>
      </c>
      <c r="I31" s="47">
        <f t="shared" ref="I31:I32" si="3">F31</f>
        <v>0</v>
      </c>
      <c r="J31" s="48" t="s">
        <v>10</v>
      </c>
    </row>
    <row r="32" spans="2:10">
      <c r="B32" s="46" t="str">
        <f>'5.1.1'!A40</f>
        <v>Fuel Consumed - Natural Gas</v>
      </c>
      <c r="C32" s="1"/>
      <c r="D32" s="51" t="str">
        <f>'5.1.1'!B40</f>
        <v>547NPC</v>
      </c>
      <c r="E32" s="51" t="s">
        <v>213</v>
      </c>
      <c r="F32" s="47">
        <f>'5.1.1'!I40</f>
        <v>0</v>
      </c>
      <c r="G32" s="48" t="str">
        <f>+'5.1.1'!C40</f>
        <v>WA</v>
      </c>
      <c r="H32" s="52" t="s">
        <v>9</v>
      </c>
      <c r="I32" s="47">
        <f t="shared" si="3"/>
        <v>0</v>
      </c>
      <c r="J32" s="48" t="s">
        <v>10</v>
      </c>
    </row>
    <row r="33" spans="2:10">
      <c r="B33" s="46" t="str">
        <f>'5.1.1'!A41</f>
        <v>Total Fuel and Other Expense</v>
      </c>
      <c r="C33" s="1"/>
      <c r="D33" s="51"/>
      <c r="E33" s="51"/>
      <c r="F33" s="53">
        <f>SUM(F31:F32)</f>
        <v>0</v>
      </c>
      <c r="I33" s="53">
        <f>SUM(I31:I32)</f>
        <v>0</v>
      </c>
      <c r="J33" s="48"/>
    </row>
    <row r="34" spans="2:10">
      <c r="C34" s="1"/>
      <c r="D34" s="51"/>
      <c r="E34" s="51"/>
      <c r="I34" s="47"/>
      <c r="J34" s="48"/>
    </row>
    <row r="35" spans="2:10">
      <c r="B35" s="1" t="s">
        <v>11</v>
      </c>
      <c r="C35" s="1"/>
      <c r="D35" s="51"/>
      <c r="E35" s="51"/>
      <c r="F35" s="53">
        <f>'5.1.1'!I43</f>
        <v>-7141820.6973571628</v>
      </c>
      <c r="H35" s="16"/>
      <c r="I35" s="53">
        <f>I22+I28+I33-I14</f>
        <v>-7141820.6973571628</v>
      </c>
      <c r="J35" s="48"/>
    </row>
    <row r="36" spans="2:10">
      <c r="C36" s="1"/>
      <c r="F36" s="56"/>
      <c r="J36" s="48"/>
    </row>
    <row r="37" spans="2:10">
      <c r="C37" s="1"/>
      <c r="F37" s="56"/>
      <c r="J37" s="48"/>
    </row>
    <row r="38" spans="2:10">
      <c r="C38" s="1"/>
      <c r="F38" s="56"/>
      <c r="J38" s="48"/>
    </row>
    <row r="39" spans="2:10">
      <c r="C39" s="1"/>
      <c r="F39" s="56"/>
      <c r="J39" s="48"/>
    </row>
    <row r="40" spans="2:10">
      <c r="C40" s="1"/>
      <c r="F40" s="56"/>
      <c r="J40" s="48"/>
    </row>
    <row r="41" spans="2:10">
      <c r="C41" s="1"/>
      <c r="F41" s="56"/>
      <c r="J41" s="48"/>
    </row>
    <row r="42" spans="2:10">
      <c r="C42" s="1"/>
      <c r="F42" s="56"/>
      <c r="J42" s="48"/>
    </row>
    <row r="43" spans="2:10">
      <c r="C43" s="1"/>
      <c r="F43" s="56"/>
      <c r="J43" s="48"/>
    </row>
    <row r="44" spans="2:10">
      <c r="C44" s="1"/>
      <c r="F44" s="56"/>
      <c r="J44" s="48"/>
    </row>
    <row r="45" spans="2:10">
      <c r="C45" s="1"/>
      <c r="F45" s="56"/>
      <c r="J45" s="48"/>
    </row>
    <row r="46" spans="2:10">
      <c r="C46" s="1"/>
      <c r="F46" s="56"/>
      <c r="J46" s="48"/>
    </row>
    <row r="47" spans="2:10">
      <c r="C47" s="1"/>
      <c r="F47" s="56"/>
      <c r="J47" s="48"/>
    </row>
    <row r="48" spans="2:10">
      <c r="C48" s="1"/>
      <c r="F48" s="56"/>
      <c r="J48" s="48"/>
    </row>
    <row r="49" spans="1:10">
      <c r="C49" s="1"/>
      <c r="F49" s="56"/>
      <c r="J49" s="48"/>
    </row>
    <row r="50" spans="1:10">
      <c r="C50" s="1"/>
      <c r="F50" s="56"/>
      <c r="J50" s="48"/>
    </row>
    <row r="53" spans="1:10" ht="13.8" thickBot="1">
      <c r="B53" s="60" t="s">
        <v>12</v>
      </c>
    </row>
    <row r="54" spans="1:10">
      <c r="A54" s="57"/>
      <c r="B54" s="83" t="s">
        <v>214</v>
      </c>
      <c r="C54" s="83"/>
      <c r="D54" s="83"/>
      <c r="E54" s="83"/>
      <c r="F54" s="83"/>
      <c r="G54" s="83"/>
      <c r="H54" s="83"/>
      <c r="I54" s="83"/>
      <c r="J54" s="84"/>
    </row>
    <row r="55" spans="1:10">
      <c r="A55" s="58"/>
      <c r="B55" s="85"/>
      <c r="C55" s="85"/>
      <c r="D55" s="85"/>
      <c r="E55" s="85"/>
      <c r="F55" s="85"/>
      <c r="G55" s="85"/>
      <c r="H55" s="85"/>
      <c r="I55" s="85"/>
      <c r="J55" s="86"/>
    </row>
    <row r="56" spans="1:10">
      <c r="A56" s="58"/>
      <c r="B56" s="85"/>
      <c r="C56" s="85"/>
      <c r="D56" s="85"/>
      <c r="E56" s="85"/>
      <c r="F56" s="85"/>
      <c r="G56" s="85"/>
      <c r="H56" s="85"/>
      <c r="I56" s="85"/>
      <c r="J56" s="86"/>
    </row>
    <row r="57" spans="1:10">
      <c r="A57" s="58"/>
      <c r="B57" s="85"/>
      <c r="C57" s="85"/>
      <c r="D57" s="85"/>
      <c r="E57" s="85"/>
      <c r="F57" s="85"/>
      <c r="G57" s="85"/>
      <c r="H57" s="85"/>
      <c r="I57" s="85"/>
      <c r="J57" s="86"/>
    </row>
    <row r="58" spans="1:10">
      <c r="A58" s="58"/>
      <c r="B58" s="85"/>
      <c r="C58" s="85"/>
      <c r="D58" s="85"/>
      <c r="E58" s="85"/>
      <c r="F58" s="85"/>
      <c r="G58" s="85"/>
      <c r="H58" s="85"/>
      <c r="I58" s="85"/>
      <c r="J58" s="86"/>
    </row>
    <row r="59" spans="1:10">
      <c r="A59" s="58"/>
      <c r="B59" s="85"/>
      <c r="C59" s="85"/>
      <c r="D59" s="85"/>
      <c r="E59" s="85"/>
      <c r="F59" s="85"/>
      <c r="G59" s="85"/>
      <c r="H59" s="85"/>
      <c r="I59" s="85"/>
      <c r="J59" s="86"/>
    </row>
    <row r="60" spans="1:10">
      <c r="A60" s="58"/>
      <c r="B60" s="85"/>
      <c r="C60" s="85"/>
      <c r="D60" s="85"/>
      <c r="E60" s="85"/>
      <c r="F60" s="85"/>
      <c r="G60" s="85"/>
      <c r="H60" s="85"/>
      <c r="I60" s="85"/>
      <c r="J60" s="86"/>
    </row>
    <row r="61" spans="1:10" ht="13.8" thickBot="1">
      <c r="A61" s="59"/>
      <c r="B61" s="87"/>
      <c r="C61" s="87"/>
      <c r="D61" s="87"/>
      <c r="E61" s="87"/>
      <c r="F61" s="87"/>
      <c r="G61" s="87"/>
      <c r="H61" s="87"/>
      <c r="I61" s="87"/>
      <c r="J61" s="88"/>
    </row>
  </sheetData>
  <mergeCells count="1">
    <mergeCell ref="B54:J61"/>
  </mergeCells>
  <conditionalFormatting sqref="B10:B27">
    <cfRule type="cellIs" dxfId="2" priority="3" stopIfTrue="1" operator="equal">
      <formula>"Adjustment to Income/Expense/Rate Base:"</formula>
    </cfRule>
  </conditionalFormatting>
  <conditionalFormatting sqref="B21:B23">
    <cfRule type="cellIs" dxfId="1" priority="2" stopIfTrue="1" operator="equal">
      <formula>"Title"</formula>
    </cfRule>
  </conditionalFormatting>
  <conditionalFormatting sqref="B28:B35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FA32-E7B7-4ACC-BFA0-CD982E907054}">
  <sheetPr>
    <pageSetUpPr fitToPage="1"/>
  </sheetPr>
  <dimension ref="A1:M45"/>
  <sheetViews>
    <sheetView view="pageBreakPreview" zoomScale="83" zoomScaleNormal="80" zoomScaleSheetLayoutView="83" workbookViewId="0">
      <pane xSplit="4" ySplit="12" topLeftCell="E13" activePane="bottomRight" state="frozen"/>
      <selection activeCell="A4" sqref="A4:C4"/>
      <selection pane="topRight" activeCell="A4" sqref="A4:C4"/>
      <selection pane="bottomLeft" activeCell="A4" sqref="A4:C4"/>
      <selection pane="bottomRight"/>
    </sheetView>
  </sheetViews>
  <sheetFormatPr defaultColWidth="9.109375" defaultRowHeight="13.2"/>
  <cols>
    <col min="1" max="1" width="33" style="63" customWidth="1"/>
    <col min="2" max="2" width="10" style="62" customWidth="1"/>
    <col min="3" max="3" width="8.109375" style="62" customWidth="1"/>
    <col min="4" max="4" width="11" style="62" customWidth="1"/>
    <col min="5" max="5" width="31" style="62" customWidth="1"/>
    <col min="6" max="6" width="2.44140625" style="63" customWidth="1"/>
    <col min="7" max="7" width="31" style="62" customWidth="1"/>
    <col min="8" max="8" width="2.44140625" style="63" customWidth="1"/>
    <col min="9" max="9" width="31" style="63" customWidth="1"/>
    <col min="10" max="10" width="2.44140625" style="63" customWidth="1"/>
    <col min="11" max="11" width="31" style="63" customWidth="1"/>
    <col min="12" max="12" width="2.44140625" style="63" customWidth="1"/>
    <col min="13" max="13" width="31" style="63" customWidth="1"/>
    <col min="14" max="16384" width="9.109375" style="63"/>
  </cols>
  <sheetData>
    <row r="1" spans="1:13">
      <c r="A1" s="4" t="s">
        <v>14</v>
      </c>
    </row>
    <row r="2" spans="1:13">
      <c r="A2" s="5" t="s">
        <v>210</v>
      </c>
      <c r="K2" s="6"/>
      <c r="M2" s="6"/>
    </row>
    <row r="3" spans="1:13">
      <c r="A3" s="4" t="s">
        <v>15</v>
      </c>
    </row>
    <row r="4" spans="1:13" s="8" customFormat="1">
      <c r="A4" s="7"/>
      <c r="F4" s="9"/>
      <c r="H4" s="9"/>
      <c r="I4" s="9"/>
      <c r="J4" s="9"/>
      <c r="K4" s="9"/>
      <c r="L4" s="9"/>
    </row>
    <row r="5" spans="1:13" s="8" customFormat="1">
      <c r="A5" s="7"/>
      <c r="B5" s="10" t="s">
        <v>16</v>
      </c>
      <c r="C5" s="10" t="s">
        <v>17</v>
      </c>
      <c r="D5" s="10" t="s">
        <v>18</v>
      </c>
      <c r="E5" s="10" t="s">
        <v>19</v>
      </c>
      <c r="F5" s="10"/>
      <c r="G5" s="10" t="s">
        <v>20</v>
      </c>
      <c r="H5" s="10"/>
      <c r="I5" s="10" t="s">
        <v>21</v>
      </c>
      <c r="J5" s="10"/>
      <c r="K5" s="10" t="s">
        <v>22</v>
      </c>
      <c r="L5" s="10"/>
      <c r="M5" s="10" t="s">
        <v>23</v>
      </c>
    </row>
    <row r="6" spans="1:13" s="8" customFormat="1" ht="13.8" thickBot="1">
      <c r="A6" s="7"/>
      <c r="B6" s="10"/>
      <c r="C6" s="10"/>
      <c r="D6" s="10"/>
      <c r="E6" s="62"/>
      <c r="F6" s="9"/>
      <c r="G6" s="62"/>
      <c r="H6" s="9"/>
      <c r="I6" s="62" t="s">
        <v>24</v>
      </c>
      <c r="J6" s="9"/>
      <c r="K6" s="9"/>
      <c r="L6" s="9"/>
      <c r="M6" s="62" t="s">
        <v>25</v>
      </c>
    </row>
    <row r="7" spans="1:13" s="8" customFormat="1">
      <c r="A7" s="7"/>
      <c r="B7" s="10"/>
      <c r="C7" s="10"/>
      <c r="D7" s="10"/>
      <c r="E7" s="11" t="s">
        <v>26</v>
      </c>
      <c r="F7" s="64"/>
      <c r="G7" s="11" t="s">
        <v>27</v>
      </c>
      <c r="H7" s="64"/>
      <c r="I7" s="11" t="s">
        <v>28</v>
      </c>
      <c r="J7" s="64"/>
      <c r="K7" s="11" t="s">
        <v>29</v>
      </c>
      <c r="L7" s="64"/>
      <c r="M7" s="11" t="s">
        <v>30</v>
      </c>
    </row>
    <row r="8" spans="1:13" s="8" customFormat="1">
      <c r="A8" s="7"/>
      <c r="B8" s="10"/>
      <c r="C8" s="10"/>
      <c r="D8" s="10"/>
      <c r="E8" s="12" t="s">
        <v>31</v>
      </c>
      <c r="F8" s="64"/>
      <c r="G8" s="13"/>
      <c r="H8" s="64"/>
      <c r="I8" s="65"/>
      <c r="J8" s="64"/>
      <c r="K8" s="65"/>
      <c r="L8" s="64"/>
      <c r="M8" s="66"/>
    </row>
    <row r="9" spans="1:13" s="8" customFormat="1">
      <c r="A9" s="7"/>
      <c r="E9" s="66" t="s">
        <v>32</v>
      </c>
      <c r="F9" s="9"/>
      <c r="G9" s="66" t="s">
        <v>32</v>
      </c>
      <c r="H9" s="9"/>
      <c r="I9" s="65" t="s">
        <v>32</v>
      </c>
      <c r="J9" s="9"/>
      <c r="K9" s="65" t="s">
        <v>33</v>
      </c>
      <c r="L9" s="9"/>
      <c r="M9" s="66" t="str">
        <f>K9</f>
        <v>12 Months Ended December 2024</v>
      </c>
    </row>
    <row r="10" spans="1:13" s="8" customFormat="1">
      <c r="D10" s="8" t="s">
        <v>13</v>
      </c>
      <c r="E10" s="12"/>
      <c r="G10" s="12"/>
      <c r="I10" s="12"/>
      <c r="K10" s="12"/>
      <c r="M10" s="12"/>
    </row>
    <row r="11" spans="1:13" s="8" customFormat="1">
      <c r="B11" s="8" t="s">
        <v>34</v>
      </c>
      <c r="C11" s="8" t="s">
        <v>35</v>
      </c>
      <c r="D11" s="8" t="s">
        <v>35</v>
      </c>
      <c r="E11" s="12" t="s">
        <v>36</v>
      </c>
      <c r="G11" s="12" t="s">
        <v>36</v>
      </c>
      <c r="I11" s="12" t="s">
        <v>36</v>
      </c>
      <c r="K11" s="12" t="s">
        <v>36</v>
      </c>
      <c r="M11" s="12" t="s">
        <v>36</v>
      </c>
    </row>
    <row r="12" spans="1:13" s="8" customFormat="1">
      <c r="A12" s="14" t="s">
        <v>37</v>
      </c>
      <c r="B12" s="14" t="s">
        <v>38</v>
      </c>
      <c r="C12" s="14" t="s">
        <v>39</v>
      </c>
      <c r="D12" s="14" t="s">
        <v>40</v>
      </c>
      <c r="E12" s="15" t="s">
        <v>6</v>
      </c>
      <c r="F12" s="14"/>
      <c r="G12" s="15" t="s">
        <v>6</v>
      </c>
      <c r="H12" s="14"/>
      <c r="I12" s="15" t="s">
        <v>6</v>
      </c>
      <c r="J12" s="14"/>
      <c r="K12" s="15" t="s">
        <v>6</v>
      </c>
      <c r="M12" s="15" t="s">
        <v>6</v>
      </c>
    </row>
    <row r="13" spans="1:13">
      <c r="E13" s="65"/>
      <c r="G13" s="65"/>
      <c r="I13" s="67"/>
      <c r="K13" s="65"/>
      <c r="L13" s="67"/>
      <c r="M13" s="65"/>
    </row>
    <row r="14" spans="1:13">
      <c r="A14" s="63" t="s">
        <v>41</v>
      </c>
      <c r="D14" s="16"/>
      <c r="E14" s="65"/>
      <c r="G14" s="65"/>
      <c r="I14" s="67"/>
      <c r="K14" s="65"/>
      <c r="M14" s="65"/>
    </row>
    <row r="15" spans="1:13">
      <c r="A15" s="68" t="s">
        <v>42</v>
      </c>
      <c r="B15" s="69" t="s">
        <v>43</v>
      </c>
      <c r="C15" s="62" t="s">
        <v>13</v>
      </c>
      <c r="D15" s="16">
        <v>1</v>
      </c>
      <c r="E15" s="70">
        <f>'5.1.2'!$D$8</f>
        <v>0</v>
      </c>
      <c r="F15" s="71"/>
      <c r="G15" s="70">
        <f>'5.1.3'!$D$8</f>
        <v>0</v>
      </c>
      <c r="H15" s="71"/>
      <c r="I15" s="70">
        <f>+G15-E15</f>
        <v>0</v>
      </c>
      <c r="J15" s="71"/>
      <c r="K15" s="70">
        <f>'5.1.4'!$D$8</f>
        <v>0</v>
      </c>
      <c r="L15" s="71"/>
      <c r="M15" s="70">
        <f>+K15-G15</f>
        <v>0</v>
      </c>
    </row>
    <row r="16" spans="1:13">
      <c r="A16" s="68" t="s">
        <v>44</v>
      </c>
      <c r="B16" s="69" t="s">
        <v>43</v>
      </c>
      <c r="C16" s="62" t="s">
        <v>13</v>
      </c>
      <c r="D16" s="16">
        <v>1</v>
      </c>
      <c r="E16" s="70">
        <f>'5.1.2'!$D$10</f>
        <v>1285828.8120363727</v>
      </c>
      <c r="F16" s="71"/>
      <c r="G16" s="70">
        <f>'5.1.3'!$D$10</f>
        <v>1285828.8120363727</v>
      </c>
      <c r="H16" s="71"/>
      <c r="I16" s="70">
        <f>+G16-E16</f>
        <v>0</v>
      </c>
      <c r="J16" s="71"/>
      <c r="K16" s="70">
        <f>'5.1.4'!$D$10</f>
        <v>20061481.940498877</v>
      </c>
      <c r="L16" s="71"/>
      <c r="M16" s="70">
        <f>+K16-G16</f>
        <v>18775653.128462505</v>
      </c>
    </row>
    <row r="17" spans="1:13">
      <c r="A17" s="68" t="s">
        <v>45</v>
      </c>
      <c r="B17" s="69" t="s">
        <v>43</v>
      </c>
      <c r="C17" s="62" t="s">
        <v>13</v>
      </c>
      <c r="D17" s="16">
        <v>1</v>
      </c>
      <c r="E17" s="70">
        <v>0</v>
      </c>
      <c r="F17" s="71"/>
      <c r="G17" s="70">
        <v>0</v>
      </c>
      <c r="H17" s="71"/>
      <c r="I17" s="72">
        <f>+G17-E17</f>
        <v>0</v>
      </c>
      <c r="J17" s="71"/>
      <c r="K17" s="70">
        <v>0</v>
      </c>
      <c r="L17" s="71"/>
      <c r="M17" s="70">
        <f>+K17-G17</f>
        <v>0</v>
      </c>
    </row>
    <row r="18" spans="1:13">
      <c r="A18" s="63" t="s">
        <v>46</v>
      </c>
      <c r="E18" s="73">
        <f>SUM(E15:E17)</f>
        <v>1285828.8120363727</v>
      </c>
      <c r="F18" s="71"/>
      <c r="G18" s="73">
        <f>SUM(G15:G17)</f>
        <v>1285828.8120363727</v>
      </c>
      <c r="H18" s="71"/>
      <c r="I18" s="74">
        <f>SUM(I15:I17)</f>
        <v>0</v>
      </c>
      <c r="J18" s="71"/>
      <c r="K18" s="73">
        <f>SUM(K15:K17)</f>
        <v>20061481.940498877</v>
      </c>
      <c r="L18" s="71"/>
      <c r="M18" s="73">
        <f t="shared" ref="M18" si="0">SUM(M15:M17)</f>
        <v>18775653.128462505</v>
      </c>
    </row>
    <row r="19" spans="1:13">
      <c r="E19" s="65"/>
      <c r="F19" s="71"/>
      <c r="G19" s="65"/>
      <c r="H19" s="71"/>
      <c r="I19" s="75"/>
      <c r="J19" s="71"/>
      <c r="K19" s="65"/>
      <c r="L19" s="71"/>
      <c r="M19" s="65"/>
    </row>
    <row r="20" spans="1:13">
      <c r="A20" s="63" t="s">
        <v>47</v>
      </c>
      <c r="E20" s="65"/>
      <c r="F20" s="71"/>
      <c r="G20" s="65"/>
      <c r="H20" s="71"/>
      <c r="I20" s="75"/>
      <c r="J20" s="71"/>
      <c r="K20" s="65"/>
      <c r="L20" s="71"/>
      <c r="M20" s="65"/>
    </row>
    <row r="21" spans="1:13">
      <c r="A21" s="68" t="s">
        <v>48</v>
      </c>
      <c r="B21" s="69" t="s">
        <v>49</v>
      </c>
      <c r="C21" s="62" t="s">
        <v>13</v>
      </c>
      <c r="D21" s="16">
        <v>1</v>
      </c>
      <c r="E21" s="70">
        <f>'5.1.2'!$F$28</f>
        <v>-63060.830000001726</v>
      </c>
      <c r="F21" s="71"/>
      <c r="G21" s="70">
        <f>'5.1.3'!$F$28</f>
        <v>-63060.830000001726</v>
      </c>
      <c r="H21" s="71"/>
      <c r="I21" s="70">
        <f t="shared" ref="I21:I27" si="1">+G21-E21</f>
        <v>0</v>
      </c>
      <c r="J21" s="71"/>
      <c r="K21" s="70">
        <f>'5.1.4'!$F$27</f>
        <v>1361163.1233230063</v>
      </c>
      <c r="L21" s="71"/>
      <c r="M21" s="70">
        <f t="shared" ref="M21:M27" si="2">+K21-G21</f>
        <v>1424223.953323008</v>
      </c>
    </row>
    <row r="22" spans="1:13">
      <c r="A22" s="68" t="s">
        <v>50</v>
      </c>
      <c r="B22" s="69" t="s">
        <v>49</v>
      </c>
      <c r="C22" s="62" t="s">
        <v>13</v>
      </c>
      <c r="D22" s="16">
        <v>1</v>
      </c>
      <c r="E22" s="70">
        <f>'5.1.2'!$G$28</f>
        <v>-143168.80452296627</v>
      </c>
      <c r="F22" s="71"/>
      <c r="G22" s="70">
        <f>'5.1.3'!$G$28</f>
        <v>-143168.80452296627</v>
      </c>
      <c r="H22" s="71"/>
      <c r="I22" s="70">
        <f t="shared" si="1"/>
        <v>0</v>
      </c>
      <c r="J22" s="71"/>
      <c r="K22" s="70">
        <f>'5.1.4'!$G$27</f>
        <v>3179339.9103704505</v>
      </c>
      <c r="L22" s="71"/>
      <c r="M22" s="70">
        <f t="shared" si="2"/>
        <v>3322508.7148934165</v>
      </c>
    </row>
    <row r="23" spans="1:13">
      <c r="A23" s="68" t="s">
        <v>51</v>
      </c>
      <c r="B23" s="69" t="s">
        <v>49</v>
      </c>
      <c r="C23" s="62" t="s">
        <v>13</v>
      </c>
      <c r="D23" s="16">
        <v>1</v>
      </c>
      <c r="E23" s="70">
        <f>'5.1.2'!$G$37</f>
        <v>138803.47476729553</v>
      </c>
      <c r="F23" s="71"/>
      <c r="G23" s="70">
        <f>'5.1.3'!$G$37</f>
        <v>138803.47476729553</v>
      </c>
      <c r="H23" s="71"/>
      <c r="I23" s="70">
        <f t="shared" si="1"/>
        <v>0</v>
      </c>
      <c r="J23" s="71"/>
      <c r="K23" s="70">
        <f>'5.1.4'!$G$36</f>
        <v>1088.2456220072579</v>
      </c>
      <c r="L23" s="71"/>
      <c r="M23" s="70">
        <f t="shared" si="2"/>
        <v>-137715.22914528826</v>
      </c>
    </row>
    <row r="24" spans="1:13">
      <c r="A24" s="68" t="s">
        <v>52</v>
      </c>
      <c r="B24" s="69" t="s">
        <v>49</v>
      </c>
      <c r="C24" s="62" t="s">
        <v>13</v>
      </c>
      <c r="D24" s="16">
        <v>1</v>
      </c>
      <c r="E24" s="70">
        <f>'5.1.2'!$I$25</f>
        <v>261012.62</v>
      </c>
      <c r="F24" s="71"/>
      <c r="G24" s="70">
        <f>'5.1.3'!$I$25</f>
        <v>261012.62</v>
      </c>
      <c r="H24" s="71"/>
      <c r="I24" s="70">
        <f t="shared" si="1"/>
        <v>0</v>
      </c>
      <c r="J24" s="71"/>
      <c r="K24" s="70">
        <f>'5.1.4'!$I$24</f>
        <v>611396.31009099993</v>
      </c>
      <c r="L24" s="71"/>
      <c r="M24" s="70">
        <f t="shared" si="2"/>
        <v>350383.69009099994</v>
      </c>
    </row>
    <row r="25" spans="1:13">
      <c r="A25" s="68" t="s">
        <v>52</v>
      </c>
      <c r="B25" s="69" t="s">
        <v>49</v>
      </c>
      <c r="C25" s="62" t="s">
        <v>13</v>
      </c>
      <c r="D25" s="16">
        <v>1</v>
      </c>
      <c r="E25" s="70">
        <v>0</v>
      </c>
      <c r="F25" s="71"/>
      <c r="G25" s="70">
        <v>0</v>
      </c>
      <c r="H25" s="71"/>
      <c r="I25" s="70">
        <f t="shared" si="1"/>
        <v>0</v>
      </c>
      <c r="J25" s="71"/>
      <c r="K25" s="70">
        <v>0</v>
      </c>
      <c r="L25" s="71"/>
      <c r="M25" s="70">
        <f t="shared" si="2"/>
        <v>0</v>
      </c>
    </row>
    <row r="26" spans="1:13">
      <c r="A26" s="68" t="s">
        <v>53</v>
      </c>
      <c r="B26" s="69" t="s">
        <v>49</v>
      </c>
      <c r="C26" s="62" t="s">
        <v>13</v>
      </c>
      <c r="D26" s="16">
        <v>1</v>
      </c>
      <c r="E26" s="70">
        <f>'5.1.2'!$I$70</f>
        <v>84102936.87118338</v>
      </c>
      <c r="F26" s="71"/>
      <c r="G26" s="70">
        <f>'5.1.3'!$I$70</f>
        <v>76961116.173826218</v>
      </c>
      <c r="H26" s="71"/>
      <c r="I26" s="76">
        <f t="shared" si="1"/>
        <v>-7141820.6973571628</v>
      </c>
      <c r="J26" s="71"/>
      <c r="K26" s="70">
        <f>'5.1.4'!$I$90</f>
        <v>93663802.569750652</v>
      </c>
      <c r="L26" s="71"/>
      <c r="M26" s="70">
        <f t="shared" si="2"/>
        <v>16702686.395924434</v>
      </c>
    </row>
    <row r="27" spans="1:13">
      <c r="A27" s="68" t="s">
        <v>54</v>
      </c>
      <c r="B27" s="69" t="s">
        <v>49</v>
      </c>
      <c r="C27" s="62" t="s">
        <v>13</v>
      </c>
      <c r="D27" s="16">
        <v>1</v>
      </c>
      <c r="E27" s="70">
        <v>0</v>
      </c>
      <c r="F27" s="71"/>
      <c r="G27" s="70">
        <v>0</v>
      </c>
      <c r="H27" s="71"/>
      <c r="I27" s="70">
        <f t="shared" si="1"/>
        <v>0</v>
      </c>
      <c r="J27" s="71"/>
      <c r="K27" s="70">
        <f>'5.1.4'!$I$91</f>
        <v>0</v>
      </c>
      <c r="L27" s="71"/>
      <c r="M27" s="70">
        <f t="shared" si="2"/>
        <v>0</v>
      </c>
    </row>
    <row r="28" spans="1:13">
      <c r="A28" s="77" t="s">
        <v>55</v>
      </c>
      <c r="B28" s="69"/>
      <c r="E28" s="73">
        <f>SUM(E21:E27)</f>
        <v>84296523.331427708</v>
      </c>
      <c r="F28" s="71"/>
      <c r="G28" s="73">
        <f>SUM(G21:G27)</f>
        <v>77154702.634070545</v>
      </c>
      <c r="H28" s="71"/>
      <c r="I28" s="73">
        <f>SUM(I21:I27)</f>
        <v>-7141820.6973571628</v>
      </c>
      <c r="J28" s="71"/>
      <c r="K28" s="73">
        <f>SUM(K21:K27)</f>
        <v>98816790.159157112</v>
      </c>
      <c r="L28" s="71"/>
      <c r="M28" s="73">
        <f t="shared" ref="M28" si="3">SUM(M21:M27)</f>
        <v>21662087.525086571</v>
      </c>
    </row>
    <row r="29" spans="1:13">
      <c r="E29" s="65"/>
      <c r="F29" s="71"/>
      <c r="G29" s="65"/>
      <c r="H29" s="71"/>
      <c r="I29" s="75"/>
      <c r="J29" s="71"/>
      <c r="K29" s="65"/>
      <c r="L29" s="71"/>
      <c r="M29" s="65"/>
    </row>
    <row r="30" spans="1:13">
      <c r="A30" s="63" t="s">
        <v>56</v>
      </c>
      <c r="E30" s="65"/>
      <c r="F30" s="71"/>
      <c r="G30" s="65"/>
      <c r="H30" s="71"/>
      <c r="I30" s="75"/>
      <c r="J30" s="71"/>
      <c r="K30" s="65"/>
      <c r="L30" s="71"/>
      <c r="M30" s="65"/>
    </row>
    <row r="31" spans="1:13">
      <c r="A31" s="68" t="s">
        <v>57</v>
      </c>
      <c r="B31" s="69" t="s">
        <v>58</v>
      </c>
      <c r="C31" s="62" t="s">
        <v>13</v>
      </c>
      <c r="D31" s="16">
        <v>1</v>
      </c>
      <c r="E31" s="70">
        <f>'5.1.2'!$F$59</f>
        <v>0</v>
      </c>
      <c r="F31" s="71"/>
      <c r="G31" s="70">
        <f>'5.1.3'!$F$79</f>
        <v>0</v>
      </c>
      <c r="H31" s="71"/>
      <c r="I31" s="70">
        <f>+G31-E31</f>
        <v>0</v>
      </c>
      <c r="J31" s="71"/>
      <c r="K31" s="70">
        <f>'5.1.4'!$F$99</f>
        <v>13161013.577603316</v>
      </c>
      <c r="L31" s="71"/>
      <c r="M31" s="70">
        <f>+K31-G31</f>
        <v>13161013.577603316</v>
      </c>
    </row>
    <row r="32" spans="1:13">
      <c r="A32" s="68" t="s">
        <v>59</v>
      </c>
      <c r="B32" s="69" t="s">
        <v>58</v>
      </c>
      <c r="C32" s="62" t="s">
        <v>13</v>
      </c>
      <c r="D32" s="16">
        <v>1</v>
      </c>
      <c r="E32" s="70">
        <f>'5.1.2'!$F$60</f>
        <v>0</v>
      </c>
      <c r="F32" s="71"/>
      <c r="G32" s="70">
        <f>'5.1.3'!$F$81</f>
        <v>0</v>
      </c>
      <c r="H32" s="71"/>
      <c r="I32" s="70">
        <f>+G32-E32</f>
        <v>0</v>
      </c>
      <c r="J32" s="71"/>
      <c r="K32" s="70">
        <v>0</v>
      </c>
      <c r="L32" s="71"/>
      <c r="M32" s="70">
        <f>+K32-G32</f>
        <v>0</v>
      </c>
    </row>
    <row r="33" spans="1:13">
      <c r="A33" s="68" t="s">
        <v>60</v>
      </c>
      <c r="B33" s="69" t="s">
        <v>58</v>
      </c>
      <c r="C33" s="62" t="s">
        <v>13</v>
      </c>
      <c r="D33" s="16">
        <v>1</v>
      </c>
      <c r="E33" s="70">
        <f>'5.1.2'!$I$83</f>
        <v>11927606.159872759</v>
      </c>
      <c r="F33" s="71"/>
      <c r="G33" s="70">
        <f>'5.1.3'!$I$83</f>
        <v>11927606.159872759</v>
      </c>
      <c r="H33" s="71"/>
      <c r="I33" s="70">
        <f>+G33-E33</f>
        <v>0</v>
      </c>
      <c r="J33" s="71"/>
      <c r="K33" s="70">
        <v>0</v>
      </c>
      <c r="L33" s="71"/>
      <c r="M33" s="70">
        <f>+K33-G33</f>
        <v>-11927606.159872759</v>
      </c>
    </row>
    <row r="34" spans="1:13">
      <c r="A34" s="68" t="s">
        <v>61</v>
      </c>
      <c r="B34" s="69" t="s">
        <v>58</v>
      </c>
      <c r="C34" s="62" t="s">
        <v>13</v>
      </c>
      <c r="D34" s="16">
        <v>1</v>
      </c>
      <c r="E34" s="70">
        <f>'5.1.2'!$D$85</f>
        <v>795733.14475265681</v>
      </c>
      <c r="F34" s="71"/>
      <c r="G34" s="70">
        <f>'5.1.3'!$D$85</f>
        <v>795733.14475265681</v>
      </c>
      <c r="H34" s="71"/>
      <c r="I34" s="70">
        <f>+G34-E34</f>
        <v>0</v>
      </c>
      <c r="J34" s="71"/>
      <c r="K34" s="70">
        <v>0</v>
      </c>
      <c r="L34" s="71"/>
      <c r="M34" s="70">
        <f>+K34-G34</f>
        <v>-795733.14475265681</v>
      </c>
    </row>
    <row r="35" spans="1:13">
      <c r="A35" s="63" t="s">
        <v>62</v>
      </c>
      <c r="E35" s="73">
        <f>SUM(E31:E34)</f>
        <v>12723339.304625416</v>
      </c>
      <c r="F35" s="71"/>
      <c r="G35" s="73">
        <f>SUM(G31:G34)</f>
        <v>12723339.304625416</v>
      </c>
      <c r="H35" s="71"/>
      <c r="I35" s="74">
        <f>SUM(I31:I34)</f>
        <v>0</v>
      </c>
      <c r="J35" s="71"/>
      <c r="K35" s="73">
        <f>SUM(K31:K34)</f>
        <v>13161013.577603316</v>
      </c>
      <c r="L35" s="71"/>
      <c r="M35" s="73">
        <f t="shared" ref="M35" si="4">SUM(M31:M34)</f>
        <v>437674.27297789999</v>
      </c>
    </row>
    <row r="36" spans="1:13">
      <c r="E36" s="65"/>
      <c r="F36" s="71"/>
      <c r="G36" s="65"/>
      <c r="H36" s="71"/>
      <c r="I36" s="75"/>
      <c r="J36" s="71"/>
      <c r="K36" s="65"/>
      <c r="L36" s="71"/>
      <c r="M36" s="65"/>
    </row>
    <row r="37" spans="1:13">
      <c r="A37" s="63" t="s">
        <v>63</v>
      </c>
      <c r="E37" s="65"/>
      <c r="F37" s="71"/>
      <c r="G37" s="65"/>
      <c r="H37" s="71"/>
      <c r="I37" s="75"/>
      <c r="J37" s="71"/>
      <c r="K37" s="65"/>
      <c r="L37" s="71"/>
      <c r="M37" s="65"/>
    </row>
    <row r="38" spans="1:13">
      <c r="A38" s="68" t="s">
        <v>64</v>
      </c>
      <c r="B38" s="69" t="s">
        <v>65</v>
      </c>
      <c r="C38" s="62" t="s">
        <v>13</v>
      </c>
      <c r="D38" s="16">
        <v>1</v>
      </c>
      <c r="E38" s="70">
        <f>'5.1.2'!$D$91+'5.1.2'!$D$102</f>
        <v>41439814.738135822</v>
      </c>
      <c r="F38" s="71"/>
      <c r="G38" s="70">
        <f>'5.1.3'!$D$91+'5.1.3'!$D$102</f>
        <v>41439814.738135822</v>
      </c>
      <c r="H38" s="71"/>
      <c r="I38" s="70">
        <f>+G38-E38</f>
        <v>0</v>
      </c>
      <c r="J38" s="71"/>
      <c r="K38" s="70">
        <f>'5.1.4'!$D$104+'5.1.4'!$D$115</f>
        <v>39280614.782916404</v>
      </c>
      <c r="L38" s="71"/>
      <c r="M38" s="70">
        <f>+K38-G38</f>
        <v>-2159199.9552194178</v>
      </c>
    </row>
    <row r="39" spans="1:13">
      <c r="A39" s="68" t="s">
        <v>66</v>
      </c>
      <c r="B39" s="69" t="s">
        <v>67</v>
      </c>
      <c r="C39" s="62" t="s">
        <v>13</v>
      </c>
      <c r="D39" s="16">
        <v>1</v>
      </c>
      <c r="E39" s="70">
        <f>'5.1.2'!D114</f>
        <v>362935.41426014021</v>
      </c>
      <c r="F39" s="71"/>
      <c r="G39" s="70">
        <f>'5.1.3'!$D$114</f>
        <v>362935.41426014021</v>
      </c>
      <c r="H39" s="71"/>
      <c r="I39" s="70">
        <f>+G39-E39</f>
        <v>0</v>
      </c>
      <c r="J39" s="71"/>
      <c r="K39" s="70">
        <f>'5.1.4'!$D$127</f>
        <v>329286.68332233967</v>
      </c>
      <c r="L39" s="71"/>
      <c r="M39" s="70">
        <f>+K39-G39</f>
        <v>-33648.730937800545</v>
      </c>
    </row>
    <row r="40" spans="1:13">
      <c r="A40" s="68" t="s">
        <v>68</v>
      </c>
      <c r="B40" s="69" t="s">
        <v>69</v>
      </c>
      <c r="C40" s="62" t="s">
        <v>13</v>
      </c>
      <c r="D40" s="16">
        <v>1</v>
      </c>
      <c r="E40" s="70">
        <f>'5.1.2'!$D$93+'5.1.2'!$D$99</f>
        <v>31464376.724635519</v>
      </c>
      <c r="F40" s="71"/>
      <c r="G40" s="70">
        <f>'5.1.3'!$D$93+'5.1.3'!$D$99</f>
        <v>31464376.724635519</v>
      </c>
      <c r="H40" s="71"/>
      <c r="I40" s="70">
        <f>+G40-E40</f>
        <v>0</v>
      </c>
      <c r="J40" s="71"/>
      <c r="K40" s="70">
        <f>'5.1.4'!$D$106+'5.1.4'!$D$112+'5.1.4'!$D$116</f>
        <v>66906419.278752096</v>
      </c>
      <c r="L40" s="71"/>
      <c r="M40" s="70">
        <f>+K40-G40</f>
        <v>35442042.554116577</v>
      </c>
    </row>
    <row r="41" spans="1:13">
      <c r="A41" s="63" t="s">
        <v>70</v>
      </c>
      <c r="D41" s="17"/>
      <c r="E41" s="73">
        <f>SUM(E38:E40)</f>
        <v>73267126.877031475</v>
      </c>
      <c r="F41" s="71"/>
      <c r="G41" s="73">
        <f>SUM(G38:G40)</f>
        <v>73267126.877031475</v>
      </c>
      <c r="H41" s="71"/>
      <c r="I41" s="74">
        <f>SUM(I38:I40)</f>
        <v>0</v>
      </c>
      <c r="J41" s="71"/>
      <c r="K41" s="73">
        <f>SUM(K38:K40)</f>
        <v>106516320.74499084</v>
      </c>
      <c r="L41" s="71"/>
      <c r="M41" s="73">
        <f t="shared" ref="M41" si="5">SUM(M38:M40)</f>
        <v>33249193.867959358</v>
      </c>
    </row>
    <row r="42" spans="1:13">
      <c r="D42" s="17"/>
      <c r="E42" s="75"/>
      <c r="F42" s="78"/>
      <c r="G42" s="75"/>
      <c r="H42" s="78"/>
      <c r="I42" s="75"/>
      <c r="J42" s="78"/>
      <c r="K42" s="75"/>
      <c r="L42" s="78"/>
      <c r="M42" s="75"/>
    </row>
    <row r="43" spans="1:13" s="5" customFormat="1" ht="13.8" thickBot="1">
      <c r="A43" s="8" t="s">
        <v>71</v>
      </c>
      <c r="B43" s="8"/>
      <c r="C43" s="8"/>
      <c r="D43" s="6"/>
      <c r="E43" s="18">
        <f>SUM(-E18,E28,E35,E41)</f>
        <v>169001160.70104823</v>
      </c>
      <c r="F43" s="19"/>
      <c r="G43" s="18">
        <f>SUM(-G18,G28,G35,G41)</f>
        <v>161859340.00369108</v>
      </c>
      <c r="H43" s="19"/>
      <c r="I43" s="18">
        <f>SUM(-I18,I28,I35,I41)</f>
        <v>-7141820.6973571628</v>
      </c>
      <c r="J43" s="19"/>
      <c r="K43" s="18">
        <f>SUM(-K18,K28,K35,K41)</f>
        <v>198432642.54125237</v>
      </c>
      <c r="L43" s="19"/>
      <c r="M43" s="18">
        <f>SUM(-M18,M28,M35,M41)</f>
        <v>36573302.537561327</v>
      </c>
    </row>
    <row r="44" spans="1:13" ht="13.8" thickTop="1">
      <c r="E44" s="20" t="s">
        <v>72</v>
      </c>
      <c r="F44" s="21"/>
      <c r="G44" s="12" t="s">
        <v>73</v>
      </c>
      <c r="H44" s="21"/>
      <c r="I44" s="12" t="s">
        <v>74</v>
      </c>
      <c r="J44" s="21"/>
      <c r="K44" s="12" t="s">
        <v>75</v>
      </c>
      <c r="L44" s="21"/>
      <c r="M44" s="12" t="s">
        <v>76</v>
      </c>
    </row>
    <row r="45" spans="1:13" ht="13.8" thickBot="1">
      <c r="E45" s="22" t="s">
        <v>77</v>
      </c>
      <c r="F45" s="78"/>
      <c r="G45" s="79"/>
      <c r="H45" s="78"/>
      <c r="I45" s="80"/>
      <c r="J45" s="78"/>
      <c r="K45" s="79"/>
      <c r="L45" s="78"/>
      <c r="M45" s="79"/>
    </row>
  </sheetData>
  <pageMargins left="0.7" right="0.7" top="0.75" bottom="0.75" header="0.3" footer="0.3"/>
  <pageSetup scale="55" fitToHeight="0" orientation="landscape" r:id="rId1"/>
  <headerFooter alignWithMargins="0">
    <oddFooter>&amp;CPage 5.1.1</oddFooter>
  </headerFooter>
  <ignoredErrors>
    <ignoredError sqref="B5:M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F00D-911F-4E07-8863-07FB1DF161DA}">
  <sheetPr>
    <pageSetUpPr fitToPage="1"/>
  </sheetPr>
  <dimension ref="A1:I118"/>
  <sheetViews>
    <sheetView view="pageBreakPreview" zoomScale="80" zoomScaleNormal="100" zoomScaleSheetLayoutView="80" workbookViewId="0"/>
  </sheetViews>
  <sheetFormatPr defaultColWidth="9.44140625" defaultRowHeight="13.2"/>
  <cols>
    <col min="1" max="1" width="2.5546875" style="24" customWidth="1"/>
    <col min="2" max="2" width="2.33203125" style="24" customWidth="1"/>
    <col min="3" max="3" width="41.6640625" style="24" customWidth="1"/>
    <col min="4" max="4" width="16.5546875" style="24" customWidth="1"/>
    <col min="5" max="5" width="2" style="24" customWidth="1"/>
    <col min="6" max="6" width="15" style="24" customWidth="1"/>
    <col min="7" max="7" width="14" style="24" customWidth="1"/>
    <col min="8" max="8" width="13.5546875" style="24" customWidth="1"/>
    <col min="9" max="9" width="15.6640625" style="24" customWidth="1"/>
    <col min="10" max="16384" width="9.441406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9">
        <v>44742</v>
      </c>
      <c r="B4" s="89"/>
      <c r="C4" s="89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1">
        <v>0</v>
      </c>
      <c r="G25" s="41">
        <v>0</v>
      </c>
      <c r="H25" s="34"/>
      <c r="I25" s="41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2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1">
        <v>0</v>
      </c>
      <c r="E32" s="36"/>
      <c r="F32" s="41">
        <v>0</v>
      </c>
      <c r="G32" s="41">
        <v>0</v>
      </c>
      <c r="H32" s="34"/>
      <c r="I32" s="41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2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70431638.125662938</v>
      </c>
      <c r="E68" s="36"/>
      <c r="F68" s="34"/>
      <c r="G68" s="34"/>
      <c r="H68" s="34"/>
      <c r="I68" s="35">
        <v>70431638.125662938</v>
      </c>
    </row>
    <row r="69" spans="1:9">
      <c r="B69" s="42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84102936.87118338</v>
      </c>
      <c r="E70" s="36"/>
      <c r="F70" s="35">
        <v>0</v>
      </c>
      <c r="G70" s="35">
        <v>0</v>
      </c>
      <c r="H70" s="35">
        <v>0</v>
      </c>
      <c r="I70" s="35">
        <v>84102936.87118338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84296523.331427708</v>
      </c>
      <c r="E74" s="36"/>
      <c r="F74" s="35">
        <v>-63060.830000001726</v>
      </c>
      <c r="G74" s="35">
        <v>-4365.3297556707403</v>
      </c>
      <c r="H74" s="35">
        <v>0</v>
      </c>
      <c r="I74" s="35">
        <v>84363949.491183385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3"/>
      <c r="G83" s="34"/>
      <c r="H83" s="34"/>
      <c r="I83" s="35">
        <v>11927606.159872759</v>
      </c>
    </row>
    <row r="84" spans="1:9" hidden="1">
      <c r="D84" s="35"/>
      <c r="E84" s="36"/>
      <c r="F84" s="43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4" t="s">
        <v>170</v>
      </c>
      <c r="E115" s="38" t="s">
        <v>94</v>
      </c>
      <c r="F115" s="44" t="s">
        <v>170</v>
      </c>
      <c r="G115" s="44" t="s">
        <v>170</v>
      </c>
      <c r="H115" s="44" t="s">
        <v>170</v>
      </c>
      <c r="I115" s="44" t="s">
        <v>170</v>
      </c>
    </row>
    <row r="116" spans="1:9">
      <c r="A116" s="24" t="s">
        <v>171</v>
      </c>
      <c r="D116" s="35">
        <v>169001160.70104825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95005726.839019775</v>
      </c>
    </row>
    <row r="117" spans="1:9">
      <c r="D117" s="44" t="s">
        <v>170</v>
      </c>
      <c r="E117" s="38" t="s">
        <v>94</v>
      </c>
      <c r="F117" s="44" t="s">
        <v>170</v>
      </c>
      <c r="G117" s="44" t="s">
        <v>170</v>
      </c>
      <c r="H117" s="44" t="s">
        <v>170</v>
      </c>
      <c r="I117" s="44" t="s">
        <v>170</v>
      </c>
    </row>
    <row r="118" spans="1:9">
      <c r="D118" s="45" t="s">
        <v>172</v>
      </c>
    </row>
  </sheetData>
  <mergeCells count="1">
    <mergeCell ref="A4:C4"/>
  </mergeCells>
  <pageMargins left="0.7" right="0.7" top="0.75" bottom="0.75" header="0.3" footer="0.3"/>
  <pageSetup scale="66" fitToWidth="0" orientation="portrait" r:id="rId1"/>
  <headerFooter alignWithMargins="0">
    <oddHeader>&amp;RPage 5.1.2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701F-8FDF-4B3A-B310-F388F57C8FB9}">
  <sheetPr>
    <pageSetUpPr fitToPage="1"/>
  </sheetPr>
  <dimension ref="A1:I118"/>
  <sheetViews>
    <sheetView view="pageBreakPreview" zoomScale="85" zoomScaleNormal="100" zoomScaleSheetLayoutView="85" workbookViewId="0"/>
  </sheetViews>
  <sheetFormatPr defaultColWidth="9.44140625" defaultRowHeight="13.2"/>
  <cols>
    <col min="1" max="1" width="2.5546875" style="24" customWidth="1"/>
    <col min="2" max="2" width="2.33203125" style="24" customWidth="1"/>
    <col min="3" max="3" width="41.6640625" style="24" customWidth="1"/>
    <col min="4" max="4" width="16.5546875" style="24" customWidth="1"/>
    <col min="5" max="5" width="2" style="24" customWidth="1"/>
    <col min="6" max="6" width="15" style="24" customWidth="1"/>
    <col min="7" max="7" width="14" style="24" customWidth="1"/>
    <col min="8" max="8" width="13.5546875" style="24" customWidth="1"/>
    <col min="9" max="9" width="15.6640625" style="24" customWidth="1"/>
    <col min="10" max="16384" width="9.441406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9">
        <v>44742</v>
      </c>
      <c r="B4" s="89"/>
      <c r="C4" s="89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1">
        <v>0</v>
      </c>
      <c r="G25" s="41">
        <v>0</v>
      </c>
      <c r="H25" s="34"/>
      <c r="I25" s="41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2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1">
        <v>0</v>
      </c>
      <c r="E32" s="36"/>
      <c r="F32" s="41">
        <v>0</v>
      </c>
      <c r="G32" s="41">
        <v>0</v>
      </c>
      <c r="H32" s="34"/>
      <c r="I32" s="41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2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63289817.428305775</v>
      </c>
      <c r="E68" s="36"/>
      <c r="F68" s="34"/>
      <c r="G68" s="34"/>
      <c r="H68" s="34"/>
      <c r="I68" s="35">
        <v>63289817.428305775</v>
      </c>
    </row>
    <row r="69" spans="1:9">
      <c r="B69" s="42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76961116.173826218</v>
      </c>
      <c r="E70" s="36"/>
      <c r="F70" s="35">
        <v>0</v>
      </c>
      <c r="G70" s="35">
        <v>0</v>
      </c>
      <c r="H70" s="35">
        <v>0</v>
      </c>
      <c r="I70" s="35">
        <v>76961116.173826218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77154702.634070545</v>
      </c>
      <c r="E74" s="36"/>
      <c r="F74" s="35">
        <v>-63060.830000001726</v>
      </c>
      <c r="G74" s="35">
        <v>-4365.3297556707403</v>
      </c>
      <c r="H74" s="35">
        <v>0</v>
      </c>
      <c r="I74" s="35">
        <v>77222128.793826222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3"/>
      <c r="G83" s="34"/>
      <c r="H83" s="34"/>
      <c r="I83" s="35">
        <v>11927606.159872759</v>
      </c>
    </row>
    <row r="84" spans="1:9" hidden="1">
      <c r="D84" s="35"/>
      <c r="E84" s="36"/>
      <c r="F84" s="43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4" t="s">
        <v>170</v>
      </c>
      <c r="E115" s="38" t="s">
        <v>94</v>
      </c>
      <c r="F115" s="44" t="s">
        <v>170</v>
      </c>
      <c r="G115" s="44" t="s">
        <v>170</v>
      </c>
      <c r="H115" s="44" t="s">
        <v>170</v>
      </c>
      <c r="I115" s="44" t="s">
        <v>170</v>
      </c>
    </row>
    <row r="116" spans="1:9">
      <c r="A116" s="24" t="s">
        <v>171</v>
      </c>
      <c r="D116" s="35">
        <v>161859340.00369111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87863906.141662598</v>
      </c>
    </row>
    <row r="117" spans="1:9">
      <c r="D117" s="44" t="s">
        <v>170</v>
      </c>
      <c r="E117" s="38" t="s">
        <v>94</v>
      </c>
      <c r="F117" s="44" t="s">
        <v>170</v>
      </c>
      <c r="G117" s="44" t="s">
        <v>170</v>
      </c>
      <c r="H117" s="44" t="s">
        <v>170</v>
      </c>
      <c r="I117" s="44" t="s">
        <v>170</v>
      </c>
    </row>
    <row r="118" spans="1:9">
      <c r="D118" s="45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6" fitToWidth="0" orientation="portrait" r:id="rId1"/>
  <headerFooter alignWithMargins="0">
    <oddHeader>&amp;RPage 5.1.3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3DBE-3E9F-4A9D-94D2-2C142F2B2F7F}">
  <sheetPr>
    <pageSetUpPr fitToPage="1"/>
  </sheetPr>
  <dimension ref="A1:I133"/>
  <sheetViews>
    <sheetView topLeftCell="A42" zoomScaleNormal="100" zoomScaleSheetLayoutView="85" workbookViewId="0">
      <selection activeCell="F73" sqref="F73"/>
    </sheetView>
  </sheetViews>
  <sheetFormatPr defaultColWidth="9.44140625" defaultRowHeight="13.2"/>
  <cols>
    <col min="1" max="1" width="2.5546875" style="24" customWidth="1"/>
    <col min="2" max="2" width="2.33203125" style="24" customWidth="1"/>
    <col min="3" max="3" width="33.6640625" style="24" customWidth="1"/>
    <col min="4" max="4" width="15.5546875" style="24" customWidth="1"/>
    <col min="5" max="5" width="2" style="24" customWidth="1"/>
    <col min="6" max="6" width="13.5546875" style="24" customWidth="1"/>
    <col min="7" max="7" width="11.44140625" style="24" bestFit="1" customWidth="1"/>
    <col min="8" max="8" width="15.109375" style="24" customWidth="1"/>
    <col min="9" max="9" width="16.109375" style="24" bestFit="1" customWidth="1"/>
    <col min="10" max="16384" width="9.441406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9">
        <v>45627</v>
      </c>
      <c r="B4" s="89"/>
      <c r="C4" s="89"/>
      <c r="D4" s="29"/>
      <c r="E4" s="29"/>
      <c r="F4" s="25"/>
    </row>
    <row r="5" spans="1:9">
      <c r="B5" s="28"/>
      <c r="D5" s="29" t="s">
        <v>173</v>
      </c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174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6"/>
      <c r="E9" s="36"/>
      <c r="F9" s="37"/>
      <c r="G9" s="34"/>
      <c r="H9" s="34"/>
      <c r="I9" s="34"/>
    </row>
    <row r="10" spans="1:9">
      <c r="B10" s="24" t="s">
        <v>90</v>
      </c>
      <c r="D10" s="81">
        <f>'[5]WA NPC'!$D$47</f>
        <v>20061481.940498877</v>
      </c>
      <c r="E10" s="36"/>
      <c r="F10" s="37"/>
      <c r="G10" s="34"/>
      <c r="H10" s="34"/>
      <c r="I10" s="81">
        <f>D10</f>
        <v>20061481.940498877</v>
      </c>
    </row>
    <row r="11" spans="1:9" hidden="1">
      <c r="D11" s="36"/>
      <c r="E11" s="36"/>
      <c r="F11" s="37"/>
      <c r="G11" s="34"/>
      <c r="H11" s="34"/>
      <c r="I11" s="34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6"/>
      <c r="E13" s="36"/>
      <c r="F13" s="34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>
      <c r="D15" s="29" t="s">
        <v>93</v>
      </c>
      <c r="E15" s="38" t="s">
        <v>94</v>
      </c>
      <c r="F15" s="29" t="s">
        <v>93</v>
      </c>
      <c r="G15" s="29" t="s">
        <v>93</v>
      </c>
      <c r="H15" s="29" t="s">
        <v>93</v>
      </c>
      <c r="I15" s="29" t="s">
        <v>93</v>
      </c>
    </row>
    <row r="16" spans="1:9">
      <c r="A16" s="24" t="s">
        <v>95</v>
      </c>
      <c r="D16" s="35">
        <f>SUM(D8:D14)</f>
        <v>20061481.940498877</v>
      </c>
      <c r="E16" s="36"/>
      <c r="F16" s="35">
        <v>0</v>
      </c>
      <c r="G16" s="35">
        <v>0</v>
      </c>
      <c r="H16" s="35">
        <v>0</v>
      </c>
      <c r="I16" s="35">
        <f>SUM(I8:I14)</f>
        <v>20061481.940498877</v>
      </c>
    </row>
    <row r="17" spans="1:9">
      <c r="D17" s="36"/>
      <c r="E17" s="36"/>
      <c r="F17" s="36"/>
      <c r="G17" s="36"/>
      <c r="H17" s="36"/>
      <c r="I17" s="36"/>
    </row>
    <row r="18" spans="1:9">
      <c r="E18" s="34"/>
      <c r="F18" s="34"/>
      <c r="G18" s="34"/>
      <c r="H18" s="34"/>
      <c r="I18" s="34"/>
    </row>
    <row r="19" spans="1:9">
      <c r="A19" s="24" t="s">
        <v>96</v>
      </c>
      <c r="D19" s="36"/>
      <c r="E19" s="36"/>
      <c r="F19" s="39"/>
      <c r="G19" s="34"/>
      <c r="H19" s="34"/>
      <c r="I19" s="34"/>
    </row>
    <row r="20" spans="1:9" hidden="1">
      <c r="C20" s="24" t="s">
        <v>97</v>
      </c>
      <c r="D20" s="35">
        <v>0</v>
      </c>
      <c r="E20" s="36"/>
      <c r="F20" s="35">
        <v>0</v>
      </c>
      <c r="G20" s="34"/>
      <c r="H20" s="34"/>
      <c r="I20" s="34"/>
    </row>
    <row r="21" spans="1:9" hidden="1">
      <c r="C21" s="24" t="s">
        <v>98</v>
      </c>
      <c r="D21" s="35">
        <v>0</v>
      </c>
      <c r="E21" s="36"/>
      <c r="F21" s="35">
        <v>0</v>
      </c>
      <c r="G21" s="35">
        <v>0</v>
      </c>
      <c r="H21" s="34"/>
      <c r="I21" s="34"/>
    </row>
    <row r="22" spans="1:9">
      <c r="C22" s="24" t="s">
        <v>99</v>
      </c>
      <c r="D22" s="35">
        <v>4529840.073402876</v>
      </c>
      <c r="E22" s="36"/>
      <c r="F22" s="35">
        <v>1358952.0220208627</v>
      </c>
      <c r="G22" s="35">
        <v>3170888.0513820131</v>
      </c>
      <c r="H22" s="34"/>
      <c r="I22" s="34"/>
    </row>
    <row r="23" spans="1:9">
      <c r="C23" s="24" t="s">
        <v>100</v>
      </c>
      <c r="D23" s="35">
        <v>10662.960290580892</v>
      </c>
      <c r="E23" s="36"/>
      <c r="F23" s="35">
        <v>2211.1013021436675</v>
      </c>
      <c r="G23" s="35">
        <v>8451.8589884372232</v>
      </c>
      <c r="H23" s="34"/>
      <c r="I23" s="34"/>
    </row>
    <row r="24" spans="1:9">
      <c r="C24" s="24" t="s">
        <v>101</v>
      </c>
      <c r="D24" s="81">
        <f>'[5]WA NPC'!$D$146</f>
        <v>611396.31009099993</v>
      </c>
      <c r="E24" s="36"/>
      <c r="F24" s="41">
        <v>0</v>
      </c>
      <c r="G24" s="41">
        <v>0</v>
      </c>
      <c r="H24" s="34"/>
      <c r="I24" s="82">
        <f>D24</f>
        <v>611396.31009099993</v>
      </c>
    </row>
    <row r="25" spans="1:9" hidden="1">
      <c r="C25" s="24" t="s">
        <v>102</v>
      </c>
      <c r="D25" s="35">
        <v>0</v>
      </c>
      <c r="E25" s="36"/>
      <c r="F25" s="34"/>
      <c r="G25" s="35">
        <v>0</v>
      </c>
      <c r="H25" s="34"/>
      <c r="I25" s="35"/>
    </row>
    <row r="26" spans="1:9">
      <c r="B26" s="42" t="s">
        <v>175</v>
      </c>
      <c r="C26" s="38"/>
      <c r="D26" s="29" t="s">
        <v>93</v>
      </c>
      <c r="E26" s="38" t="s">
        <v>94</v>
      </c>
      <c r="F26" s="29" t="s">
        <v>93</v>
      </c>
      <c r="G26" s="29" t="s">
        <v>93</v>
      </c>
      <c r="H26" s="29" t="s">
        <v>93</v>
      </c>
      <c r="I26" s="29" t="s">
        <v>93</v>
      </c>
    </row>
    <row r="27" spans="1:9">
      <c r="B27" s="24" t="s">
        <v>103</v>
      </c>
      <c r="D27" s="35">
        <f>SUM(D22:D24)</f>
        <v>5151899.3437844571</v>
      </c>
      <c r="E27" s="36"/>
      <c r="F27" s="35">
        <v>1361163.1233230063</v>
      </c>
      <c r="G27" s="35">
        <v>3179339.9103704505</v>
      </c>
      <c r="H27" s="35">
        <v>0</v>
      </c>
      <c r="I27" s="35">
        <f>SUM(I22:I24)</f>
        <v>611396.31009099993</v>
      </c>
    </row>
    <row r="28" spans="1:9">
      <c r="D28" s="37"/>
      <c r="E28" s="36"/>
      <c r="F28" s="37"/>
      <c r="G28" s="37"/>
      <c r="H28" s="34"/>
      <c r="I28" s="34"/>
    </row>
    <row r="29" spans="1:9">
      <c r="C29" s="24" t="s">
        <v>104</v>
      </c>
      <c r="D29" s="35">
        <v>0</v>
      </c>
      <c r="E29" s="36"/>
      <c r="F29" s="35"/>
      <c r="G29" s="35">
        <v>0</v>
      </c>
      <c r="H29" s="34"/>
      <c r="I29" s="34"/>
    </row>
    <row r="30" spans="1:9" hidden="1">
      <c r="C30" s="24" t="s">
        <v>105</v>
      </c>
      <c r="D30" s="35">
        <v>0</v>
      </c>
      <c r="E30" s="36"/>
      <c r="F30" s="35"/>
      <c r="G30" s="35">
        <v>0</v>
      </c>
      <c r="H30" s="34"/>
      <c r="I30" s="34"/>
    </row>
    <row r="31" spans="1:9" hidden="1">
      <c r="C31" s="24" t="s">
        <v>106</v>
      </c>
      <c r="D31" s="35">
        <v>0</v>
      </c>
      <c r="E31" s="36"/>
      <c r="F31" s="41">
        <v>0</v>
      </c>
      <c r="G31" s="41">
        <v>0</v>
      </c>
      <c r="H31" s="34"/>
      <c r="I31" s="41">
        <v>0</v>
      </c>
    </row>
    <row r="32" spans="1:9" hidden="1">
      <c r="C32" s="24" t="s">
        <v>107</v>
      </c>
      <c r="D32" s="35">
        <v>0</v>
      </c>
      <c r="E32" s="36"/>
      <c r="F32" s="35">
        <v>0</v>
      </c>
      <c r="G32" s="35">
        <v>0</v>
      </c>
      <c r="H32" s="34"/>
      <c r="I32" s="34"/>
    </row>
    <row r="33" spans="2:9">
      <c r="C33" s="24" t="s">
        <v>108</v>
      </c>
      <c r="D33" s="35">
        <v>1088.2456220072579</v>
      </c>
      <c r="E33" s="36"/>
      <c r="F33" s="34"/>
      <c r="G33" s="35">
        <v>1088.2456220072579</v>
      </c>
      <c r="H33" s="34"/>
      <c r="I33" s="34"/>
    </row>
    <row r="34" spans="2:9" hidden="1">
      <c r="C34" s="24" t="s">
        <v>109</v>
      </c>
      <c r="D34" s="35">
        <v>0</v>
      </c>
      <c r="E34" s="36"/>
      <c r="F34" s="35">
        <v>0</v>
      </c>
      <c r="G34" s="35">
        <v>0</v>
      </c>
      <c r="H34" s="34"/>
      <c r="I34" s="34"/>
    </row>
    <row r="35" spans="2:9">
      <c r="B35" s="42" t="s">
        <v>175</v>
      </c>
      <c r="C35" s="38"/>
      <c r="D35" s="29" t="s">
        <v>93</v>
      </c>
      <c r="E35" s="38" t="s">
        <v>94</v>
      </c>
      <c r="F35" s="29" t="s">
        <v>93</v>
      </c>
      <c r="G35" s="29" t="s">
        <v>93</v>
      </c>
      <c r="H35" s="29" t="s">
        <v>93</v>
      </c>
      <c r="I35" s="29" t="s">
        <v>93</v>
      </c>
    </row>
    <row r="36" spans="2:9">
      <c r="B36" s="24" t="s">
        <v>110</v>
      </c>
      <c r="D36" s="35">
        <v>1088.2456220072579</v>
      </c>
      <c r="E36" s="36"/>
      <c r="F36" s="35">
        <v>0</v>
      </c>
      <c r="G36" s="35">
        <v>1088.2456220072579</v>
      </c>
      <c r="H36" s="35">
        <v>0</v>
      </c>
      <c r="I36" s="35">
        <v>0</v>
      </c>
    </row>
    <row r="37" spans="2:9">
      <c r="D37" s="36"/>
      <c r="E37" s="36"/>
      <c r="F37" s="34"/>
      <c r="G37" s="34"/>
      <c r="H37" s="34"/>
      <c r="I37" s="34"/>
    </row>
    <row r="38" spans="2:9" hidden="1">
      <c r="C38" s="24" t="s">
        <v>176</v>
      </c>
      <c r="D38" s="35">
        <v>0</v>
      </c>
      <c r="E38" s="36"/>
      <c r="F38" s="34"/>
      <c r="G38" s="34"/>
      <c r="H38" s="34"/>
      <c r="I38" s="35">
        <v>0</v>
      </c>
    </row>
    <row r="39" spans="2:9" hidden="1">
      <c r="C39" s="24" t="s">
        <v>177</v>
      </c>
      <c r="D39" s="35">
        <v>0</v>
      </c>
      <c r="E39" s="36"/>
      <c r="F39" s="34"/>
      <c r="G39" s="34"/>
      <c r="H39" s="34"/>
      <c r="I39" s="35">
        <v>0</v>
      </c>
    </row>
    <row r="40" spans="2:9" hidden="1">
      <c r="C40" s="24" t="s">
        <v>178</v>
      </c>
      <c r="D40" s="35">
        <v>0</v>
      </c>
      <c r="E40" s="36"/>
      <c r="F40" s="34"/>
      <c r="G40" s="34"/>
      <c r="H40" s="34"/>
      <c r="I40" s="35">
        <v>0</v>
      </c>
    </row>
    <row r="41" spans="2:9" hidden="1">
      <c r="C41" s="24" t="s">
        <v>179</v>
      </c>
      <c r="D41" s="35">
        <v>0</v>
      </c>
      <c r="E41" s="36"/>
      <c r="F41" s="34"/>
      <c r="G41" s="34"/>
      <c r="H41" s="34"/>
      <c r="I41" s="35">
        <v>0</v>
      </c>
    </row>
    <row r="42" spans="2:9">
      <c r="C42" s="24" t="s">
        <v>112</v>
      </c>
      <c r="D42" s="35">
        <v>938683.84713282844</v>
      </c>
      <c r="E42" s="36"/>
      <c r="F42" s="34"/>
      <c r="G42" s="34"/>
      <c r="H42" s="34"/>
      <c r="I42" s="35">
        <v>938683.84713282844</v>
      </c>
    </row>
    <row r="43" spans="2:9">
      <c r="C43" s="24" t="s">
        <v>180</v>
      </c>
      <c r="D43" s="35">
        <v>713271.75582933426</v>
      </c>
      <c r="E43" s="36"/>
      <c r="F43" s="34"/>
      <c r="G43" s="34"/>
      <c r="H43" s="34"/>
      <c r="I43" s="35">
        <v>713271.75582933426</v>
      </c>
    </row>
    <row r="44" spans="2:9">
      <c r="C44" s="24" t="s">
        <v>181</v>
      </c>
      <c r="D44" s="35">
        <v>3484.0706228499753</v>
      </c>
      <c r="E44" s="36"/>
      <c r="F44" s="34"/>
      <c r="G44" s="34"/>
      <c r="H44" s="34"/>
      <c r="I44" s="35">
        <v>3484.0706228499753</v>
      </c>
    </row>
    <row r="45" spans="2:9" hidden="1">
      <c r="C45" s="24" t="s">
        <v>114</v>
      </c>
      <c r="D45" s="35">
        <v>0</v>
      </c>
      <c r="E45" s="36"/>
      <c r="F45" s="34"/>
      <c r="G45" s="34"/>
      <c r="H45" s="34"/>
      <c r="I45" s="35">
        <v>0</v>
      </c>
    </row>
    <row r="46" spans="2:9">
      <c r="C46" s="24" t="s">
        <v>115</v>
      </c>
      <c r="D46" s="35">
        <v>305175.60679925373</v>
      </c>
      <c r="E46" s="36"/>
      <c r="F46" s="34"/>
      <c r="G46" s="34"/>
      <c r="H46" s="34"/>
      <c r="I46" s="35">
        <v>305175.60679925373</v>
      </c>
    </row>
    <row r="47" spans="2:9" hidden="1">
      <c r="C47" s="24" t="s">
        <v>182</v>
      </c>
      <c r="D47" s="35">
        <v>0</v>
      </c>
      <c r="E47" s="36"/>
      <c r="F47" s="34"/>
      <c r="G47" s="34"/>
      <c r="H47" s="34"/>
      <c r="I47" s="35">
        <v>0</v>
      </c>
    </row>
    <row r="48" spans="2:9" hidden="1">
      <c r="C48" s="24" t="s">
        <v>117</v>
      </c>
      <c r="D48" s="35">
        <v>0</v>
      </c>
      <c r="E48" s="36"/>
      <c r="F48" s="34"/>
      <c r="G48" s="34"/>
      <c r="H48" s="34"/>
      <c r="I48" s="35">
        <v>0</v>
      </c>
    </row>
    <row r="49" spans="3:9" hidden="1">
      <c r="C49" s="24" t="s">
        <v>118</v>
      </c>
      <c r="D49" s="35">
        <v>0</v>
      </c>
      <c r="E49" s="36"/>
      <c r="F49" s="34"/>
      <c r="G49" s="34"/>
      <c r="H49" s="34"/>
      <c r="I49" s="35">
        <v>0</v>
      </c>
    </row>
    <row r="50" spans="3:9" hidden="1">
      <c r="C50" s="24" t="s">
        <v>183</v>
      </c>
      <c r="D50" s="35">
        <v>0</v>
      </c>
      <c r="E50" s="36"/>
      <c r="F50" s="34"/>
      <c r="G50" s="34"/>
      <c r="H50" s="34"/>
      <c r="I50" s="35">
        <v>0</v>
      </c>
    </row>
    <row r="51" spans="3:9" hidden="1">
      <c r="C51" s="24" t="s">
        <v>184</v>
      </c>
      <c r="D51" s="35">
        <v>0</v>
      </c>
      <c r="E51" s="36"/>
      <c r="F51" s="34"/>
      <c r="G51" s="34"/>
      <c r="H51" s="34"/>
      <c r="I51" s="35">
        <v>0</v>
      </c>
    </row>
    <row r="52" spans="3:9" hidden="1">
      <c r="C52" s="24" t="s">
        <v>104</v>
      </c>
      <c r="D52" s="35">
        <v>0</v>
      </c>
      <c r="E52" s="36"/>
      <c r="F52" s="34"/>
      <c r="G52" s="34"/>
      <c r="H52" s="34"/>
      <c r="I52" s="35">
        <v>0</v>
      </c>
    </row>
    <row r="53" spans="3:9" hidden="1">
      <c r="C53" s="24" t="s">
        <v>119</v>
      </c>
      <c r="D53" s="35">
        <v>0</v>
      </c>
      <c r="E53" s="36"/>
      <c r="F53" s="34"/>
      <c r="G53" s="34"/>
      <c r="H53" s="34"/>
      <c r="I53" s="35">
        <v>0</v>
      </c>
    </row>
    <row r="54" spans="3:9" hidden="1">
      <c r="C54" s="24" t="s">
        <v>185</v>
      </c>
      <c r="D54" s="35">
        <v>0</v>
      </c>
      <c r="E54" s="36"/>
      <c r="F54" s="34"/>
      <c r="G54" s="34"/>
      <c r="H54" s="34"/>
      <c r="I54" s="35">
        <v>0</v>
      </c>
    </row>
    <row r="55" spans="3:9" hidden="1">
      <c r="C55" s="24" t="s">
        <v>186</v>
      </c>
      <c r="D55" s="35">
        <v>0</v>
      </c>
      <c r="E55" s="36"/>
      <c r="F55" s="34"/>
      <c r="G55" s="34"/>
      <c r="H55" s="34"/>
      <c r="I55" s="35">
        <v>0</v>
      </c>
    </row>
    <row r="56" spans="3:9">
      <c r="C56" s="24" t="s">
        <v>120</v>
      </c>
      <c r="D56" s="35">
        <v>561005.93443469959</v>
      </c>
      <c r="E56" s="36"/>
      <c r="F56" s="34"/>
      <c r="G56" s="34"/>
      <c r="H56" s="34"/>
      <c r="I56" s="35">
        <v>561005.93443469959</v>
      </c>
    </row>
    <row r="57" spans="3:9" hidden="1">
      <c r="C57" s="24" t="s">
        <v>121</v>
      </c>
      <c r="D57" s="35">
        <v>0</v>
      </c>
      <c r="E57" s="36"/>
      <c r="F57" s="34"/>
      <c r="G57" s="34"/>
      <c r="H57" s="34"/>
      <c r="I57" s="35">
        <v>0</v>
      </c>
    </row>
    <row r="58" spans="3:9" hidden="1">
      <c r="C58" s="24" t="s">
        <v>187</v>
      </c>
      <c r="D58" s="35">
        <v>0</v>
      </c>
      <c r="E58" s="36"/>
      <c r="F58" s="34"/>
      <c r="G58" s="34"/>
      <c r="H58" s="34"/>
      <c r="I58" s="35">
        <v>0</v>
      </c>
    </row>
    <row r="59" spans="3:9">
      <c r="C59" s="24" t="s">
        <v>122</v>
      </c>
      <c r="D59" s="35">
        <v>260439.19618397558</v>
      </c>
      <c r="E59" s="36"/>
      <c r="F59" s="34"/>
      <c r="G59" s="34"/>
      <c r="H59" s="34"/>
      <c r="I59" s="35">
        <v>260439.19618397558</v>
      </c>
    </row>
    <row r="60" spans="3:9">
      <c r="C60" s="24" t="s">
        <v>188</v>
      </c>
      <c r="D60" s="35">
        <v>231295.83539465058</v>
      </c>
      <c r="E60" s="36"/>
      <c r="F60" s="34"/>
      <c r="G60" s="34"/>
      <c r="H60" s="34"/>
      <c r="I60" s="35">
        <v>231295.83539465058</v>
      </c>
    </row>
    <row r="61" spans="3:9">
      <c r="C61" s="24" t="s">
        <v>123</v>
      </c>
      <c r="D61" s="35">
        <v>553528.63396105694</v>
      </c>
      <c r="E61" s="36"/>
      <c r="F61" s="34"/>
      <c r="G61" s="34"/>
      <c r="H61" s="34"/>
      <c r="I61" s="35">
        <v>553528.63396105694</v>
      </c>
    </row>
    <row r="62" spans="3:9">
      <c r="C62" s="24" t="s">
        <v>126</v>
      </c>
      <c r="D62" s="35">
        <v>568872.5057754264</v>
      </c>
      <c r="E62" s="36"/>
      <c r="F62" s="34"/>
      <c r="G62" s="34"/>
      <c r="H62" s="34"/>
      <c r="I62" s="35">
        <v>568872.5057754264</v>
      </c>
    </row>
    <row r="63" spans="3:9" hidden="1">
      <c r="C63" s="24" t="s">
        <v>127</v>
      </c>
      <c r="D63" s="35">
        <v>0</v>
      </c>
      <c r="E63" s="36"/>
      <c r="F63" s="34"/>
      <c r="G63" s="34"/>
      <c r="H63" s="34"/>
      <c r="I63" s="35">
        <v>0</v>
      </c>
    </row>
    <row r="64" spans="3:9">
      <c r="C64" s="24" t="s">
        <v>189</v>
      </c>
      <c r="D64" s="35">
        <v>1643632.7610410519</v>
      </c>
      <c r="E64" s="36"/>
      <c r="F64" s="34"/>
      <c r="G64" s="34"/>
      <c r="H64" s="34"/>
      <c r="I64" s="35">
        <v>1643632.7610410519</v>
      </c>
    </row>
    <row r="65" spans="3:9" hidden="1">
      <c r="C65" s="24" t="s">
        <v>128</v>
      </c>
      <c r="D65" s="35">
        <v>0</v>
      </c>
      <c r="E65" s="36"/>
      <c r="F65" s="34"/>
      <c r="G65" s="34"/>
      <c r="H65" s="34"/>
      <c r="I65" s="35">
        <v>0</v>
      </c>
    </row>
    <row r="66" spans="3:9">
      <c r="C66" s="24" t="s">
        <v>129</v>
      </c>
      <c r="D66" s="35">
        <v>154100.60663411126</v>
      </c>
      <c r="E66" s="36"/>
      <c r="F66" s="34"/>
      <c r="G66" s="34"/>
      <c r="H66" s="34"/>
      <c r="I66" s="35">
        <v>154100.60663411126</v>
      </c>
    </row>
    <row r="67" spans="3:9" hidden="1">
      <c r="C67" s="24" t="s">
        <v>190</v>
      </c>
      <c r="D67" s="35">
        <v>0</v>
      </c>
      <c r="E67" s="36"/>
      <c r="F67" s="34"/>
      <c r="G67" s="34"/>
      <c r="H67" s="34"/>
      <c r="I67" s="35">
        <v>0</v>
      </c>
    </row>
    <row r="68" spans="3:9">
      <c r="C68" s="24" t="s">
        <v>131</v>
      </c>
      <c r="D68" s="35">
        <v>470784.38726770936</v>
      </c>
      <c r="E68" s="36"/>
      <c r="F68" s="34"/>
      <c r="G68" s="34"/>
      <c r="H68" s="34"/>
      <c r="I68" s="35">
        <v>470784.38726770936</v>
      </c>
    </row>
    <row r="69" spans="3:9" hidden="1">
      <c r="C69" s="24" t="s">
        <v>191</v>
      </c>
      <c r="D69" s="35">
        <v>0</v>
      </c>
      <c r="E69" s="36"/>
      <c r="F69" s="34"/>
      <c r="G69" s="34"/>
      <c r="H69" s="34"/>
      <c r="I69" s="35">
        <v>0</v>
      </c>
    </row>
    <row r="70" spans="3:9" hidden="1">
      <c r="C70" s="24" t="s">
        <v>192</v>
      </c>
      <c r="D70" s="35">
        <v>0</v>
      </c>
      <c r="E70" s="36"/>
      <c r="F70" s="34"/>
      <c r="G70" s="34"/>
      <c r="H70" s="34"/>
      <c r="I70" s="35">
        <v>0</v>
      </c>
    </row>
    <row r="71" spans="3:9">
      <c r="C71" s="24" t="s">
        <v>133</v>
      </c>
      <c r="D71" s="35">
        <v>1664238.5720764226</v>
      </c>
      <c r="E71" s="36"/>
      <c r="F71" s="34"/>
      <c r="G71" s="34"/>
      <c r="H71" s="34"/>
      <c r="I71" s="35">
        <v>1664238.5720764226</v>
      </c>
    </row>
    <row r="72" spans="3:9">
      <c r="C72" s="24" t="s">
        <v>134</v>
      </c>
      <c r="D72" s="81">
        <f>'[5]WA NPC'!$D$88</f>
        <v>3079934.3392558629</v>
      </c>
      <c r="E72" s="36"/>
      <c r="F72" s="34"/>
      <c r="G72" s="34"/>
      <c r="H72" s="34"/>
      <c r="I72" s="81">
        <f>D72</f>
        <v>3079934.3392558629</v>
      </c>
    </row>
    <row r="73" spans="3:9">
      <c r="C73" s="24" t="s">
        <v>135</v>
      </c>
      <c r="D73" s="35">
        <v>856553.70117041131</v>
      </c>
      <c r="E73" s="36"/>
      <c r="F73" s="34"/>
      <c r="G73" s="34"/>
      <c r="H73" s="34"/>
      <c r="I73" s="35">
        <v>856553.70117041131</v>
      </c>
    </row>
    <row r="74" spans="3:9" hidden="1">
      <c r="C74" s="24" t="s">
        <v>193</v>
      </c>
      <c r="D74" s="35">
        <v>0</v>
      </c>
      <c r="E74" s="36"/>
      <c r="F74" s="34"/>
      <c r="G74" s="34"/>
      <c r="H74" s="34"/>
      <c r="I74" s="35">
        <v>0</v>
      </c>
    </row>
    <row r="75" spans="3:9" hidden="1">
      <c r="C75" s="24" t="s">
        <v>194</v>
      </c>
      <c r="D75" s="35">
        <v>0</v>
      </c>
      <c r="E75" s="36"/>
      <c r="F75" s="34"/>
      <c r="G75" s="34"/>
      <c r="H75" s="34"/>
      <c r="I75" s="35">
        <v>0</v>
      </c>
    </row>
    <row r="76" spans="3:9" hidden="1">
      <c r="C76" s="24" t="s">
        <v>195</v>
      </c>
      <c r="D76" s="35">
        <v>0</v>
      </c>
      <c r="E76" s="36"/>
      <c r="F76" s="34"/>
      <c r="G76" s="34"/>
      <c r="H76" s="34"/>
      <c r="I76" s="35">
        <v>0</v>
      </c>
    </row>
    <row r="77" spans="3:9" hidden="1">
      <c r="C77" s="24" t="s">
        <v>196</v>
      </c>
      <c r="D77" s="35">
        <v>0</v>
      </c>
      <c r="E77" s="36"/>
      <c r="F77" s="34"/>
      <c r="G77" s="34"/>
      <c r="H77" s="34"/>
      <c r="I77" s="35">
        <v>0</v>
      </c>
    </row>
    <row r="78" spans="3:9">
      <c r="C78" s="24" t="s">
        <v>197</v>
      </c>
      <c r="D78" s="35">
        <v>1487.8358519195074</v>
      </c>
      <c r="E78" s="36"/>
      <c r="F78" s="34"/>
      <c r="G78" s="34"/>
      <c r="H78" s="34"/>
      <c r="I78" s="35">
        <v>1487.8358519195074</v>
      </c>
    </row>
    <row r="79" spans="3:9">
      <c r="C79" s="24" t="s">
        <v>198</v>
      </c>
      <c r="D79" s="35">
        <v>4556.0377307710587</v>
      </c>
      <c r="E79" s="36"/>
      <c r="F79" s="34"/>
      <c r="G79" s="34"/>
      <c r="H79" s="34"/>
      <c r="I79" s="35">
        <v>4556.0377307710587</v>
      </c>
    </row>
    <row r="80" spans="3:9" hidden="1">
      <c r="C80" s="24" t="s">
        <v>199</v>
      </c>
      <c r="D80" s="35">
        <v>0</v>
      </c>
      <c r="E80" s="36"/>
      <c r="F80" s="34"/>
      <c r="G80" s="34"/>
      <c r="H80" s="34"/>
      <c r="I80" s="35">
        <v>0</v>
      </c>
    </row>
    <row r="81" spans="1:9">
      <c r="C81" s="24" t="s">
        <v>200</v>
      </c>
      <c r="D81" s="35">
        <v>783901.95606447593</v>
      </c>
      <c r="E81" s="36"/>
      <c r="F81" s="34"/>
      <c r="G81" s="34"/>
      <c r="H81" s="34"/>
      <c r="I81" s="35">
        <v>783901.95606447593</v>
      </c>
    </row>
    <row r="82" spans="1:9">
      <c r="C82" s="24" t="s">
        <v>201</v>
      </c>
      <c r="D82" s="35">
        <v>650921.82242930192</v>
      </c>
      <c r="E82" s="36"/>
      <c r="F82" s="34"/>
      <c r="G82" s="34"/>
      <c r="H82" s="34"/>
      <c r="I82" s="35">
        <v>650921.82242930192</v>
      </c>
    </row>
    <row r="83" spans="1:9" hidden="1">
      <c r="D83" s="35"/>
      <c r="E83" s="36"/>
      <c r="F83" s="34"/>
      <c r="G83" s="34"/>
      <c r="H83" s="34"/>
      <c r="I83" s="35">
        <v>0</v>
      </c>
    </row>
    <row r="84" spans="1:9" hidden="1">
      <c r="C84" s="24" t="s">
        <v>202</v>
      </c>
      <c r="D84" s="35">
        <v>0</v>
      </c>
      <c r="E84" s="36"/>
      <c r="F84" s="34"/>
      <c r="G84" s="34"/>
      <c r="H84" s="34"/>
      <c r="I84" s="35">
        <v>0</v>
      </c>
    </row>
    <row r="85" spans="1:9" hidden="1">
      <c r="C85" s="24" t="s">
        <v>203</v>
      </c>
      <c r="D85" s="35">
        <v>0</v>
      </c>
      <c r="E85" s="36"/>
      <c r="F85" s="34"/>
      <c r="G85" s="34"/>
      <c r="H85" s="34"/>
      <c r="I85" s="35">
        <v>0</v>
      </c>
    </row>
    <row r="86" spans="1:9" hidden="1">
      <c r="C86" s="24" t="s">
        <v>204</v>
      </c>
      <c r="D86" s="35">
        <v>0</v>
      </c>
      <c r="E86" s="36"/>
      <c r="F86" s="34"/>
      <c r="G86" s="34"/>
      <c r="H86" s="34"/>
      <c r="I86" s="35">
        <v>0</v>
      </c>
    </row>
    <row r="87" spans="1:9">
      <c r="D87" s="35"/>
      <c r="E87" s="36"/>
      <c r="F87" s="34"/>
      <c r="G87" s="34"/>
      <c r="H87" s="34"/>
      <c r="I87" s="35"/>
    </row>
    <row r="88" spans="1:9">
      <c r="C88" s="24" t="s">
        <v>138</v>
      </c>
      <c r="D88" s="81">
        <f>SUM('[5]WA NPC'!$D$190,'[5]WA NPC'!$D$203)</f>
        <v>80217933.164094537</v>
      </c>
      <c r="E88" s="36"/>
      <c r="F88" s="34"/>
      <c r="G88" s="34"/>
      <c r="H88" s="34"/>
      <c r="I88" s="81">
        <f>D88</f>
        <v>80217933.164094537</v>
      </c>
    </row>
    <row r="89" spans="1:9">
      <c r="B89" s="42" t="s">
        <v>175</v>
      </c>
      <c r="C89" s="38"/>
      <c r="D89" s="29" t="s">
        <v>93</v>
      </c>
      <c r="E89" s="38" t="s">
        <v>94</v>
      </c>
      <c r="F89" s="29" t="s">
        <v>93</v>
      </c>
      <c r="G89" s="29" t="s">
        <v>93</v>
      </c>
      <c r="H89" s="29" t="s">
        <v>93</v>
      </c>
      <c r="I89" s="29" t="s">
        <v>93</v>
      </c>
    </row>
    <row r="90" spans="1:9">
      <c r="B90" s="24" t="s">
        <v>139</v>
      </c>
      <c r="D90" s="35">
        <f>SUM(D42:D88)</f>
        <v>93663802.569750652</v>
      </c>
      <c r="E90" s="36"/>
      <c r="F90" s="35">
        <v>0</v>
      </c>
      <c r="G90" s="35">
        <v>0</v>
      </c>
      <c r="H90" s="35">
        <v>0</v>
      </c>
      <c r="I90" s="35">
        <f>SUM(I42:I88)</f>
        <v>93663802.569750652</v>
      </c>
    </row>
    <row r="91" spans="1:9" hidden="1">
      <c r="B91" s="24" t="s">
        <v>205</v>
      </c>
      <c r="D91" s="35">
        <v>0</v>
      </c>
      <c r="E91" s="36"/>
      <c r="F91" s="38"/>
      <c r="H91" s="35"/>
      <c r="I91" s="35">
        <v>0</v>
      </c>
    </row>
    <row r="92" spans="1:9" hidden="1">
      <c r="B92" s="24" t="s">
        <v>141</v>
      </c>
      <c r="D92" s="35">
        <v>0</v>
      </c>
      <c r="E92" s="36"/>
      <c r="F92" s="35"/>
      <c r="G92" s="35"/>
      <c r="H92" s="35">
        <v>0</v>
      </c>
      <c r="I92" s="34"/>
    </row>
    <row r="93" spans="1:9">
      <c r="D93" s="29" t="s">
        <v>93</v>
      </c>
      <c r="E93" s="38" t="s">
        <v>94</v>
      </c>
      <c r="F93" s="29" t="s">
        <v>93</v>
      </c>
      <c r="G93" s="29" t="s">
        <v>93</v>
      </c>
      <c r="H93" s="29" t="s">
        <v>93</v>
      </c>
      <c r="I93" s="29" t="s">
        <v>93</v>
      </c>
    </row>
    <row r="94" spans="1:9">
      <c r="A94" s="24" t="s">
        <v>206</v>
      </c>
      <c r="D94" s="35">
        <f>SUM(D27,D36,D90)</f>
        <v>98816790.159157112</v>
      </c>
      <c r="E94" s="36"/>
      <c r="F94" s="35">
        <f>SUM(F27,F36,F90)</f>
        <v>1361163.1233230063</v>
      </c>
      <c r="G94" s="35">
        <f>SUM(G27,G36,G90)</f>
        <v>3180428.1559924576</v>
      </c>
      <c r="H94" s="35">
        <v>0</v>
      </c>
      <c r="I94" s="35">
        <f>SUM(I27,I36,I90)</f>
        <v>94275198.879841655</v>
      </c>
    </row>
    <row r="95" spans="1:9">
      <c r="D95" s="36"/>
      <c r="E95" s="36"/>
      <c r="F95" s="36"/>
      <c r="G95" s="36"/>
      <c r="H95" s="36"/>
      <c r="I95" s="36"/>
    </row>
    <row r="96" spans="1:9">
      <c r="D96" s="36"/>
      <c r="E96" s="36"/>
      <c r="F96" s="36"/>
      <c r="G96" s="36"/>
      <c r="H96" s="36"/>
      <c r="I96" s="36"/>
    </row>
    <row r="97" spans="1:9">
      <c r="A97" s="24" t="s">
        <v>143</v>
      </c>
      <c r="F97" s="34"/>
      <c r="G97" s="34"/>
      <c r="H97" s="34"/>
      <c r="I97" s="34"/>
    </row>
    <row r="98" spans="1:9">
      <c r="F98" s="34"/>
      <c r="G98" s="34"/>
      <c r="H98" s="34"/>
      <c r="I98" s="34"/>
    </row>
    <row r="99" spans="1:9">
      <c r="B99" s="24" t="s">
        <v>144</v>
      </c>
      <c r="D99" s="81">
        <f>'[5]WA NPC'!$D$213</f>
        <v>13161013.577603316</v>
      </c>
      <c r="E99" s="36"/>
      <c r="F99" s="81">
        <f>D99</f>
        <v>13161013.577603316</v>
      </c>
      <c r="G99" s="34"/>
      <c r="H99" s="34"/>
      <c r="I99" s="34"/>
    </row>
    <row r="100" spans="1:9">
      <c r="D100" s="29" t="s">
        <v>93</v>
      </c>
      <c r="E100" s="38" t="s">
        <v>94</v>
      </c>
      <c r="F100" s="29" t="s">
        <v>93</v>
      </c>
      <c r="G100" s="29" t="s">
        <v>93</v>
      </c>
      <c r="H100" s="29" t="s">
        <v>93</v>
      </c>
      <c r="I100" s="29" t="s">
        <v>93</v>
      </c>
    </row>
    <row r="101" spans="1:9">
      <c r="A101" s="24" t="s">
        <v>147</v>
      </c>
      <c r="D101" s="90">
        <f>D99</f>
        <v>13161013.577603316</v>
      </c>
      <c r="E101" s="91"/>
      <c r="F101" s="90">
        <f>F99</f>
        <v>13161013.577603316</v>
      </c>
      <c r="G101" s="35">
        <v>0</v>
      </c>
      <c r="H101" s="35">
        <v>0</v>
      </c>
      <c r="I101" s="35">
        <v>0</v>
      </c>
    </row>
    <row r="103" spans="1:9">
      <c r="A103" s="24" t="s">
        <v>148</v>
      </c>
    </row>
    <row r="104" spans="1:9">
      <c r="B104" s="36" t="s">
        <v>149</v>
      </c>
      <c r="D104" s="81">
        <f>'[5]WA NPC'!$D$216</f>
        <v>2291597.6807855275</v>
      </c>
      <c r="E104" s="36"/>
      <c r="H104" s="81">
        <f t="shared" ref="H104:H115" si="0">D104</f>
        <v>2291597.6807855275</v>
      </c>
      <c r="I104" s="37"/>
    </row>
    <row r="105" spans="1:9" hidden="1">
      <c r="B105" s="36" t="s">
        <v>150</v>
      </c>
      <c r="D105" s="81">
        <v>0</v>
      </c>
      <c r="E105" s="36"/>
      <c r="H105" s="81">
        <f t="shared" si="0"/>
        <v>0</v>
      </c>
      <c r="I105" s="37"/>
    </row>
    <row r="106" spans="1:9">
      <c r="B106" s="36" t="s">
        <v>151</v>
      </c>
      <c r="D106" s="81">
        <f>'[5]WA NPC'!$D$229+[6]FuelAllocation!$E$144</f>
        <v>29250177.483321808</v>
      </c>
      <c r="E106" s="36"/>
      <c r="H106" s="81">
        <f t="shared" si="0"/>
        <v>29250177.483321808</v>
      </c>
      <c r="I106" s="37"/>
    </row>
    <row r="107" spans="1:9" hidden="1">
      <c r="B107" s="36" t="s">
        <v>152</v>
      </c>
      <c r="D107" s="81">
        <v>0</v>
      </c>
      <c r="E107" s="36"/>
      <c r="H107" s="81">
        <f t="shared" si="0"/>
        <v>0</v>
      </c>
      <c r="I107" s="37"/>
    </row>
    <row r="108" spans="1:9" hidden="1">
      <c r="B108" s="36" t="s">
        <v>153</v>
      </c>
      <c r="D108" s="81">
        <v>0</v>
      </c>
      <c r="E108" s="36"/>
      <c r="H108" s="81">
        <f t="shared" si="0"/>
        <v>0</v>
      </c>
      <c r="I108" s="37"/>
    </row>
    <row r="109" spans="1:9" hidden="1">
      <c r="B109" s="36" t="s">
        <v>154</v>
      </c>
      <c r="D109" s="81">
        <v>0</v>
      </c>
      <c r="E109" s="36"/>
      <c r="H109" s="81">
        <f t="shared" si="0"/>
        <v>0</v>
      </c>
      <c r="I109" s="37"/>
    </row>
    <row r="110" spans="1:9" hidden="1">
      <c r="B110" s="36" t="s">
        <v>155</v>
      </c>
      <c r="D110" s="81">
        <v>0</v>
      </c>
      <c r="E110" s="36"/>
      <c r="H110" s="81">
        <f t="shared" si="0"/>
        <v>0</v>
      </c>
      <c r="I110" s="37"/>
    </row>
    <row r="111" spans="1:9" hidden="1">
      <c r="B111" s="36" t="s">
        <v>156</v>
      </c>
      <c r="D111" s="81">
        <v>0</v>
      </c>
      <c r="E111" s="36"/>
      <c r="F111" s="38"/>
      <c r="H111" s="81">
        <f t="shared" si="0"/>
        <v>0</v>
      </c>
      <c r="I111" s="37"/>
    </row>
    <row r="112" spans="1:9">
      <c r="B112" s="36" t="s">
        <v>157</v>
      </c>
      <c r="D112" s="81">
        <f>'[5]WA NPC'!$D$233+[6]FuelAllocation!$E$148</f>
        <v>11226429.911020935</v>
      </c>
      <c r="E112" s="36"/>
      <c r="F112" s="38"/>
      <c r="H112" s="81">
        <f t="shared" si="0"/>
        <v>11226429.911020935</v>
      </c>
      <c r="I112" s="37"/>
    </row>
    <row r="113" spans="1:9" hidden="1">
      <c r="B113" s="36" t="s">
        <v>158</v>
      </c>
      <c r="D113" s="81">
        <v>0</v>
      </c>
      <c r="E113" s="36"/>
      <c r="F113" s="38"/>
      <c r="H113" s="81">
        <f t="shared" si="0"/>
        <v>0</v>
      </c>
      <c r="I113" s="37"/>
    </row>
    <row r="114" spans="1:9" hidden="1">
      <c r="B114" s="36" t="s">
        <v>159</v>
      </c>
      <c r="D114" s="81">
        <v>0</v>
      </c>
      <c r="E114" s="36"/>
      <c r="F114" s="38"/>
      <c r="H114" s="81">
        <f t="shared" si="0"/>
        <v>0</v>
      </c>
      <c r="I114" s="37"/>
    </row>
    <row r="115" spans="1:9">
      <c r="B115" s="36" t="s">
        <v>160</v>
      </c>
      <c r="D115" s="81">
        <f>'[5]WA NPC'!$D$222</f>
        <v>36989017.102130875</v>
      </c>
      <c r="E115" s="36"/>
      <c r="F115" s="38"/>
      <c r="H115" s="81">
        <f t="shared" si="0"/>
        <v>36989017.102130875</v>
      </c>
      <c r="I115" s="37"/>
    </row>
    <row r="116" spans="1:9">
      <c r="B116" s="36" t="s">
        <v>207</v>
      </c>
      <c r="D116" s="81">
        <f>'[5]WA NPC'!$D$234+[6]FuelAllocation!$E$152</f>
        <v>26429811.884409353</v>
      </c>
      <c r="E116" s="36"/>
      <c r="F116" s="38"/>
      <c r="H116" s="81">
        <f>D116</f>
        <v>26429811.884409353</v>
      </c>
      <c r="I116" s="37"/>
    </row>
    <row r="117" spans="1:9" hidden="1">
      <c r="B117" s="36" t="s">
        <v>161</v>
      </c>
      <c r="D117" s="35">
        <v>0</v>
      </c>
      <c r="E117" s="36"/>
      <c r="F117" s="38"/>
      <c r="H117" s="35">
        <v>0</v>
      </c>
      <c r="I117" s="37"/>
    </row>
    <row r="118" spans="1:9" hidden="1">
      <c r="B118" s="36" t="s">
        <v>162</v>
      </c>
      <c r="D118" s="35">
        <v>0</v>
      </c>
      <c r="E118" s="36"/>
      <c r="F118" s="38"/>
      <c r="H118" s="35">
        <v>0</v>
      </c>
      <c r="I118" s="37"/>
    </row>
    <row r="119" spans="1:9" hidden="1">
      <c r="B119" s="36" t="s">
        <v>208</v>
      </c>
      <c r="D119" s="35">
        <v>0</v>
      </c>
      <c r="E119" s="36"/>
      <c r="F119" s="38"/>
      <c r="H119" s="35">
        <v>0</v>
      </c>
      <c r="I119" s="37"/>
    </row>
    <row r="120" spans="1:9" hidden="1">
      <c r="B120" s="36" t="s">
        <v>209</v>
      </c>
      <c r="D120" s="35">
        <v>0</v>
      </c>
      <c r="E120" s="36"/>
      <c r="F120" s="38"/>
      <c r="H120" s="35">
        <v>0</v>
      </c>
      <c r="I120" s="37"/>
    </row>
    <row r="121" spans="1:9" hidden="1">
      <c r="B121" s="36"/>
      <c r="D121" s="35"/>
      <c r="E121" s="36"/>
      <c r="F121" s="38"/>
      <c r="H121" s="35"/>
      <c r="I121" s="37"/>
    </row>
    <row r="122" spans="1:9" hidden="1">
      <c r="B122" s="24" t="s">
        <v>165</v>
      </c>
      <c r="D122" s="35">
        <v>0</v>
      </c>
      <c r="E122" s="36"/>
      <c r="F122" s="38"/>
      <c r="H122" s="35">
        <v>0</v>
      </c>
      <c r="I122" s="37"/>
    </row>
    <row r="123" spans="1:9">
      <c r="D123" s="29" t="s">
        <v>93</v>
      </c>
      <c r="E123" s="38" t="s">
        <v>94</v>
      </c>
      <c r="F123" s="29" t="s">
        <v>93</v>
      </c>
      <c r="G123" s="29" t="s">
        <v>93</v>
      </c>
      <c r="H123" s="29" t="s">
        <v>93</v>
      </c>
      <c r="I123" s="29" t="s">
        <v>93</v>
      </c>
    </row>
    <row r="124" spans="1:9">
      <c r="A124" s="24" t="s">
        <v>166</v>
      </c>
      <c r="D124" s="35">
        <f>SUM(D104:D116)</f>
        <v>106187034.0616685</v>
      </c>
      <c r="E124" s="36"/>
      <c r="F124" s="35">
        <v>0</v>
      </c>
      <c r="G124" s="35">
        <v>0</v>
      </c>
      <c r="H124" s="35">
        <f>SUM(H104:H116)</f>
        <v>106187034.0616685</v>
      </c>
      <c r="I124" s="35">
        <v>0</v>
      </c>
    </row>
    <row r="125" spans="1:9">
      <c r="D125" s="36"/>
      <c r="E125" s="36"/>
      <c r="F125" s="36"/>
      <c r="G125" s="36"/>
      <c r="H125" s="36"/>
      <c r="I125" s="36"/>
    </row>
    <row r="126" spans="1:9">
      <c r="A126" s="24" t="s">
        <v>167</v>
      </c>
      <c r="D126" s="36"/>
      <c r="E126" s="36"/>
      <c r="F126" s="36"/>
      <c r="G126" s="36"/>
      <c r="H126" s="36"/>
      <c r="I126" s="36"/>
    </row>
    <row r="127" spans="1:9">
      <c r="B127" s="36" t="s">
        <v>168</v>
      </c>
      <c r="D127" s="35">
        <v>329286.68332233967</v>
      </c>
      <c r="E127" s="36"/>
      <c r="F127" s="38"/>
      <c r="H127" s="35">
        <v>329286.68332233967</v>
      </c>
      <c r="I127" s="37"/>
    </row>
    <row r="128" spans="1:9">
      <c r="D128" s="29" t="s">
        <v>93</v>
      </c>
      <c r="E128" s="38" t="s">
        <v>94</v>
      </c>
      <c r="F128" s="29" t="s">
        <v>93</v>
      </c>
      <c r="G128" s="29" t="s">
        <v>93</v>
      </c>
      <c r="H128" s="29" t="s">
        <v>93</v>
      </c>
      <c r="I128" s="29" t="s">
        <v>93</v>
      </c>
    </row>
    <row r="129" spans="1:9">
      <c r="A129" s="24" t="s">
        <v>169</v>
      </c>
      <c r="D129" s="40">
        <v>329286.68332233967</v>
      </c>
      <c r="E129" s="36"/>
      <c r="F129" s="35">
        <v>0</v>
      </c>
      <c r="G129" s="35">
        <v>0</v>
      </c>
      <c r="H129" s="35">
        <v>329286.68332233967</v>
      </c>
      <c r="I129" s="35">
        <v>0</v>
      </c>
    </row>
    <row r="130" spans="1:9">
      <c r="D130" s="44" t="s">
        <v>170</v>
      </c>
      <c r="E130" s="38" t="s">
        <v>94</v>
      </c>
      <c r="F130" s="44" t="s">
        <v>170</v>
      </c>
      <c r="G130" s="44" t="s">
        <v>170</v>
      </c>
      <c r="H130" s="44" t="s">
        <v>170</v>
      </c>
      <c r="I130" s="44" t="s">
        <v>170</v>
      </c>
    </row>
    <row r="131" spans="1:9">
      <c r="A131" s="24" t="s">
        <v>171</v>
      </c>
      <c r="D131" s="35">
        <f>SUM(D129,D124,D101,D94,-D16)</f>
        <v>198432642.54125237</v>
      </c>
      <c r="E131" s="36" t="s">
        <v>94</v>
      </c>
      <c r="F131" s="35">
        <f t="shared" ref="F131:I131" si="1">SUM(F129,F124,F101,F94,-F16)</f>
        <v>14522176.700926322</v>
      </c>
      <c r="G131" s="35">
        <f t="shared" si="1"/>
        <v>3180428.1559924576</v>
      </c>
      <c r="H131" s="35">
        <f t="shared" si="1"/>
        <v>106516320.74499084</v>
      </c>
      <c r="I131" s="35">
        <f t="shared" si="1"/>
        <v>74213716.939342782</v>
      </c>
    </row>
    <row r="132" spans="1:9">
      <c r="D132" s="44" t="s">
        <v>170</v>
      </c>
      <c r="E132" s="38" t="s">
        <v>94</v>
      </c>
      <c r="F132" s="44" t="s">
        <v>170</v>
      </c>
      <c r="G132" s="44" t="s">
        <v>170</v>
      </c>
      <c r="H132" s="44" t="s">
        <v>170</v>
      </c>
      <c r="I132" s="44" t="s">
        <v>170</v>
      </c>
    </row>
    <row r="133" spans="1:9">
      <c r="D133" s="45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6" fitToWidth="0" orientation="portrait" r:id="rId1"/>
  <headerFooter alignWithMargins="0">
    <oddHeader>&amp;RPage 5.1.4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E62716-3F8C-4BFC-8792-3158CE969E61}"/>
</file>

<file path=customXml/itemProps2.xml><?xml version="1.0" encoding="utf-8"?>
<ds:datastoreItem xmlns:ds="http://schemas.openxmlformats.org/officeDocument/2006/customXml" ds:itemID="{282542A6-6A7B-4250-B36E-D3D78F308D7F}"/>
</file>

<file path=customXml/itemProps3.xml><?xml version="1.0" encoding="utf-8"?>
<ds:datastoreItem xmlns:ds="http://schemas.openxmlformats.org/officeDocument/2006/customXml" ds:itemID="{9DC9C6CB-2C83-4FF0-A49C-9BA583933B5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BB248015-1D37-4D6B-AA3C-46DAFAE53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5.1</vt:lpstr>
      <vt:lpstr>5.1.1</vt:lpstr>
      <vt:lpstr>5.1.2</vt:lpstr>
      <vt:lpstr>5.1.3</vt:lpstr>
      <vt:lpstr>5.1.4</vt:lpstr>
      <vt:lpstr>'5.1'!Print_Area</vt:lpstr>
      <vt:lpstr>'5.1.1'!Print_Area</vt:lpstr>
      <vt:lpstr>'5.1.2'!Print_Area</vt:lpstr>
      <vt:lpstr>'5.1.3'!Print_Area</vt:lpstr>
      <vt:lpstr>'5.1.4'!Print_Area</vt:lpstr>
      <vt:lpstr>'5.1.2'!Print_Titles</vt:lpstr>
      <vt:lpstr>'5.1.3'!Print_Titles</vt:lpstr>
      <vt:lpstr>'5.1.4'!Print_Titles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2023-02-28T18:27:12Z</dcterms:created>
  <dcterms:modified xsi:type="dcterms:W3CDTF">2023-08-25T18:37:27Z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