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customProperty2.bin" ContentType="application/vnd.openxmlformats-officedocument.spreadsheetml.customProperty"/>
  <Override PartName="/xl/worksheets/sheet3.xml" ContentType="application/vnd.openxmlformats-officedocument.spreadsheetml.worksheet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044e667f-7516-4951-85f4-8ec928eb3be3\SEF Excel Exh\"/>
    </mc:Choice>
  </mc:AlternateContent>
  <xr:revisionPtr revIDLastSave="0" documentId="13_ncr:1_{0F08AED0-3936-4877-B1F6-4D93BC6E58C7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Exh. M Summary" sheetId="12" r:id="rId1"/>
    <sheet name="Exh. M Plant Prov Proforma" sheetId="13" r:id="rId2"/>
    <sheet name="Exh. M Retirements" sheetId="14" r:id="rId3"/>
  </sheets>
  <definedNames>
    <definedName name="_xlnm.Print_Area" localSheetId="1">'Exh. M Plant Prov Proforma'!$A$1:$K$99</definedName>
    <definedName name="_xlnm.Print_Area" localSheetId="2">'Exh. M Retirements'!$A$1:$L$39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C23" i="12"/>
  <c r="D23" i="12"/>
  <c r="E23" i="12"/>
  <c r="C15" i="12"/>
  <c r="D15" i="12"/>
  <c r="E15" i="12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C18" i="12" l="1"/>
  <c r="D18" i="12"/>
  <c r="E18" i="12"/>
  <c r="C22" i="12"/>
  <c r="D22" i="12"/>
  <c r="E22" i="12"/>
  <c r="C14" i="12"/>
  <c r="D14" i="12"/>
  <c r="E14" i="12"/>
  <c r="A9" i="12" l="1"/>
  <c r="A10" i="12"/>
  <c r="A11" i="12"/>
  <c r="D11" i="12"/>
  <c r="E11" i="12" s="1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C40" i="12"/>
  <c r="E16" i="12" l="1"/>
  <c r="C16" i="12"/>
  <c r="D16" i="12"/>
  <c r="D32" i="12" l="1"/>
  <c r="D28" i="12"/>
  <c r="E32" i="12"/>
  <c r="E28" i="12"/>
  <c r="C32" i="12"/>
  <c r="C28" i="12"/>
  <c r="C20" i="12" l="1"/>
  <c r="C24" i="12"/>
  <c r="D20" i="12" l="1"/>
  <c r="C26" i="12"/>
  <c r="C30" i="12" s="1"/>
  <c r="C34" i="12" s="1"/>
  <c r="C36" i="12" s="1"/>
  <c r="D24" i="12" l="1"/>
  <c r="D26" i="12" s="1"/>
  <c r="D30" i="12" s="1"/>
  <c r="D34" i="12" s="1"/>
  <c r="D36" i="12" s="1"/>
  <c r="D38" i="12" s="1"/>
  <c r="D40" i="12" s="1"/>
  <c r="E20" i="12"/>
  <c r="E24" i="12" l="1"/>
  <c r="E26" i="12" s="1"/>
  <c r="E30" i="12" s="1"/>
  <c r="E34" i="12" s="1"/>
  <c r="E36" i="12" s="1"/>
  <c r="E38" i="12" s="1"/>
  <c r="E40" i="12" s="1"/>
</calcChain>
</file>

<file path=xl/sharedStrings.xml><?xml version="1.0" encoding="utf-8"?>
<sst xmlns="http://schemas.openxmlformats.org/spreadsheetml/2006/main" count="215" uniqueCount="99">
  <si>
    <t xml:space="preserve">DETERMINATION OF DEFICIENCY ASSOCIATED WITH </t>
  </si>
  <si>
    <t xml:space="preserve">PROVISIONAL PROFORMA ADJUSTMENTS - FOR RATES </t>
  </si>
  <si>
    <t>SUBJECT TO REFUND</t>
  </si>
  <si>
    <t>NATURAL GAS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</si>
  <si>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</si>
  <si>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</si>
  <si>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</si>
  <si>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</si>
  <si>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</si>
  <si>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</si>
  <si>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</si>
  <si>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</si>
  <si>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</si>
  <si>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</si>
  <si>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</si>
  <si>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</si>
  <si>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</si>
  <si>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</si>
  <si>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</si>
  <si>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</si>
  <si>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</si>
  <si>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</si>
  <si>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</si>
  <si>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</si>
  <si>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</si>
  <si>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</si>
  <si>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</si>
  <si>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10 x Line 16</t>
  </si>
  <si>
    <t>Line 36</t>
  </si>
  <si>
    <t>Line 38 - Prior Year Line 38</t>
  </si>
  <si>
    <t>Exh. SEF-7 page 2</t>
  </si>
  <si>
    <t>Exh. SEF-7 page 3</t>
  </si>
  <si>
    <t>Income Tax Expense Associated with Post 2021 Plant Additions</t>
  </si>
  <si>
    <t>Income Tax Expense Associated with Post 2021 Plant Retirements</t>
  </si>
  <si>
    <t>DEC 2021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</si>
  <si>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</si>
  <si>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</si>
  <si>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</si>
  <si>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</si>
  <si>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</si>
  <si>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</si>
  <si>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</si>
  <si>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</si>
  <si>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</si>
  <si>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</si>
  <si>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ADJUSTMENTS</t>
  </si>
  <si>
    <t>OPERATIONS</t>
  </si>
  <si>
    <t>NO.</t>
  </si>
  <si>
    <t>DESCRIPTION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</si>
  <si>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</si>
  <si>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</si>
  <si>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</si>
  <si>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</si>
  <si>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</si>
  <si>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</si>
  <si>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</si>
  <si>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</si>
  <si>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</si>
  <si>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</si>
  <si>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</si>
  <si>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</si>
  <si>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</si>
  <si>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</si>
  <si>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ADJUSTMENT TO RATE BASE:</t>
  </si>
  <si>
    <t>ADJUSTMENT TO ACCUM. DEPREC. AT 100% DEPREC. EXP. LINE 12</t>
  </si>
  <si>
    <t>TOTAL ADJUSTMENT TO RATEBASE</t>
  </si>
  <si>
    <t>INCREASE (DECREASE) EDIT</t>
  </si>
  <si>
    <t>INCREASE (DECREASE) FLOW-THROUGH</t>
  </si>
  <si>
    <t>INCREASE (DECREASE) TAX EXPENSE</t>
  </si>
  <si>
    <t>EOP</t>
  </si>
  <si>
    <t>AMA</t>
  </si>
  <si>
    <t>TRADITIONAL</t>
  </si>
  <si>
    <t>Programmatic</t>
  </si>
  <si>
    <t>INCREASE TO RATE BASE</t>
  </si>
  <si>
    <t>ACCUM. DEPRECIATION &amp; AMORTIZATION</t>
  </si>
  <si>
    <t>DFIT</t>
  </si>
  <si>
    <t>Programmatic Customer Drive</t>
  </si>
  <si>
    <t>Specific</t>
  </si>
  <si>
    <t>Projected</t>
  </si>
  <si>
    <t>Total All Provisional Proformas</t>
  </si>
  <si>
    <t>SEF-24 page 2 line 89</t>
  </si>
  <si>
    <t>ADIT</t>
  </si>
  <si>
    <t>EDIT</t>
  </si>
  <si>
    <t>Four Factor Allocation Percentages:</t>
  </si>
  <si>
    <t>Gas:</t>
  </si>
  <si>
    <t>Electric:</t>
  </si>
  <si>
    <t>SEF-24 page 3 line 25</t>
  </si>
  <si>
    <t>SEF-24 page 3 line 17</t>
  </si>
  <si>
    <t>Note: Amounts in bold and italics are different from the June 27, 2022 revised filing.</t>
  </si>
  <si>
    <t>SEF-24 page 2 line 80</t>
  </si>
  <si>
    <t>SEF-24 page 3 line 12</t>
  </si>
  <si>
    <t>SEF-24 page 2 line 82</t>
  </si>
  <si>
    <t>Line 27 + Line 28</t>
  </si>
  <si>
    <t>Line 32 - Line 30</t>
  </si>
  <si>
    <t>Line 34 / Line 12</t>
  </si>
  <si>
    <t>Exh. M page 1 of 3</t>
  </si>
  <si>
    <t>UG-220067</t>
  </si>
  <si>
    <t>Exh. M page 2 of 3</t>
  </si>
  <si>
    <t>Exh. M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</si>
</sst>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i/>
      <sz val="11"/>
      <color rgb="FF0070C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164" fontId="0" fillId="0" borderId="1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6" fillId="0" borderId="6" xfId="0" applyNumberFormat="1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10" fontId="0" fillId="0" borderId="0" xfId="0" applyNumberFormat="1" applyFont="1" applyFill="1" applyBorder="1"/>
    <xf numFmtId="0" fontId="8" fillId="0" borderId="0" xfId="0" applyFont="1"/>
    <xf numFmtId="164" fontId="0" fillId="0" borderId="0" xfId="0" applyNumberFormat="1" applyFont="1" applyFill="1" applyBorder="1"/>
    <xf numFmtId="43" fontId="7" fillId="0" borderId="0" xfId="0" applyNumberFormat="1" applyFont="1"/>
    <xf numFmtId="0" fontId="7" fillId="0" borderId="0" xfId="0" quotePrefix="1" applyFont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43" fontId="0" fillId="0" borderId="0" xfId="0" applyNumberFormat="1" applyFont="1" applyFill="1" applyBorder="1"/>
    <xf numFmtId="43" fontId="0" fillId="0" borderId="4" xfId="0" applyNumberFormat="1" applyFont="1" applyFill="1" applyBorder="1"/>
    <xf numFmtId="164" fontId="0" fillId="0" borderId="4" xfId="0" applyNumberFormat="1" applyFont="1" applyFill="1" applyBorder="1"/>
    <xf numFmtId="0" fontId="9" fillId="0" borderId="0" xfId="0" applyFont="1"/>
    <xf numFmtId="0" fontId="10" fillId="0" borderId="0" xfId="0" applyFont="1"/>
    <xf numFmtId="43" fontId="2" fillId="0" borderId="0" xfId="0" applyNumberFormat="1" applyFont="1"/>
    <xf numFmtId="43" fontId="2" fillId="0" borderId="1" xfId="0" applyNumberFormat="1" applyFont="1" applyBorder="1"/>
    <xf numFmtId="9" fontId="2" fillId="0" borderId="0" xfId="0" applyNumberFormat="1" applyFont="1"/>
    <xf numFmtId="43" fontId="2" fillId="0" borderId="5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43" fontId="1" fillId="0" borderId="0" xfId="0" applyNumberFormat="1" applyFont="1" applyFill="1"/>
    <xf numFmtId="164" fontId="1" fillId="0" borderId="0" xfId="0" applyNumberFormat="1" applyFont="1" applyFill="1"/>
    <xf numFmtId="43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43" fontId="1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/>
    <xf numFmtId="43" fontId="1" fillId="0" borderId="2" xfId="0" applyNumberFormat="1" applyFont="1" applyFill="1" applyBorder="1"/>
    <xf numFmtId="43" fontId="1" fillId="0" borderId="5" xfId="0" applyNumberFormat="1" applyFont="1" applyFill="1" applyBorder="1"/>
    <xf numFmtId="164" fontId="1" fillId="0" borderId="5" xfId="0" applyNumberFormat="1" applyFont="1" applyFill="1" applyBorder="1"/>
    <xf numFmtId="43" fontId="11" fillId="0" borderId="0" xfId="0" applyNumberFormat="1" applyFont="1" applyFill="1"/>
    <xf numFmtId="164" fontId="1" fillId="0" borderId="2" xfId="0" applyNumberFormat="1" applyFont="1" applyFill="1" applyBorder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0" fillId="0" borderId="0" xfId="0" applyNumberFormat="1" applyFill="1" applyAlignment="1">
      <alignment horizontal="left"/>
    </xf>
    <xf numFmtId="10" fontId="0" fillId="0" borderId="0" xfId="1" applyNumberFormat="1" applyFont="1" applyFill="1" applyAlignment="1">
      <alignment horizontal="left"/>
    </xf>
    <xf numFmtId="43" fontId="12" fillId="0" borderId="0" xfId="0" applyNumberFormat="1" applyFont="1"/>
    <xf numFmtId="43" fontId="12" fillId="0" borderId="1" xfId="0" applyNumberFormat="1" applyFont="1" applyBorder="1"/>
    <xf numFmtId="43" fontId="12" fillId="0" borderId="5" xfId="0" applyNumberFormat="1" applyFont="1" applyBorder="1"/>
    <xf numFmtId="43" fontId="13" fillId="0" borderId="0" xfId="0" applyNumberFormat="1" applyFont="1"/>
    <xf numFmtId="165" fontId="14" fillId="0" borderId="0" xfId="0" applyNumberFormat="1" applyFont="1" applyFill="1" applyBorder="1"/>
    <xf numFmtId="164" fontId="14" fillId="0" borderId="0" xfId="0" applyNumberFormat="1" applyFont="1" applyFill="1" applyBorder="1"/>
    <xf numFmtId="0" fontId="15" fillId="0" borderId="0" xfId="0" applyFont="1"/>
    <xf numFmtId="10" fontId="14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2.bin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3.bin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pane ySplit="7" topLeftCell="A8" activePane="bottomLeft" state="frozen"/>
      <selection pane="bottomLeft" activeCell="G1" sqref="G1"/>
    </sheetView>
  </sheetViews>
  <sheetFormatPr defaultColWidth="9.1796875" defaultRowHeight="14.5" x14ac:dyDescent="0.35"/>
  <cols>
    <col min="1" max="1" width="6.26953125" style="12" customWidth="1"/>
    <col min="2" max="2" width="53.81640625" style="12" bestFit="1" customWidth="1"/>
    <col min="3" max="5" width="16.81640625" style="12" bestFit="1" customWidth="1"/>
    <col min="6" max="6" width="16.81640625" style="1" bestFit="1" customWidth="1"/>
    <col min="7" max="7" width="21.54296875" style="12" bestFit="1" customWidth="1"/>
    <col min="8" max="8" width="11.1796875" style="12" bestFit="1" customWidth="1"/>
    <col min="9" max="16384" width="9.1796875" style="12"/>
  </cols>
  <sheetData>
    <row r="1" spans="1:7" x14ac:dyDescent="0.35">
      <c r="A1" s="5" t="s">
        <v>0</v>
      </c>
      <c r="G1" s="13" t="s">
        <v>96</v>
      </c>
    </row>
    <row r="2" spans="1:7" ht="15" thickBot="1" x14ac:dyDescent="0.4">
      <c r="A2" s="5" t="s">
        <v>1</v>
      </c>
      <c r="G2" s="14" t="s">
        <v>95</v>
      </c>
    </row>
    <row r="3" spans="1:7" x14ac:dyDescent="0.35">
      <c r="A3" s="5" t="s">
        <v>2</v>
      </c>
      <c r="G3" s="15"/>
    </row>
    <row r="4" spans="1:7" x14ac:dyDescent="0.35">
      <c r="A4" s="5"/>
      <c r="B4" s="66" t="s">
        <v>88</v>
      </c>
    </row>
    <row r="5" spans="1:7" x14ac:dyDescent="0.35">
      <c r="A5" s="28" t="s">
        <v>3</v>
      </c>
    </row>
    <row r="7" spans="1:7" x14ac:dyDescent="0.35">
      <c r="A7" s="16" t="s">
        <v>4</v>
      </c>
      <c r="B7" s="16" t="s">
        <v>5</v>
      </c>
      <c r="C7" s="16">
        <v>2022</v>
      </c>
      <c r="D7" s="16">
        <v>2023</v>
      </c>
      <c r="E7" s="16">
        <v>2024</v>
      </c>
      <c r="G7" s="16" t="s">
        <v>19</v>
      </c>
    </row>
    <row r="9" spans="1:7" x14ac:dyDescent="0.35">
      <c r="A9" s="17">
        <f>ROW()</f>
        <v>9</v>
      </c>
      <c r="B9" s="12" t="s">
        <v>6</v>
      </c>
      <c r="C9" s="18">
        <v>2.6200000000000001E-2</v>
      </c>
      <c r="D9" s="67">
        <v>2.5499999999999998E-2</v>
      </c>
      <c r="E9" s="67">
        <v>2.5499999999999998E-2</v>
      </c>
      <c r="G9" s="12" t="s">
        <v>30</v>
      </c>
    </row>
    <row r="10" spans="1:7" x14ac:dyDescent="0.35">
      <c r="A10" s="17">
        <f>ROW()</f>
        <v>10</v>
      </c>
      <c r="B10" s="12" t="s">
        <v>20</v>
      </c>
      <c r="C10" s="18">
        <v>7.2300000000000003E-2</v>
      </c>
      <c r="D10" s="67">
        <v>7.1599999999999997E-2</v>
      </c>
      <c r="E10" s="67">
        <v>7.1599999999999997E-2</v>
      </c>
      <c r="G10" s="12" t="s">
        <v>30</v>
      </c>
    </row>
    <row r="11" spans="1:7" x14ac:dyDescent="0.35">
      <c r="A11" s="17">
        <f>ROW()</f>
        <v>11</v>
      </c>
      <c r="B11" s="12" t="s">
        <v>7</v>
      </c>
      <c r="C11" s="18">
        <v>0.21</v>
      </c>
      <c r="D11" s="18">
        <f>C11</f>
        <v>0.21</v>
      </c>
      <c r="E11" s="18">
        <f>D11</f>
        <v>0.21</v>
      </c>
    </row>
    <row r="12" spans="1:7" x14ac:dyDescent="0.35">
      <c r="A12" s="17">
        <f>ROW()</f>
        <v>12</v>
      </c>
      <c r="B12" s="12" t="s">
        <v>8</v>
      </c>
      <c r="C12" s="18">
        <v>0.75480100000000006</v>
      </c>
      <c r="D12" s="18">
        <v>0.75480100000000006</v>
      </c>
      <c r="E12" s="18">
        <v>0.75480100000000006</v>
      </c>
      <c r="G12" s="12" t="s">
        <v>31</v>
      </c>
    </row>
    <row r="13" spans="1:7" x14ac:dyDescent="0.35">
      <c r="A13" s="17">
        <f>ROW()</f>
        <v>13</v>
      </c>
      <c r="C13" s="18"/>
      <c r="D13" s="18"/>
      <c r="E13" s="18"/>
    </row>
    <row r="14" spans="1:7" x14ac:dyDescent="0.35">
      <c r="A14" s="17">
        <f>ROW()</f>
        <v>14</v>
      </c>
      <c r="B14" s="12" t="s">
        <v>21</v>
      </c>
      <c r="C14" s="64">
        <f>'Exh. M Plant Prov Proforma'!G99</f>
        <v>267975619.48201004</v>
      </c>
      <c r="D14" s="64">
        <f>'Exh. M Plant Prov Proforma'!I99</f>
        <v>340076733.68763196</v>
      </c>
      <c r="E14" s="64">
        <f>'Exh. M Plant Prov Proforma'!K99</f>
        <v>652937803.902156</v>
      </c>
      <c r="G14" s="19" t="s">
        <v>80</v>
      </c>
    </row>
    <row r="15" spans="1:7" x14ac:dyDescent="0.35">
      <c r="A15" s="17">
        <f>ROW()</f>
        <v>15</v>
      </c>
      <c r="B15" s="12" t="s">
        <v>22</v>
      </c>
      <c r="C15" s="4">
        <f>'Exh. M Retirements'!H35</f>
        <v>-4059275.4271454741</v>
      </c>
      <c r="D15" s="4">
        <f>'Exh. M Retirements'!J35</f>
        <v>-5583330.3466832638</v>
      </c>
      <c r="E15" s="4">
        <f>'Exh. M Retirements'!L35</f>
        <v>-8127211.3667587284</v>
      </c>
      <c r="G15" s="19" t="s">
        <v>86</v>
      </c>
    </row>
    <row r="16" spans="1:7" x14ac:dyDescent="0.35">
      <c r="A16" s="17">
        <f>ROW()</f>
        <v>16</v>
      </c>
      <c r="B16" s="5" t="s">
        <v>23</v>
      </c>
      <c r="C16" s="65">
        <f>SUM(C14:C15)</f>
        <v>263916344.05486456</v>
      </c>
      <c r="D16" s="65">
        <f>SUM(D14:D15)</f>
        <v>334493403.3409487</v>
      </c>
      <c r="E16" s="65">
        <f>SUM(E14:E15)</f>
        <v>644810592.53539729</v>
      </c>
      <c r="G16" s="19"/>
    </row>
    <row r="17" spans="1:8" x14ac:dyDescent="0.35">
      <c r="A17" s="17">
        <f>ROW()</f>
        <v>17</v>
      </c>
      <c r="C17" s="20"/>
      <c r="D17" s="20"/>
      <c r="E17" s="20"/>
      <c r="G17" s="19"/>
    </row>
    <row r="18" spans="1:8" x14ac:dyDescent="0.35">
      <c r="A18" s="17">
        <f>ROW()</f>
        <v>18</v>
      </c>
      <c r="B18" s="12" t="s">
        <v>24</v>
      </c>
      <c r="C18" s="65">
        <f>-'Exh. M Plant Prov Proforma'!G90</f>
        <v>-5253997.1026760004</v>
      </c>
      <c r="D18" s="65">
        <f>-'Exh. M Plant Prov Proforma'!I90</f>
        <v>-17881280.898557998</v>
      </c>
      <c r="E18" s="65">
        <f>-'Exh. M Plant Prov Proforma'!K90</f>
        <v>-37760973.502315998</v>
      </c>
      <c r="G18" s="19" t="s">
        <v>89</v>
      </c>
    </row>
    <row r="19" spans="1:8" x14ac:dyDescent="0.35">
      <c r="A19" s="17">
        <f>ROW()</f>
        <v>19</v>
      </c>
      <c r="B19" s="12" t="s">
        <v>25</v>
      </c>
      <c r="C19" s="4">
        <f>-'Exh. M Retirements'!H22</f>
        <v>691150.87153200095</v>
      </c>
      <c r="D19" s="4">
        <f>-'Exh. M Retirements'!J22</f>
        <v>2056035.8973419995</v>
      </c>
      <c r="E19" s="4">
        <f>-'Exh. M Retirements'!L22</f>
        <v>2651082.1636059997</v>
      </c>
      <c r="G19" s="19" t="s">
        <v>90</v>
      </c>
    </row>
    <row r="20" spans="1:8" x14ac:dyDescent="0.35">
      <c r="A20" s="17">
        <f>ROW()</f>
        <v>20</v>
      </c>
      <c r="B20" s="5" t="s">
        <v>9</v>
      </c>
      <c r="C20" s="65">
        <f>SUM(C18:C19)</f>
        <v>-4562846.2311439998</v>
      </c>
      <c r="D20" s="65">
        <f>SUM(D18:D19)</f>
        <v>-15825245.001215998</v>
      </c>
      <c r="E20" s="65">
        <f>SUM(E18:E19)</f>
        <v>-35109891.338709995</v>
      </c>
      <c r="G20" s="19"/>
    </row>
    <row r="21" spans="1:8" x14ac:dyDescent="0.35">
      <c r="A21" s="17">
        <f>ROW()</f>
        <v>21</v>
      </c>
      <c r="C21" s="20"/>
      <c r="D21" s="20"/>
      <c r="E21" s="20"/>
      <c r="G21" s="19"/>
    </row>
    <row r="22" spans="1:8" x14ac:dyDescent="0.35">
      <c r="A22" s="17">
        <f>ROW()</f>
        <v>22</v>
      </c>
      <c r="B22" s="12" t="s">
        <v>32</v>
      </c>
      <c r="C22" s="65">
        <f>-'Exh. M Plant Prov Proforma'!G92</f>
        <v>1103339.3915619601</v>
      </c>
      <c r="D22" s="65">
        <f>-'Exh. M Plant Prov Proforma'!I92</f>
        <v>3755068.9886971796</v>
      </c>
      <c r="E22" s="65">
        <f>-'Exh. M Plant Prov Proforma'!K92</f>
        <v>7929804.4354863595</v>
      </c>
      <c r="G22" s="19" t="s">
        <v>91</v>
      </c>
    </row>
    <row r="23" spans="1:8" x14ac:dyDescent="0.35">
      <c r="A23" s="17">
        <f>ROW()</f>
        <v>23</v>
      </c>
      <c r="B23" s="12" t="s">
        <v>33</v>
      </c>
      <c r="C23" s="4">
        <f>-'Exh. M Retirements'!H27</f>
        <v>193331.15524704225</v>
      </c>
      <c r="D23" s="4">
        <f>-'Exh. M Retirements'!J27</f>
        <v>-109876.9497417392</v>
      </c>
      <c r="E23" s="4">
        <f>-'Exh. M Retirements'!L27</f>
        <v>-163072.1978472363</v>
      </c>
      <c r="G23" s="19" t="s">
        <v>87</v>
      </c>
    </row>
    <row r="24" spans="1:8" x14ac:dyDescent="0.35">
      <c r="A24" s="17">
        <f>ROW()</f>
        <v>24</v>
      </c>
      <c r="B24" s="5" t="s">
        <v>10</v>
      </c>
      <c r="C24" s="65">
        <f>SUM(C22:C23)</f>
        <v>1296670.5468090023</v>
      </c>
      <c r="D24" s="65">
        <f>SUM(D22:D23)</f>
        <v>3645192.0389554403</v>
      </c>
      <c r="E24" s="65">
        <f>SUM(E22:E23)</f>
        <v>7766732.2376391236</v>
      </c>
    </row>
    <row r="25" spans="1:8" x14ac:dyDescent="0.35">
      <c r="A25" s="17">
        <f>ROW()</f>
        <v>25</v>
      </c>
      <c r="C25" s="20"/>
      <c r="D25" s="20"/>
      <c r="E25" s="20"/>
      <c r="H25" s="21"/>
    </row>
    <row r="26" spans="1:8" x14ac:dyDescent="0.35">
      <c r="A26" s="17">
        <f>ROW()</f>
        <v>26</v>
      </c>
      <c r="B26" s="12" t="s">
        <v>11</v>
      </c>
      <c r="C26" s="20">
        <f>SUM(C20,C24)</f>
        <v>-3266175.6843349976</v>
      </c>
      <c r="D26" s="20">
        <f>SUM(D20,D24)</f>
        <v>-12180052.962260557</v>
      </c>
      <c r="E26" s="20">
        <f>SUM(E20,E24)</f>
        <v>-27343159.101070873</v>
      </c>
    </row>
    <row r="27" spans="1:8" x14ac:dyDescent="0.35">
      <c r="A27" s="17">
        <f>ROW()</f>
        <v>27</v>
      </c>
      <c r="C27" s="20"/>
      <c r="D27" s="20"/>
      <c r="E27" s="20"/>
    </row>
    <row r="28" spans="1:8" x14ac:dyDescent="0.35">
      <c r="A28" s="17">
        <f>ROW()</f>
        <v>28</v>
      </c>
      <c r="B28" s="12" t="s">
        <v>12</v>
      </c>
      <c r="C28" s="20">
        <f>C16*C9*C11</f>
        <v>1452067.7249898647</v>
      </c>
      <c r="D28" s="20">
        <f>D16*D9*D11</f>
        <v>1791212.1748907804</v>
      </c>
      <c r="E28" s="20">
        <f>E16*E9*E11</f>
        <v>3452960.7230270519</v>
      </c>
      <c r="G28" s="22" t="s">
        <v>26</v>
      </c>
    </row>
    <row r="29" spans="1:8" x14ac:dyDescent="0.35">
      <c r="A29" s="17">
        <f>ROW()</f>
        <v>29</v>
      </c>
      <c r="C29" s="20"/>
      <c r="D29" s="20"/>
      <c r="E29" s="20"/>
    </row>
    <row r="30" spans="1:8" x14ac:dyDescent="0.35">
      <c r="A30" s="17">
        <f>ROW()</f>
        <v>30</v>
      </c>
      <c r="B30" s="12" t="s">
        <v>13</v>
      </c>
      <c r="C30" s="23">
        <f>SUM(C26:C28)</f>
        <v>-1814107.9593451328</v>
      </c>
      <c r="D30" s="23">
        <f>SUM(D26:D28)</f>
        <v>-10388840.787369777</v>
      </c>
      <c r="E30" s="23">
        <f>SUM(E26:E28)</f>
        <v>-23890198.378043823</v>
      </c>
      <c r="G30" s="12" t="s">
        <v>92</v>
      </c>
    </row>
    <row r="31" spans="1:8" x14ac:dyDescent="0.35">
      <c r="A31" s="17">
        <f>ROW()</f>
        <v>31</v>
      </c>
      <c r="C31" s="20"/>
      <c r="D31" s="20"/>
      <c r="E31" s="20"/>
    </row>
    <row r="32" spans="1:8" x14ac:dyDescent="0.35">
      <c r="A32" s="17">
        <f>ROW()</f>
        <v>32</v>
      </c>
      <c r="B32" s="12" t="s">
        <v>14</v>
      </c>
      <c r="C32" s="20">
        <f>C16*C10</f>
        <v>19081151.675166707</v>
      </c>
      <c r="D32" s="20">
        <f>D16*D10</f>
        <v>23949727.679211926</v>
      </c>
      <c r="E32" s="20">
        <f>E16*E10</f>
        <v>46168438.425534442</v>
      </c>
      <c r="G32" s="12" t="s">
        <v>27</v>
      </c>
    </row>
    <row r="33" spans="1:7" x14ac:dyDescent="0.35">
      <c r="A33" s="17">
        <f>ROW()</f>
        <v>33</v>
      </c>
      <c r="C33" s="20"/>
      <c r="D33" s="20"/>
      <c r="E33" s="20"/>
    </row>
    <row r="34" spans="1:7" x14ac:dyDescent="0.35">
      <c r="A34" s="17">
        <f>ROW()</f>
        <v>34</v>
      </c>
      <c r="B34" s="12" t="s">
        <v>15</v>
      </c>
      <c r="C34" s="23">
        <f>C32-C30</f>
        <v>20895259.63451184</v>
      </c>
      <c r="D34" s="23">
        <f>D32-D30</f>
        <v>34338568.466581702</v>
      </c>
      <c r="E34" s="23">
        <f>E32-E30</f>
        <v>70058636.803578258</v>
      </c>
      <c r="G34" s="12" t="s">
        <v>93</v>
      </c>
    </row>
    <row r="35" spans="1:7" x14ac:dyDescent="0.35">
      <c r="A35" s="17">
        <f>ROW()</f>
        <v>35</v>
      </c>
      <c r="C35" s="23"/>
      <c r="D35" s="23"/>
      <c r="E35" s="23"/>
    </row>
    <row r="36" spans="1:7" x14ac:dyDescent="0.35">
      <c r="A36" s="17">
        <f>ROW()</f>
        <v>36</v>
      </c>
      <c r="B36" s="12" t="s">
        <v>16</v>
      </c>
      <c r="C36" s="24">
        <f>C34/C12</f>
        <v>27683137.190480456</v>
      </c>
      <c r="D36" s="24">
        <f>D34/D12</f>
        <v>45493538.650030538</v>
      </c>
      <c r="E36" s="24">
        <f>E34/E12</f>
        <v>92817360.872042105</v>
      </c>
      <c r="G36" s="12" t="s">
        <v>94</v>
      </c>
    </row>
    <row r="37" spans="1:7" x14ac:dyDescent="0.35">
      <c r="A37" s="17">
        <f>ROW()</f>
        <v>37</v>
      </c>
      <c r="C37" s="23"/>
      <c r="D37" s="23"/>
      <c r="E37" s="23"/>
    </row>
    <row r="38" spans="1:7" x14ac:dyDescent="0.35">
      <c r="A38" s="17">
        <f>ROW()</f>
        <v>38</v>
      </c>
      <c r="B38" s="12" t="s">
        <v>17</v>
      </c>
      <c r="C38" s="23">
        <v>0</v>
      </c>
      <c r="D38" s="23">
        <f>D36</f>
        <v>45493538.650030538</v>
      </c>
      <c r="E38" s="23">
        <f>E36</f>
        <v>92817360.872042105</v>
      </c>
      <c r="G38" s="12" t="s">
        <v>28</v>
      </c>
    </row>
    <row r="39" spans="1:7" x14ac:dyDescent="0.35">
      <c r="A39" s="17">
        <f>ROW()</f>
        <v>39</v>
      </c>
      <c r="C39" s="25"/>
      <c r="D39" s="25"/>
      <c r="E39" s="25"/>
    </row>
    <row r="40" spans="1:7" ht="15" thickBot="1" x14ac:dyDescent="0.4">
      <c r="A40" s="17">
        <f>ROW()</f>
        <v>40</v>
      </c>
      <c r="B40" s="12" t="s">
        <v>18</v>
      </c>
      <c r="C40" s="26">
        <f>C38</f>
        <v>0</v>
      </c>
      <c r="D40" s="27">
        <f>D38-C38</f>
        <v>45493538.650030538</v>
      </c>
      <c r="E40" s="27">
        <f>E38-D38</f>
        <v>47323822.222011566</v>
      </c>
      <c r="G40" s="12" t="s">
        <v>29</v>
      </c>
    </row>
    <row r="41" spans="1:7" ht="15" thickTop="1" x14ac:dyDescent="0.35"/>
  </sheetData>
  <pageMargins left="0.45" right="0.45" top="0.75" bottom="0.5" header="0.3" footer="0.3"/>
  <pageSetup scale="86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9"/>
  <sheetViews>
    <sheetView workbookViewId="0">
      <selection activeCell="K1" sqref="K1"/>
    </sheetView>
  </sheetViews>
  <sheetFormatPr defaultRowHeight="14.5" x14ac:dyDescent="0.35"/>
  <cols>
    <col min="1" max="1" width="4.7265625" bestFit="1" customWidth="1"/>
    <col min="2" max="2" width="45.26953125" bestFit="1" customWidth="1"/>
    <col min="3" max="3" width="4.453125" bestFit="1" customWidth="1"/>
    <col min="4" max="4" width="13.26953125" bestFit="1" customWidth="1"/>
    <col min="5" max="5" width="11.7265625" bestFit="1" customWidth="1"/>
    <col min="6" max="7" width="15.7265625" bestFit="1" customWidth="1"/>
    <col min="8" max="8" width="14.7265625" bestFit="1" customWidth="1"/>
    <col min="9" max="10" width="15.7265625" bestFit="1" customWidth="1"/>
    <col min="11" max="11" width="19.26953125" bestFit="1" customWidth="1"/>
  </cols>
  <sheetData>
    <row r="1" spans="1:11" x14ac:dyDescent="0.35">
      <c r="A1" s="5" t="s">
        <v>0</v>
      </c>
      <c r="B1" s="12"/>
      <c r="C1" s="12"/>
      <c r="D1" s="12"/>
      <c r="E1" s="12"/>
      <c r="F1" s="1"/>
      <c r="K1" s="13" t="s">
        <v>96</v>
      </c>
    </row>
    <row r="2" spans="1:11" ht="15" thickBot="1" x14ac:dyDescent="0.4">
      <c r="A2" s="5" t="s">
        <v>1</v>
      </c>
      <c r="B2" s="12"/>
      <c r="C2" s="12"/>
      <c r="D2" s="12"/>
      <c r="E2" s="12"/>
      <c r="F2" s="1"/>
      <c r="K2" s="14" t="s">
        <v>97</v>
      </c>
    </row>
    <row r="3" spans="1:11" x14ac:dyDescent="0.35">
      <c r="A3" s="5" t="s">
        <v>2</v>
      </c>
      <c r="B3" s="12"/>
      <c r="C3" s="12"/>
      <c r="D3" s="12"/>
      <c r="E3" s="12"/>
      <c r="F3" s="1"/>
      <c r="G3" s="15"/>
    </row>
    <row r="4" spans="1:11" x14ac:dyDescent="0.35">
      <c r="A4" s="5"/>
      <c r="B4" s="66" t="s">
        <v>88</v>
      </c>
      <c r="C4" s="12"/>
      <c r="D4" s="12"/>
      <c r="E4" s="12"/>
      <c r="F4" s="1"/>
      <c r="G4" s="12"/>
    </row>
    <row r="5" spans="1:11" x14ac:dyDescent="0.35">
      <c r="A5" s="28" t="s">
        <v>3</v>
      </c>
      <c r="B5" s="3"/>
      <c r="C5" s="3"/>
      <c r="D5" s="6"/>
      <c r="E5" s="6" t="s">
        <v>69</v>
      </c>
      <c r="F5" s="6"/>
      <c r="G5" s="6" t="s">
        <v>69</v>
      </c>
      <c r="H5" s="6"/>
      <c r="I5" s="6" t="s">
        <v>70</v>
      </c>
      <c r="J5" s="6"/>
      <c r="K5" s="6" t="s">
        <v>70</v>
      </c>
    </row>
    <row r="6" spans="1:11" x14ac:dyDescent="0.35">
      <c r="A6" s="3"/>
      <c r="B6" s="3"/>
      <c r="C6" s="3"/>
      <c r="D6" s="6"/>
      <c r="E6" s="6"/>
      <c r="F6" s="6"/>
      <c r="G6" s="6"/>
      <c r="H6" s="6"/>
      <c r="I6" s="6"/>
      <c r="J6" s="6"/>
      <c r="K6" s="6"/>
    </row>
    <row r="7" spans="1:11" x14ac:dyDescent="0.35">
      <c r="A7" s="3"/>
      <c r="B7" s="3"/>
      <c r="C7" s="3"/>
      <c r="D7" s="6"/>
      <c r="E7" s="6" t="s">
        <v>34</v>
      </c>
      <c r="F7" s="6">
        <v>2022</v>
      </c>
      <c r="G7" s="6" t="s">
        <v>35</v>
      </c>
      <c r="H7" s="6">
        <v>2023</v>
      </c>
      <c r="I7" s="6" t="s">
        <v>35</v>
      </c>
      <c r="J7" s="6">
        <v>2024</v>
      </c>
      <c r="K7" s="6" t="s">
        <v>35</v>
      </c>
    </row>
    <row r="8" spans="1:11" x14ac:dyDescent="0.35">
      <c r="A8" s="3"/>
      <c r="B8" s="3"/>
      <c r="C8" s="7"/>
      <c r="D8" s="8" t="s">
        <v>71</v>
      </c>
      <c r="E8" s="6" t="s">
        <v>35</v>
      </c>
      <c r="F8" s="6" t="s">
        <v>37</v>
      </c>
      <c r="G8" s="6" t="s">
        <v>38</v>
      </c>
      <c r="H8" s="6" t="s">
        <v>39</v>
      </c>
      <c r="I8" s="6" t="s">
        <v>38</v>
      </c>
      <c r="J8" s="6" t="s">
        <v>40</v>
      </c>
      <c r="K8" s="6" t="s">
        <v>38</v>
      </c>
    </row>
    <row r="9" spans="1:11" x14ac:dyDescent="0.35">
      <c r="A9" s="6" t="s">
        <v>4</v>
      </c>
      <c r="B9" s="9"/>
      <c r="C9" s="10"/>
      <c r="D9" s="10" t="s">
        <v>36</v>
      </c>
      <c r="E9" s="6" t="s">
        <v>41</v>
      </c>
      <c r="F9" s="6" t="s">
        <v>42</v>
      </c>
      <c r="G9" s="6" t="s">
        <v>43</v>
      </c>
      <c r="H9" s="6" t="s">
        <v>42</v>
      </c>
      <c r="I9" s="6" t="s">
        <v>44</v>
      </c>
      <c r="J9" s="6" t="s">
        <v>42</v>
      </c>
      <c r="K9" s="6" t="s">
        <v>44</v>
      </c>
    </row>
    <row r="10" spans="1:11" x14ac:dyDescent="0.35">
      <c r="A10" s="11" t="s">
        <v>47</v>
      </c>
      <c r="B10" s="11" t="s">
        <v>48</v>
      </c>
      <c r="C10" s="11"/>
      <c r="D10" s="11" t="s">
        <v>45</v>
      </c>
      <c r="E10" s="11" t="s">
        <v>46</v>
      </c>
      <c r="F10" s="11" t="s">
        <v>45</v>
      </c>
      <c r="G10" s="11" t="s">
        <v>39</v>
      </c>
      <c r="H10" s="11" t="s">
        <v>45</v>
      </c>
      <c r="I10" s="11" t="s">
        <v>39</v>
      </c>
      <c r="J10" s="11" t="s">
        <v>45</v>
      </c>
      <c r="K10" s="11" t="s">
        <v>40</v>
      </c>
    </row>
    <row r="11" spans="1:11" ht="18.5" x14ac:dyDescent="0.45">
      <c r="A11" s="6">
        <v>1</v>
      </c>
      <c r="B11" s="29" t="s">
        <v>72</v>
      </c>
      <c r="C11" s="10"/>
      <c r="D11" s="10"/>
      <c r="E11" s="3"/>
      <c r="F11" s="3"/>
      <c r="G11" s="3"/>
      <c r="H11" s="3"/>
      <c r="I11" s="3"/>
      <c r="J11" s="3"/>
      <c r="K11" s="3"/>
    </row>
    <row r="12" spans="1:11" x14ac:dyDescent="0.35">
      <c r="A12" s="6">
        <v>2</v>
      </c>
      <c r="B12" s="3" t="s">
        <v>49</v>
      </c>
      <c r="C12" s="3"/>
      <c r="D12" s="30">
        <v>0</v>
      </c>
      <c r="E12" s="30">
        <v>0</v>
      </c>
      <c r="F12" s="30">
        <v>1447082.16</v>
      </c>
      <c r="G12" s="30">
        <v>1447082.16</v>
      </c>
      <c r="H12" s="60">
        <v>3938648.669999999</v>
      </c>
      <c r="I12" s="60">
        <v>5385730.8299999991</v>
      </c>
      <c r="J12" s="60">
        <v>8049741.3200000031</v>
      </c>
      <c r="K12" s="60">
        <v>13435472.150000002</v>
      </c>
    </row>
    <row r="13" spans="1:11" x14ac:dyDescent="0.35">
      <c r="A13" s="6">
        <v>3</v>
      </c>
      <c r="B13" s="3" t="s">
        <v>50</v>
      </c>
      <c r="C13" s="3"/>
      <c r="D13" s="30">
        <v>0</v>
      </c>
      <c r="E13" s="30">
        <v>0</v>
      </c>
      <c r="F13" s="30">
        <v>838827.03353800008</v>
      </c>
      <c r="G13" s="30">
        <v>838827.03353800008</v>
      </c>
      <c r="H13" s="60">
        <v>298774.78321599995</v>
      </c>
      <c r="I13" s="60">
        <v>1137601.816754</v>
      </c>
      <c r="J13" s="60">
        <v>1286033.1509740001</v>
      </c>
      <c r="K13" s="60">
        <v>2423634.9677280001</v>
      </c>
    </row>
    <row r="14" spans="1:11" x14ac:dyDescent="0.35">
      <c r="A14" s="6">
        <v>4</v>
      </c>
      <c r="B14" s="3" t="s">
        <v>51</v>
      </c>
      <c r="C14" s="3"/>
      <c r="D14" s="30">
        <v>0</v>
      </c>
      <c r="E14" s="30">
        <v>0</v>
      </c>
      <c r="F14" s="30">
        <v>1295.3399999999999</v>
      </c>
      <c r="G14" s="30">
        <v>1295.3399999999999</v>
      </c>
      <c r="H14" s="60">
        <v>2628.66</v>
      </c>
      <c r="I14" s="60">
        <v>3924</v>
      </c>
      <c r="J14" s="60">
        <v>2706.42</v>
      </c>
      <c r="K14" s="60">
        <v>6630.42</v>
      </c>
    </row>
    <row r="15" spans="1:11" x14ac:dyDescent="0.35">
      <c r="A15" s="6">
        <v>5</v>
      </c>
      <c r="B15" s="3" t="s">
        <v>52</v>
      </c>
      <c r="C15" s="3"/>
      <c r="D15" s="31">
        <v>0</v>
      </c>
      <c r="E15" s="31">
        <v>0</v>
      </c>
      <c r="F15" s="31">
        <v>927719.52249600005</v>
      </c>
      <c r="G15" s="31">
        <v>927719.52249600005</v>
      </c>
      <c r="H15" s="61">
        <v>1982134.5440260004</v>
      </c>
      <c r="I15" s="61">
        <v>2909854.0665220004</v>
      </c>
      <c r="J15" s="61">
        <v>2242247.9711060002</v>
      </c>
      <c r="K15" s="61">
        <v>5152102.0376280006</v>
      </c>
    </row>
    <row r="16" spans="1:11" x14ac:dyDescent="0.35">
      <c r="A16" s="6">
        <v>6</v>
      </c>
      <c r="B16" s="3" t="s">
        <v>53</v>
      </c>
      <c r="C16" s="3"/>
      <c r="D16" s="30">
        <v>0</v>
      </c>
      <c r="E16" s="30">
        <v>0</v>
      </c>
      <c r="F16" s="30">
        <v>3214924.0560339997</v>
      </c>
      <c r="G16" s="30">
        <v>3214924.0560339997</v>
      </c>
      <c r="H16" s="60">
        <v>6222186.6572419992</v>
      </c>
      <c r="I16" s="60">
        <v>9437110.7132759988</v>
      </c>
      <c r="J16" s="60">
        <v>11580728.862080004</v>
      </c>
      <c r="K16" s="60">
        <v>21017839.575356003</v>
      </c>
    </row>
    <row r="17" spans="1:11" x14ac:dyDescent="0.35">
      <c r="A17" s="6">
        <v>7</v>
      </c>
      <c r="B17" s="3"/>
      <c r="C17" s="3"/>
      <c r="D17" s="30"/>
      <c r="E17" s="30"/>
      <c r="F17" s="30"/>
      <c r="G17" s="30"/>
      <c r="H17" s="60"/>
      <c r="I17" s="60"/>
      <c r="J17" s="60"/>
      <c r="K17" s="60"/>
    </row>
    <row r="18" spans="1:11" x14ac:dyDescent="0.35">
      <c r="A18" s="6">
        <v>8</v>
      </c>
      <c r="B18" s="3" t="s">
        <v>54</v>
      </c>
      <c r="C18" s="3"/>
      <c r="D18" s="30">
        <v>0</v>
      </c>
      <c r="E18" s="30">
        <v>0</v>
      </c>
      <c r="F18" s="30">
        <v>3214924.0560339997</v>
      </c>
      <c r="G18" s="30">
        <v>3214924.0560339997</v>
      </c>
      <c r="H18" s="60">
        <v>6222186.6572419992</v>
      </c>
      <c r="I18" s="60">
        <v>9437110.7132759988</v>
      </c>
      <c r="J18" s="60">
        <v>11580728.862080004</v>
      </c>
      <c r="K18" s="60">
        <v>21017839.575356003</v>
      </c>
    </row>
    <row r="19" spans="1:11" x14ac:dyDescent="0.35">
      <c r="A19" s="6">
        <v>9</v>
      </c>
      <c r="B19" s="3"/>
      <c r="C19" s="3"/>
      <c r="D19" s="30">
        <v>0</v>
      </c>
      <c r="E19" s="30">
        <v>0</v>
      </c>
      <c r="F19" s="30">
        <v>0</v>
      </c>
      <c r="G19" s="30">
        <v>0</v>
      </c>
      <c r="H19" s="60">
        <v>0</v>
      </c>
      <c r="I19" s="60">
        <v>0</v>
      </c>
      <c r="J19" s="60">
        <v>0</v>
      </c>
      <c r="K19" s="60">
        <v>0</v>
      </c>
    </row>
    <row r="20" spans="1:11" x14ac:dyDescent="0.35">
      <c r="A20" s="6">
        <v>10</v>
      </c>
      <c r="B20" s="3" t="s">
        <v>55</v>
      </c>
      <c r="C20" s="32">
        <v>0.21</v>
      </c>
      <c r="D20" s="31">
        <v>0</v>
      </c>
      <c r="E20" s="31">
        <v>0</v>
      </c>
      <c r="F20" s="31">
        <v>-675134.05176713993</v>
      </c>
      <c r="G20" s="31">
        <v>-675134.05176713993</v>
      </c>
      <c r="H20" s="61">
        <v>-1306659.1980208198</v>
      </c>
      <c r="I20" s="61">
        <v>-1981793.2497879597</v>
      </c>
      <c r="J20" s="61">
        <v>-2431953.061036801</v>
      </c>
      <c r="K20" s="61">
        <v>-4413746.3108247602</v>
      </c>
    </row>
    <row r="21" spans="1:11" x14ac:dyDescent="0.35">
      <c r="A21" s="6">
        <v>11</v>
      </c>
      <c r="B21" s="3"/>
      <c r="C21" s="3"/>
      <c r="D21" s="30"/>
      <c r="E21" s="30"/>
      <c r="F21" s="30"/>
      <c r="G21" s="30"/>
      <c r="H21" s="60"/>
      <c r="I21" s="60"/>
      <c r="J21" s="60"/>
      <c r="K21" s="60"/>
    </row>
    <row r="22" spans="1:11" ht="15" thickBot="1" x14ac:dyDescent="0.4">
      <c r="A22" s="6">
        <v>12</v>
      </c>
      <c r="B22" s="2" t="s">
        <v>56</v>
      </c>
      <c r="C22" s="3"/>
      <c r="D22" s="33">
        <v>0</v>
      </c>
      <c r="E22" s="33">
        <v>0</v>
      </c>
      <c r="F22" s="33">
        <v>-2539790.00426686</v>
      </c>
      <c r="G22" s="33">
        <v>-2539790.00426686</v>
      </c>
      <c r="H22" s="62">
        <v>-4915527.4592211796</v>
      </c>
      <c r="I22" s="62">
        <v>-7455317.4634880386</v>
      </c>
      <c r="J22" s="62">
        <v>-9148775.8010432031</v>
      </c>
      <c r="K22" s="62">
        <v>-16604093.264531244</v>
      </c>
    </row>
    <row r="23" spans="1:11" ht="15" thickTop="1" x14ac:dyDescent="0.35">
      <c r="A23" s="6">
        <v>13</v>
      </c>
      <c r="B23" s="3"/>
      <c r="C23" s="3"/>
      <c r="D23" s="30"/>
      <c r="E23" s="30"/>
      <c r="F23" s="30"/>
      <c r="G23" s="30"/>
      <c r="H23" s="60"/>
      <c r="I23" s="60"/>
      <c r="J23" s="60"/>
      <c r="K23" s="60"/>
    </row>
    <row r="24" spans="1:11" x14ac:dyDescent="0.35">
      <c r="A24" s="6">
        <v>14</v>
      </c>
      <c r="B24" s="3" t="s">
        <v>73</v>
      </c>
      <c r="C24" s="3"/>
      <c r="D24" s="30">
        <v>0</v>
      </c>
      <c r="E24" s="30">
        <v>0</v>
      </c>
      <c r="F24" s="30">
        <v>123742113.26939401</v>
      </c>
      <c r="G24" s="30">
        <v>123742113.26939401</v>
      </c>
      <c r="H24" s="60">
        <v>58558976.493400007</v>
      </c>
      <c r="I24" s="60">
        <v>182301089.76279402</v>
      </c>
      <c r="J24" s="60">
        <v>213051242.67724001</v>
      </c>
      <c r="K24" s="60">
        <v>395352332.44003403</v>
      </c>
    </row>
    <row r="25" spans="1:11" x14ac:dyDescent="0.35">
      <c r="A25" s="6">
        <v>15</v>
      </c>
      <c r="B25" s="3" t="s">
        <v>74</v>
      </c>
      <c r="C25" s="3"/>
      <c r="D25" s="30">
        <v>0</v>
      </c>
      <c r="E25" s="30">
        <v>0</v>
      </c>
      <c r="F25" s="30">
        <v>-3214924.0560340001</v>
      </c>
      <c r="G25" s="30">
        <v>-3214924.0560340001</v>
      </c>
      <c r="H25" s="60">
        <v>-4147223.9910600004</v>
      </c>
      <c r="I25" s="60">
        <v>-7362148.0470940005</v>
      </c>
      <c r="J25" s="60">
        <v>-15191827.695540005</v>
      </c>
      <c r="K25" s="60">
        <v>-22553975.742634006</v>
      </c>
    </row>
    <row r="26" spans="1:11" x14ac:dyDescent="0.35">
      <c r="A26" s="6">
        <v>16</v>
      </c>
      <c r="B26" s="3" t="s">
        <v>75</v>
      </c>
      <c r="C26" s="3"/>
      <c r="D26" s="31">
        <v>0</v>
      </c>
      <c r="E26" s="31">
        <v>0</v>
      </c>
      <c r="F26" s="61">
        <v>-1026111.84512</v>
      </c>
      <c r="G26" s="61">
        <v>-1026111.84512</v>
      </c>
      <c r="H26" s="61">
        <v>-2552947.7107720003</v>
      </c>
      <c r="I26" s="61">
        <v>-3579059.555892</v>
      </c>
      <c r="J26" s="61">
        <v>-5979722.9368460011</v>
      </c>
      <c r="K26" s="61">
        <v>-9558782.492738001</v>
      </c>
    </row>
    <row r="27" spans="1:11" x14ac:dyDescent="0.35">
      <c r="A27" s="6">
        <v>17</v>
      </c>
      <c r="B27" s="2" t="s">
        <v>57</v>
      </c>
      <c r="C27" s="3"/>
      <c r="D27" s="30">
        <v>0</v>
      </c>
      <c r="E27" s="30">
        <v>0</v>
      </c>
      <c r="F27" s="60">
        <v>119501077.36824001</v>
      </c>
      <c r="G27" s="60">
        <v>119501077.36824001</v>
      </c>
      <c r="H27" s="60">
        <v>51858804.791568004</v>
      </c>
      <c r="I27" s="60">
        <v>171359882.15980804</v>
      </c>
      <c r="J27" s="60">
        <v>191879692.04485402</v>
      </c>
      <c r="K27" s="60">
        <v>363239574.20466202</v>
      </c>
    </row>
    <row r="28" spans="1:11" x14ac:dyDescent="0.35">
      <c r="A28" s="6">
        <v>18</v>
      </c>
      <c r="B28" s="3"/>
      <c r="C28" s="3"/>
      <c r="D28" s="30"/>
      <c r="E28" s="30"/>
      <c r="F28" s="30"/>
      <c r="G28" s="30"/>
      <c r="H28" s="63"/>
      <c r="I28" s="63"/>
      <c r="J28" s="63"/>
      <c r="K28" s="63"/>
    </row>
    <row r="29" spans="1:11" ht="18.5" x14ac:dyDescent="0.45">
      <c r="A29" s="6">
        <v>19</v>
      </c>
      <c r="B29" s="29" t="s">
        <v>76</v>
      </c>
      <c r="C29" s="3"/>
      <c r="D29" s="30"/>
      <c r="E29" s="30"/>
      <c r="F29" s="30"/>
      <c r="G29" s="30"/>
      <c r="H29" s="63"/>
      <c r="I29" s="63"/>
      <c r="J29" s="63"/>
      <c r="K29" s="63"/>
    </row>
    <row r="30" spans="1:11" x14ac:dyDescent="0.35">
      <c r="A30" s="6">
        <v>20</v>
      </c>
      <c r="B30" s="3" t="s">
        <v>49</v>
      </c>
      <c r="C30" s="3"/>
      <c r="D30" s="30">
        <v>0</v>
      </c>
      <c r="E30" s="30">
        <v>0</v>
      </c>
      <c r="F30" s="30">
        <v>1340113.0399999996</v>
      </c>
      <c r="G30" s="30">
        <v>1340113.0399999996</v>
      </c>
      <c r="H30" s="60">
        <v>2078844.5500000007</v>
      </c>
      <c r="I30" s="60">
        <v>3418957.5900000003</v>
      </c>
      <c r="J30" s="60">
        <v>2327081.959999992</v>
      </c>
      <c r="K30" s="60">
        <v>5746039.5499999924</v>
      </c>
    </row>
    <row r="31" spans="1:11" x14ac:dyDescent="0.35">
      <c r="A31" s="6">
        <v>21</v>
      </c>
      <c r="B31" s="3" t="s">
        <v>50</v>
      </c>
      <c r="C31" s="3"/>
      <c r="D31" s="30">
        <v>0</v>
      </c>
      <c r="E31" s="30">
        <v>0</v>
      </c>
      <c r="F31" s="30">
        <v>0</v>
      </c>
      <c r="G31" s="30">
        <v>0</v>
      </c>
      <c r="H31" s="60">
        <v>0</v>
      </c>
      <c r="I31" s="60">
        <v>0</v>
      </c>
      <c r="J31" s="60">
        <v>0</v>
      </c>
      <c r="K31" s="60">
        <v>0</v>
      </c>
    </row>
    <row r="32" spans="1:11" x14ac:dyDescent="0.35">
      <c r="A32" s="6">
        <v>22</v>
      </c>
      <c r="B32" s="3" t="s">
        <v>51</v>
      </c>
      <c r="C32" s="3"/>
      <c r="D32" s="30">
        <v>0</v>
      </c>
      <c r="E32" s="30">
        <v>0</v>
      </c>
      <c r="F32" s="30">
        <v>0</v>
      </c>
      <c r="G32" s="30">
        <v>0</v>
      </c>
      <c r="H32" s="60">
        <v>0</v>
      </c>
      <c r="I32" s="60">
        <v>0</v>
      </c>
      <c r="J32" s="60">
        <v>0</v>
      </c>
      <c r="K32" s="60">
        <v>0</v>
      </c>
    </row>
    <row r="33" spans="1:11" x14ac:dyDescent="0.35">
      <c r="A33" s="6">
        <v>23</v>
      </c>
      <c r="B33" s="3" t="s">
        <v>52</v>
      </c>
      <c r="C33" s="3"/>
      <c r="D33" s="31">
        <v>0</v>
      </c>
      <c r="E33" s="31">
        <v>0</v>
      </c>
      <c r="F33" s="31">
        <v>0</v>
      </c>
      <c r="G33" s="31">
        <v>0</v>
      </c>
      <c r="H33" s="61">
        <v>0</v>
      </c>
      <c r="I33" s="61">
        <v>0</v>
      </c>
      <c r="J33" s="61">
        <v>0</v>
      </c>
      <c r="K33" s="61">
        <v>0</v>
      </c>
    </row>
    <row r="34" spans="1:11" x14ac:dyDescent="0.35">
      <c r="A34" s="6">
        <v>24</v>
      </c>
      <c r="B34" s="3" t="s">
        <v>53</v>
      </c>
      <c r="C34" s="3"/>
      <c r="D34" s="30">
        <v>0</v>
      </c>
      <c r="E34" s="30">
        <v>0</v>
      </c>
      <c r="F34" s="30">
        <v>1340113.0399999996</v>
      </c>
      <c r="G34" s="30">
        <v>1340113.0399999996</v>
      </c>
      <c r="H34" s="60">
        <v>2078844.5500000007</v>
      </c>
      <c r="I34" s="60">
        <v>3418957.5900000003</v>
      </c>
      <c r="J34" s="60">
        <v>2327081.959999992</v>
      </c>
      <c r="K34" s="60">
        <v>5746039.5499999924</v>
      </c>
    </row>
    <row r="35" spans="1:11" x14ac:dyDescent="0.35">
      <c r="A35" s="6">
        <v>25</v>
      </c>
      <c r="B35" s="3"/>
      <c r="C35" s="3"/>
      <c r="D35" s="30"/>
      <c r="E35" s="30"/>
      <c r="F35" s="30"/>
      <c r="G35" s="30"/>
      <c r="H35" s="60"/>
      <c r="I35" s="60"/>
      <c r="J35" s="60"/>
      <c r="K35" s="60"/>
    </row>
    <row r="36" spans="1:11" x14ac:dyDescent="0.35">
      <c r="A36" s="6">
        <v>26</v>
      </c>
      <c r="B36" s="3" t="s">
        <v>54</v>
      </c>
      <c r="C36" s="3"/>
      <c r="D36" s="30">
        <v>0</v>
      </c>
      <c r="E36" s="30">
        <v>0</v>
      </c>
      <c r="F36" s="30">
        <v>1340113.0399999996</v>
      </c>
      <c r="G36" s="30">
        <v>1340113.0399999996</v>
      </c>
      <c r="H36" s="60">
        <v>2078844.5500000007</v>
      </c>
      <c r="I36" s="60">
        <v>3418957.5900000003</v>
      </c>
      <c r="J36" s="60">
        <v>2327081.959999992</v>
      </c>
      <c r="K36" s="60">
        <v>5746039.5499999924</v>
      </c>
    </row>
    <row r="37" spans="1:11" x14ac:dyDescent="0.35">
      <c r="A37" s="6">
        <v>27</v>
      </c>
      <c r="B37" s="3"/>
      <c r="C37" s="3"/>
      <c r="D37" s="30"/>
      <c r="E37" s="30"/>
      <c r="F37" s="30"/>
      <c r="G37" s="30"/>
      <c r="H37" s="60"/>
      <c r="I37" s="60"/>
      <c r="J37" s="60"/>
      <c r="K37" s="60"/>
    </row>
    <row r="38" spans="1:11" x14ac:dyDescent="0.35">
      <c r="A38" s="6">
        <v>28</v>
      </c>
      <c r="B38" s="3" t="s">
        <v>55</v>
      </c>
      <c r="C38" s="32">
        <v>0.21</v>
      </c>
      <c r="D38" s="31">
        <v>0</v>
      </c>
      <c r="E38" s="31">
        <v>0</v>
      </c>
      <c r="F38" s="31">
        <v>-281423.73839999991</v>
      </c>
      <c r="G38" s="31">
        <v>-281423.73839999991</v>
      </c>
      <c r="H38" s="61">
        <v>-436557.35550000012</v>
      </c>
      <c r="I38" s="61">
        <v>-717981.09390000009</v>
      </c>
      <c r="J38" s="61">
        <v>-488687.21159999829</v>
      </c>
      <c r="K38" s="61">
        <v>-1206668.3054999984</v>
      </c>
    </row>
    <row r="39" spans="1:11" x14ac:dyDescent="0.35">
      <c r="A39" s="6">
        <v>29</v>
      </c>
      <c r="B39" s="3"/>
      <c r="C39" s="3"/>
      <c r="D39" s="30"/>
      <c r="E39" s="30"/>
      <c r="F39" s="30"/>
      <c r="G39" s="30"/>
      <c r="H39" s="60"/>
      <c r="I39" s="60"/>
      <c r="J39" s="60"/>
      <c r="K39" s="60"/>
    </row>
    <row r="40" spans="1:11" ht="15" thickBot="1" x14ac:dyDescent="0.4">
      <c r="A40" s="6">
        <v>30</v>
      </c>
      <c r="B40" s="2" t="s">
        <v>56</v>
      </c>
      <c r="C40" s="3"/>
      <c r="D40" s="33">
        <v>0</v>
      </c>
      <c r="E40" s="33">
        <v>0</v>
      </c>
      <c r="F40" s="33">
        <v>-1058689.3015999997</v>
      </c>
      <c r="G40" s="33">
        <v>-1058689.3015999997</v>
      </c>
      <c r="H40" s="62">
        <v>-1642287.1945000007</v>
      </c>
      <c r="I40" s="62">
        <v>-2700976.4961000001</v>
      </c>
      <c r="J40" s="62">
        <v>-1838394.7483999939</v>
      </c>
      <c r="K40" s="62">
        <v>-4539371.2444999944</v>
      </c>
    </row>
    <row r="41" spans="1:11" ht="15" thickTop="1" x14ac:dyDescent="0.35">
      <c r="A41" s="6">
        <v>31</v>
      </c>
      <c r="B41" s="3"/>
      <c r="C41" s="3"/>
      <c r="D41" s="30"/>
      <c r="E41" s="30"/>
      <c r="F41" s="30"/>
      <c r="G41" s="30"/>
      <c r="H41" s="60"/>
      <c r="I41" s="60"/>
      <c r="J41" s="60"/>
      <c r="K41" s="60"/>
    </row>
    <row r="42" spans="1:11" x14ac:dyDescent="0.35">
      <c r="A42" s="6">
        <v>32</v>
      </c>
      <c r="B42" s="3" t="s">
        <v>73</v>
      </c>
      <c r="C42" s="3"/>
      <c r="D42" s="30">
        <v>0</v>
      </c>
      <c r="E42" s="30">
        <v>0</v>
      </c>
      <c r="F42" s="30">
        <v>120233571.84</v>
      </c>
      <c r="G42" s="30">
        <v>120233571.84</v>
      </c>
      <c r="H42" s="60">
        <v>6769603.1400000006</v>
      </c>
      <c r="I42" s="60">
        <v>127003174.98</v>
      </c>
      <c r="J42" s="60">
        <v>85663988.109999999</v>
      </c>
      <c r="K42" s="60">
        <v>212667163.09</v>
      </c>
    </row>
    <row r="43" spans="1:11" x14ac:dyDescent="0.35">
      <c r="A43" s="6">
        <v>33</v>
      </c>
      <c r="B43" s="3" t="s">
        <v>74</v>
      </c>
      <c r="C43" s="3"/>
      <c r="D43" s="30">
        <v>0</v>
      </c>
      <c r="E43" s="30">
        <v>0</v>
      </c>
      <c r="F43" s="30">
        <v>-1340113.0399999998</v>
      </c>
      <c r="G43" s="30">
        <v>-1340113.0399999998</v>
      </c>
      <c r="H43" s="60">
        <v>-1679780.6700000016</v>
      </c>
      <c r="I43" s="60">
        <v>-3019893.7100000014</v>
      </c>
      <c r="J43" s="60">
        <v>-4258615.8499999996</v>
      </c>
      <c r="K43" s="60">
        <v>-7278509.5600000005</v>
      </c>
    </row>
    <row r="44" spans="1:11" x14ac:dyDescent="0.35">
      <c r="A44" s="6">
        <v>34</v>
      </c>
      <c r="B44" s="3" t="s">
        <v>75</v>
      </c>
      <c r="C44" s="3"/>
      <c r="D44" s="31">
        <v>0</v>
      </c>
      <c r="E44" s="31">
        <v>0</v>
      </c>
      <c r="F44" s="31">
        <v>-665426.30999999994</v>
      </c>
      <c r="G44" s="31">
        <v>-665426.30999999994</v>
      </c>
      <c r="H44" s="61">
        <v>-566950.43999999983</v>
      </c>
      <c r="I44" s="61">
        <v>-1232376.7499999998</v>
      </c>
      <c r="J44" s="61">
        <v>-1606280.4200000011</v>
      </c>
      <c r="K44" s="61">
        <v>-2838657.1700000009</v>
      </c>
    </row>
    <row r="45" spans="1:11" x14ac:dyDescent="0.35">
      <c r="A45" s="6">
        <v>35</v>
      </c>
      <c r="B45" s="2" t="s">
        <v>57</v>
      </c>
      <c r="C45" s="3"/>
      <c r="D45" s="30">
        <v>0</v>
      </c>
      <c r="E45" s="30">
        <v>0</v>
      </c>
      <c r="F45" s="30">
        <v>118228032.48999999</v>
      </c>
      <c r="G45" s="30">
        <v>118228032.48999999</v>
      </c>
      <c r="H45" s="60">
        <v>4522872.0299999993</v>
      </c>
      <c r="I45" s="60">
        <v>122750904.52</v>
      </c>
      <c r="J45" s="60">
        <v>79799091.840000004</v>
      </c>
      <c r="K45" s="60">
        <v>202549996.36000001</v>
      </c>
    </row>
    <row r="46" spans="1:11" x14ac:dyDescent="0.35">
      <c r="A46" s="6">
        <v>36</v>
      </c>
      <c r="B46" s="3"/>
      <c r="C46" s="3"/>
      <c r="D46" s="30"/>
      <c r="E46" s="30"/>
      <c r="F46" s="30"/>
      <c r="G46" s="30"/>
      <c r="H46" s="63"/>
      <c r="I46" s="63"/>
      <c r="J46" s="63"/>
      <c r="K46" s="63"/>
    </row>
    <row r="47" spans="1:11" ht="18.5" x14ac:dyDescent="0.45">
      <c r="A47" s="6">
        <v>37</v>
      </c>
      <c r="B47" s="29" t="s">
        <v>77</v>
      </c>
      <c r="C47" s="3"/>
      <c r="D47" s="30"/>
      <c r="E47" s="30"/>
      <c r="F47" s="30"/>
      <c r="G47" s="30"/>
      <c r="H47" s="63"/>
      <c r="I47" s="63"/>
      <c r="J47" s="63"/>
      <c r="K47" s="63"/>
    </row>
    <row r="48" spans="1:11" x14ac:dyDescent="0.35">
      <c r="A48" s="6">
        <v>38</v>
      </c>
      <c r="B48" s="3" t="s">
        <v>49</v>
      </c>
      <c r="C48" s="3"/>
      <c r="D48" s="30">
        <v>0</v>
      </c>
      <c r="E48" s="30">
        <v>0</v>
      </c>
      <c r="F48" s="60">
        <v>16135.4</v>
      </c>
      <c r="G48" s="60">
        <v>16135.4</v>
      </c>
      <c r="H48" s="60">
        <v>16618.120000000003</v>
      </c>
      <c r="I48" s="60">
        <v>32753.52</v>
      </c>
      <c r="J48" s="60">
        <v>0</v>
      </c>
      <c r="K48" s="60">
        <v>32753.52</v>
      </c>
    </row>
    <row r="49" spans="1:11" x14ac:dyDescent="0.35">
      <c r="A49" s="6">
        <v>39</v>
      </c>
      <c r="B49" s="3" t="s">
        <v>50</v>
      </c>
      <c r="C49" s="3"/>
      <c r="D49" s="30">
        <v>0</v>
      </c>
      <c r="E49" s="3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4269.8603739999999</v>
      </c>
      <c r="K49" s="60">
        <v>4269.8603739999999</v>
      </c>
    </row>
    <row r="50" spans="1:11" x14ac:dyDescent="0.35">
      <c r="A50" s="6">
        <v>40</v>
      </c>
      <c r="B50" s="3" t="s">
        <v>51</v>
      </c>
      <c r="C50" s="3"/>
      <c r="D50" s="30">
        <v>0</v>
      </c>
      <c r="E50" s="3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</row>
    <row r="51" spans="1:11" x14ac:dyDescent="0.35">
      <c r="A51" s="6">
        <v>41</v>
      </c>
      <c r="B51" s="3" t="s">
        <v>52</v>
      </c>
      <c r="C51" s="3"/>
      <c r="D51" s="31">
        <v>0</v>
      </c>
      <c r="E51" s="3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198827.93392800001</v>
      </c>
      <c r="K51" s="61">
        <v>198827.93392800001</v>
      </c>
    </row>
    <row r="52" spans="1:11" x14ac:dyDescent="0.35">
      <c r="A52" s="6">
        <v>42</v>
      </c>
      <c r="B52" s="3" t="s">
        <v>53</v>
      </c>
      <c r="C52" s="3"/>
      <c r="D52" s="30">
        <v>0</v>
      </c>
      <c r="E52" s="30">
        <v>0</v>
      </c>
      <c r="F52" s="60">
        <v>16135.4</v>
      </c>
      <c r="G52" s="60">
        <v>16135.4</v>
      </c>
      <c r="H52" s="60">
        <v>16618.120000000003</v>
      </c>
      <c r="I52" s="60">
        <v>32753.52</v>
      </c>
      <c r="J52" s="60">
        <v>203097.79430200002</v>
      </c>
      <c r="K52" s="60">
        <v>235851.31430200001</v>
      </c>
    </row>
    <row r="53" spans="1:11" x14ac:dyDescent="0.35">
      <c r="A53" s="6">
        <v>43</v>
      </c>
      <c r="B53" s="3"/>
      <c r="C53" s="3"/>
      <c r="D53" s="30"/>
      <c r="E53" s="30"/>
      <c r="F53" s="60"/>
      <c r="G53" s="60"/>
      <c r="H53" s="60"/>
      <c r="I53" s="60"/>
      <c r="J53" s="60"/>
      <c r="K53" s="60"/>
    </row>
    <row r="54" spans="1:11" x14ac:dyDescent="0.35">
      <c r="A54" s="6">
        <v>44</v>
      </c>
      <c r="B54" s="3" t="s">
        <v>54</v>
      </c>
      <c r="C54" s="3"/>
      <c r="D54" s="30">
        <v>0</v>
      </c>
      <c r="E54" s="30">
        <v>0</v>
      </c>
      <c r="F54" s="60">
        <v>16135.4</v>
      </c>
      <c r="G54" s="60">
        <v>16135.4</v>
      </c>
      <c r="H54" s="60">
        <v>16618.120000000003</v>
      </c>
      <c r="I54" s="60">
        <v>32753.52</v>
      </c>
      <c r="J54" s="60">
        <v>203097.79430200002</v>
      </c>
      <c r="K54" s="60">
        <v>235851.31430200001</v>
      </c>
    </row>
    <row r="55" spans="1:11" x14ac:dyDescent="0.35">
      <c r="A55" s="6">
        <v>45</v>
      </c>
      <c r="B55" s="3"/>
      <c r="C55" s="3"/>
      <c r="D55" s="30"/>
      <c r="E55" s="30"/>
      <c r="F55" s="60"/>
      <c r="G55" s="60"/>
      <c r="H55" s="60"/>
      <c r="I55" s="60"/>
      <c r="J55" s="60"/>
      <c r="K55" s="60"/>
    </row>
    <row r="56" spans="1:11" x14ac:dyDescent="0.35">
      <c r="A56" s="6">
        <v>46</v>
      </c>
      <c r="B56" s="3" t="s">
        <v>55</v>
      </c>
      <c r="C56" s="32">
        <v>0.21</v>
      </c>
      <c r="D56" s="31">
        <v>0</v>
      </c>
      <c r="E56" s="31">
        <v>0</v>
      </c>
      <c r="F56" s="61">
        <v>-3388.4339999999997</v>
      </c>
      <c r="G56" s="61">
        <v>-3388.4339999999997</v>
      </c>
      <c r="H56" s="61">
        <v>-3489.8052000000002</v>
      </c>
      <c r="I56" s="61">
        <v>-6878.2392</v>
      </c>
      <c r="J56" s="61">
        <v>-42650.53680342</v>
      </c>
      <c r="K56" s="61">
        <v>-49528.776003420004</v>
      </c>
    </row>
    <row r="57" spans="1:11" x14ac:dyDescent="0.35">
      <c r="A57" s="6">
        <v>47</v>
      </c>
      <c r="B57" s="3"/>
      <c r="C57" s="3"/>
      <c r="D57" s="30"/>
      <c r="E57" s="30"/>
      <c r="F57" s="60"/>
      <c r="G57" s="60"/>
      <c r="H57" s="60"/>
      <c r="I57" s="60"/>
      <c r="J57" s="60"/>
      <c r="K57" s="60"/>
    </row>
    <row r="58" spans="1:11" ht="15" thickBot="1" x14ac:dyDescent="0.4">
      <c r="A58" s="6">
        <v>48</v>
      </c>
      <c r="B58" s="2" t="s">
        <v>56</v>
      </c>
      <c r="C58" s="3"/>
      <c r="D58" s="33">
        <v>0</v>
      </c>
      <c r="E58" s="33">
        <v>0</v>
      </c>
      <c r="F58" s="62">
        <v>-12746.966</v>
      </c>
      <c r="G58" s="62">
        <v>-12746.966</v>
      </c>
      <c r="H58" s="62">
        <v>-13128.314800000002</v>
      </c>
      <c r="I58" s="62">
        <v>-25875.2808</v>
      </c>
      <c r="J58" s="62">
        <v>-160447.25749858003</v>
      </c>
      <c r="K58" s="62">
        <v>-186322.53829858001</v>
      </c>
    </row>
    <row r="59" spans="1:11" ht="15" thickTop="1" x14ac:dyDescent="0.35">
      <c r="A59" s="6">
        <v>49</v>
      </c>
      <c r="B59" s="3"/>
      <c r="C59" s="3"/>
      <c r="D59" s="30"/>
      <c r="E59" s="30"/>
      <c r="F59" s="60"/>
      <c r="G59" s="60"/>
      <c r="H59" s="60"/>
      <c r="I59" s="60"/>
      <c r="J59" s="60"/>
      <c r="K59" s="60"/>
    </row>
    <row r="60" spans="1:11" x14ac:dyDescent="0.35">
      <c r="A60" s="6">
        <v>50</v>
      </c>
      <c r="B60" s="3" t="s">
        <v>73</v>
      </c>
      <c r="C60" s="3"/>
      <c r="D60" s="30">
        <v>0</v>
      </c>
      <c r="E60" s="30">
        <v>0</v>
      </c>
      <c r="F60" s="60">
        <v>1256366.2</v>
      </c>
      <c r="G60" s="60">
        <v>1256366.2</v>
      </c>
      <c r="H60" s="60">
        <v>0</v>
      </c>
      <c r="I60" s="60">
        <v>1256366.2</v>
      </c>
      <c r="J60" s="60">
        <v>2055930.3467039999</v>
      </c>
      <c r="K60" s="60">
        <v>3312296.5467039999</v>
      </c>
    </row>
    <row r="61" spans="1:11" x14ac:dyDescent="0.35">
      <c r="A61" s="6">
        <v>51</v>
      </c>
      <c r="B61" s="3" t="s">
        <v>74</v>
      </c>
      <c r="C61" s="3"/>
      <c r="D61" s="30">
        <v>0</v>
      </c>
      <c r="E61" s="30">
        <v>0</v>
      </c>
      <c r="F61" s="60">
        <v>-16135.4</v>
      </c>
      <c r="G61" s="60">
        <v>-16135.4</v>
      </c>
      <c r="H61" s="60">
        <v>-16376.760000000004</v>
      </c>
      <c r="I61" s="60">
        <v>-32512.160000000003</v>
      </c>
      <c r="J61" s="60">
        <v>-91237.418288000001</v>
      </c>
      <c r="K61" s="60">
        <v>-123749.578288</v>
      </c>
    </row>
    <row r="62" spans="1:11" x14ac:dyDescent="0.35">
      <c r="A62" s="6">
        <v>52</v>
      </c>
      <c r="B62" s="3" t="s">
        <v>75</v>
      </c>
      <c r="C62" s="3"/>
      <c r="D62" s="31">
        <v>0</v>
      </c>
      <c r="E62" s="31">
        <v>0</v>
      </c>
      <c r="F62" s="61">
        <v>-6505.43</v>
      </c>
      <c r="G62" s="61">
        <v>-6505.43</v>
      </c>
      <c r="H62" s="61">
        <v>-5636.8000000000011</v>
      </c>
      <c r="I62" s="61">
        <v>-12142.230000000001</v>
      </c>
      <c r="J62" s="61">
        <v>-74473.43910399999</v>
      </c>
      <c r="K62" s="61">
        <v>-86615.669103999986</v>
      </c>
    </row>
    <row r="63" spans="1:11" x14ac:dyDescent="0.35">
      <c r="A63" s="6">
        <v>53</v>
      </c>
      <c r="B63" s="2" t="s">
        <v>57</v>
      </c>
      <c r="C63" s="3"/>
      <c r="D63" s="30">
        <v>0</v>
      </c>
      <c r="E63" s="30">
        <v>0</v>
      </c>
      <c r="F63" s="60">
        <v>1233725.3700000001</v>
      </c>
      <c r="G63" s="60">
        <v>1233725.3700000001</v>
      </c>
      <c r="H63" s="60">
        <v>-22013.560000000005</v>
      </c>
      <c r="I63" s="60">
        <v>1211711.81</v>
      </c>
      <c r="J63" s="60">
        <v>1890219.4893120001</v>
      </c>
      <c r="K63" s="60">
        <v>3101931.2993119997</v>
      </c>
    </row>
    <row r="64" spans="1:11" x14ac:dyDescent="0.35">
      <c r="A64" s="6">
        <v>54</v>
      </c>
      <c r="B64" s="3"/>
      <c r="C64" s="3"/>
      <c r="D64" s="30"/>
      <c r="E64" s="30"/>
      <c r="F64" s="63"/>
      <c r="G64" s="63"/>
      <c r="H64" s="63"/>
      <c r="I64" s="30"/>
      <c r="J64" s="30"/>
      <c r="K64" s="30"/>
    </row>
    <row r="65" spans="1:11" ht="18.5" x14ac:dyDescent="0.45">
      <c r="A65" s="6">
        <v>55</v>
      </c>
      <c r="B65" s="29" t="s">
        <v>78</v>
      </c>
      <c r="C65" s="3"/>
      <c r="D65" s="30"/>
      <c r="E65" s="30"/>
      <c r="F65" s="30"/>
      <c r="G65" s="30"/>
      <c r="H65" s="30"/>
      <c r="I65" s="30"/>
      <c r="J65" s="30"/>
      <c r="K65" s="30"/>
    </row>
    <row r="66" spans="1:11" x14ac:dyDescent="0.35">
      <c r="A66" s="6">
        <v>56</v>
      </c>
      <c r="B66" s="3" t="s">
        <v>49</v>
      </c>
      <c r="C66" s="3"/>
      <c r="D66" s="30">
        <v>0</v>
      </c>
      <c r="E66" s="30">
        <v>0</v>
      </c>
      <c r="F66" s="30">
        <v>152201.17000000004</v>
      </c>
      <c r="G66" s="30">
        <v>152201.17000000004</v>
      </c>
      <c r="H66" s="30">
        <v>651335.60000000009</v>
      </c>
      <c r="I66" s="30">
        <v>803536.77000000014</v>
      </c>
      <c r="J66" s="30">
        <v>547635.70999999985</v>
      </c>
      <c r="K66" s="30">
        <v>1351172.48</v>
      </c>
    </row>
    <row r="67" spans="1:11" x14ac:dyDescent="0.35">
      <c r="A67" s="6">
        <v>57</v>
      </c>
      <c r="B67" s="3" t="s">
        <v>50</v>
      </c>
      <c r="C67" s="3"/>
      <c r="D67" s="30">
        <v>0</v>
      </c>
      <c r="E67" s="30">
        <v>0</v>
      </c>
      <c r="F67" s="30">
        <v>19132.660039999999</v>
      </c>
      <c r="G67" s="30">
        <v>19132.660039999999</v>
      </c>
      <c r="H67" s="30">
        <v>138530.814292</v>
      </c>
      <c r="I67" s="30">
        <v>157663.47433199998</v>
      </c>
      <c r="J67" s="30">
        <v>200843.38333800036</v>
      </c>
      <c r="K67" s="30">
        <v>358506.85767000035</v>
      </c>
    </row>
    <row r="68" spans="1:11" x14ac:dyDescent="0.35">
      <c r="A68" s="6">
        <v>58</v>
      </c>
      <c r="B68" s="3" t="s">
        <v>51</v>
      </c>
      <c r="C68" s="3"/>
      <c r="D68" s="30">
        <v>0</v>
      </c>
      <c r="E68" s="30">
        <v>0</v>
      </c>
      <c r="F68" s="60">
        <v>15725.449999999999</v>
      </c>
      <c r="G68" s="60">
        <v>15725.449999999999</v>
      </c>
      <c r="H68" s="60">
        <v>661119.55000000005</v>
      </c>
      <c r="I68" s="60">
        <v>676845</v>
      </c>
      <c r="J68" s="60">
        <v>487562.7200000002</v>
      </c>
      <c r="K68" s="60">
        <v>1164407.7200000002</v>
      </c>
    </row>
    <row r="69" spans="1:11" x14ac:dyDescent="0.35">
      <c r="A69" s="6">
        <v>59</v>
      </c>
      <c r="B69" s="3" t="s">
        <v>52</v>
      </c>
      <c r="C69" s="3"/>
      <c r="D69" s="31">
        <v>0</v>
      </c>
      <c r="E69" s="31">
        <v>0</v>
      </c>
      <c r="F69" s="61">
        <v>495765.32660200004</v>
      </c>
      <c r="G69" s="61">
        <v>495765.32660200004</v>
      </c>
      <c r="H69" s="61">
        <v>2858648.5043479996</v>
      </c>
      <c r="I69" s="61">
        <v>3354413.8309499999</v>
      </c>
      <c r="J69" s="61">
        <v>4532742.1740380004</v>
      </c>
      <c r="K69" s="61">
        <v>7887156.0049879998</v>
      </c>
    </row>
    <row r="70" spans="1:11" x14ac:dyDescent="0.35">
      <c r="A70" s="6">
        <v>60</v>
      </c>
      <c r="B70" s="3" t="s">
        <v>53</v>
      </c>
      <c r="C70" s="3"/>
      <c r="D70" s="30">
        <v>0</v>
      </c>
      <c r="E70" s="30">
        <v>0</v>
      </c>
      <c r="F70" s="60">
        <v>682824.60664200014</v>
      </c>
      <c r="G70" s="60">
        <v>682824.60664200014</v>
      </c>
      <c r="H70" s="60">
        <v>4309634.4686399996</v>
      </c>
      <c r="I70" s="60">
        <v>4992459.075282</v>
      </c>
      <c r="J70" s="60">
        <v>5768783.9873760007</v>
      </c>
      <c r="K70" s="60">
        <v>10761243.062658001</v>
      </c>
    </row>
    <row r="71" spans="1:11" x14ac:dyDescent="0.35">
      <c r="A71" s="6">
        <v>61</v>
      </c>
      <c r="B71" s="3"/>
      <c r="C71" s="3"/>
      <c r="D71" s="30"/>
      <c r="E71" s="30"/>
      <c r="F71" s="30"/>
      <c r="G71" s="30"/>
      <c r="H71" s="30"/>
      <c r="I71" s="30"/>
      <c r="J71" s="30"/>
      <c r="K71" s="30"/>
    </row>
    <row r="72" spans="1:11" x14ac:dyDescent="0.35">
      <c r="A72" s="6">
        <v>62</v>
      </c>
      <c r="B72" s="3" t="s">
        <v>54</v>
      </c>
      <c r="C72" s="3"/>
      <c r="D72" s="30">
        <v>0</v>
      </c>
      <c r="E72" s="30">
        <v>0</v>
      </c>
      <c r="F72" s="60">
        <v>682824.60664200014</v>
      </c>
      <c r="G72" s="60">
        <v>682824.60664200014</v>
      </c>
      <c r="H72" s="60">
        <v>4309634.4686399996</v>
      </c>
      <c r="I72" s="60">
        <v>4992459.075282</v>
      </c>
      <c r="J72" s="60">
        <v>5768783.9873760007</v>
      </c>
      <c r="K72" s="60">
        <v>10761243.062658001</v>
      </c>
    </row>
    <row r="73" spans="1:11" x14ac:dyDescent="0.35">
      <c r="A73" s="6">
        <v>63</v>
      </c>
      <c r="B73" s="3"/>
      <c r="C73" s="3"/>
      <c r="D73" s="30"/>
      <c r="E73" s="30"/>
      <c r="F73" s="60"/>
      <c r="G73" s="60"/>
      <c r="H73" s="60"/>
      <c r="I73" s="60"/>
      <c r="J73" s="60"/>
      <c r="K73" s="60"/>
    </row>
    <row r="74" spans="1:11" x14ac:dyDescent="0.35">
      <c r="A74" s="6">
        <v>64</v>
      </c>
      <c r="B74" s="3" t="s">
        <v>55</v>
      </c>
      <c r="C74" s="32">
        <v>0.21</v>
      </c>
      <c r="D74" s="31">
        <v>0</v>
      </c>
      <c r="E74" s="31">
        <v>0</v>
      </c>
      <c r="F74" s="61">
        <v>-143393.16739482002</v>
      </c>
      <c r="G74" s="61">
        <v>-143393.16739482002</v>
      </c>
      <c r="H74" s="61">
        <v>-905023.23841439991</v>
      </c>
      <c r="I74" s="61">
        <v>-1048416.4058092199</v>
      </c>
      <c r="J74" s="61">
        <v>-1211444.6373489602</v>
      </c>
      <c r="K74" s="61">
        <v>-2259861.0431581801</v>
      </c>
    </row>
    <row r="75" spans="1:11" x14ac:dyDescent="0.35">
      <c r="A75" s="6">
        <v>65</v>
      </c>
      <c r="B75" s="3"/>
      <c r="C75" s="3"/>
      <c r="D75" s="30"/>
      <c r="E75" s="30"/>
      <c r="F75" s="60"/>
      <c r="G75" s="60"/>
      <c r="H75" s="60"/>
      <c r="I75" s="60"/>
      <c r="J75" s="60"/>
      <c r="K75" s="60"/>
    </row>
    <row r="76" spans="1:11" ht="15" thickBot="1" x14ac:dyDescent="0.4">
      <c r="A76" s="6">
        <v>66</v>
      </c>
      <c r="B76" s="2" t="s">
        <v>56</v>
      </c>
      <c r="C76" s="3"/>
      <c r="D76" s="33">
        <v>0</v>
      </c>
      <c r="E76" s="33">
        <v>0</v>
      </c>
      <c r="F76" s="62">
        <v>-539431.43924718013</v>
      </c>
      <c r="G76" s="62">
        <v>-539431.43924718013</v>
      </c>
      <c r="H76" s="62">
        <v>-3404611.2302255998</v>
      </c>
      <c r="I76" s="62">
        <v>-3944042.6694727801</v>
      </c>
      <c r="J76" s="62">
        <v>-4557339.3500270406</v>
      </c>
      <c r="K76" s="62">
        <v>-8501382.0194998197</v>
      </c>
    </row>
    <row r="77" spans="1:11" ht="15" thickTop="1" x14ac:dyDescent="0.35">
      <c r="A77" s="6">
        <v>67</v>
      </c>
      <c r="B77" s="3"/>
      <c r="C77" s="3"/>
      <c r="D77" s="30"/>
      <c r="E77" s="30"/>
      <c r="F77" s="63"/>
      <c r="G77" s="63"/>
      <c r="H77" s="63"/>
      <c r="I77" s="63"/>
      <c r="J77" s="63"/>
      <c r="K77" s="63"/>
    </row>
    <row r="78" spans="1:11" x14ac:dyDescent="0.35">
      <c r="A78" s="6">
        <v>68</v>
      </c>
      <c r="B78" s="3" t="s">
        <v>73</v>
      </c>
      <c r="C78" s="3"/>
      <c r="D78" s="30">
        <v>0</v>
      </c>
      <c r="E78" s="30">
        <v>0</v>
      </c>
      <c r="F78" s="60">
        <v>29948655.494736001</v>
      </c>
      <c r="G78" s="60">
        <v>29948655.494736001</v>
      </c>
      <c r="H78" s="60">
        <v>18365621.695232004</v>
      </c>
      <c r="I78" s="60">
        <v>48314277.189968005</v>
      </c>
      <c r="J78" s="60">
        <v>48559199.787118003</v>
      </c>
      <c r="K78" s="60">
        <v>96873476.977086008</v>
      </c>
    </row>
    <row r="79" spans="1:11" x14ac:dyDescent="0.35">
      <c r="A79" s="6">
        <v>69</v>
      </c>
      <c r="B79" s="3" t="s">
        <v>74</v>
      </c>
      <c r="C79" s="3"/>
      <c r="D79" s="30">
        <v>0</v>
      </c>
      <c r="E79" s="30">
        <v>0</v>
      </c>
      <c r="F79" s="60">
        <v>-682824.60664199991</v>
      </c>
      <c r="G79" s="60">
        <v>-682824.60664199991</v>
      </c>
      <c r="H79" s="60">
        <v>-2131223.117730001</v>
      </c>
      <c r="I79" s="60">
        <v>-2814047.7243720009</v>
      </c>
      <c r="J79" s="60">
        <v>-7944094.2734619956</v>
      </c>
      <c r="K79" s="60">
        <v>-10758141.997833997</v>
      </c>
    </row>
    <row r="80" spans="1:11" x14ac:dyDescent="0.35">
      <c r="A80" s="6">
        <v>70</v>
      </c>
      <c r="B80" s="3" t="s">
        <v>75</v>
      </c>
      <c r="C80" s="3"/>
      <c r="D80" s="31">
        <v>0</v>
      </c>
      <c r="E80" s="31">
        <v>0</v>
      </c>
      <c r="F80" s="61">
        <v>-253046.63432400001</v>
      </c>
      <c r="G80" s="61">
        <v>-253046.63432400001</v>
      </c>
      <c r="H80" s="61">
        <v>-492947.63344800007</v>
      </c>
      <c r="I80" s="61">
        <v>-745994.26777200005</v>
      </c>
      <c r="J80" s="61">
        <v>-1323038.6732980001</v>
      </c>
      <c r="K80" s="61">
        <v>-2069032.9410700002</v>
      </c>
    </row>
    <row r="81" spans="1:11" x14ac:dyDescent="0.35">
      <c r="A81" s="6">
        <v>71</v>
      </c>
      <c r="B81" s="2" t="s">
        <v>57</v>
      </c>
      <c r="C81" s="3"/>
      <c r="D81" s="30">
        <v>0</v>
      </c>
      <c r="E81" s="30">
        <v>0</v>
      </c>
      <c r="F81" s="60">
        <v>29012784.253770001</v>
      </c>
      <c r="G81" s="60">
        <v>29012784.253770001</v>
      </c>
      <c r="H81" s="60">
        <v>15741450.944054004</v>
      </c>
      <c r="I81" s="60">
        <v>44754235.197824009</v>
      </c>
      <c r="J81" s="60">
        <v>39292066.840358004</v>
      </c>
      <c r="K81" s="60">
        <v>84046302.038182005</v>
      </c>
    </row>
    <row r="82" spans="1:11" x14ac:dyDescent="0.35">
      <c r="A82" s="6">
        <v>72</v>
      </c>
      <c r="B82" s="3"/>
      <c r="C82" s="3"/>
      <c r="D82" s="30"/>
      <c r="E82" s="30"/>
      <c r="F82" s="63"/>
      <c r="G82" s="63"/>
      <c r="H82" s="63"/>
      <c r="I82" s="63"/>
      <c r="J82" s="63"/>
      <c r="K82" s="63"/>
    </row>
    <row r="83" spans="1:11" ht="18.5" x14ac:dyDescent="0.45">
      <c r="A83" s="6">
        <v>73</v>
      </c>
      <c r="B83" s="29" t="s">
        <v>79</v>
      </c>
      <c r="C83" s="3"/>
      <c r="D83" s="30"/>
      <c r="E83" s="30"/>
      <c r="F83" s="63"/>
      <c r="G83" s="63"/>
      <c r="H83" s="63"/>
      <c r="I83" s="63"/>
      <c r="J83" s="63"/>
      <c r="K83" s="63"/>
    </row>
    <row r="84" spans="1:11" x14ac:dyDescent="0.35">
      <c r="A84" s="6">
        <v>74</v>
      </c>
      <c r="B84" s="3" t="s">
        <v>49</v>
      </c>
      <c r="C84" s="3"/>
      <c r="D84" s="30">
        <v>0</v>
      </c>
      <c r="E84" s="30">
        <v>0</v>
      </c>
      <c r="F84" s="60">
        <v>2955531.7699999996</v>
      </c>
      <c r="G84" s="60">
        <v>2955531.7699999996</v>
      </c>
      <c r="H84" s="60">
        <v>6685446.9399999995</v>
      </c>
      <c r="I84" s="60">
        <v>9640978.709999999</v>
      </c>
      <c r="J84" s="60">
        <v>10924458.989999995</v>
      </c>
      <c r="K84" s="60">
        <v>20565437.699999996</v>
      </c>
    </row>
    <row r="85" spans="1:11" x14ac:dyDescent="0.35">
      <c r="A85" s="6">
        <v>75</v>
      </c>
      <c r="B85" s="3" t="s">
        <v>50</v>
      </c>
      <c r="C85" s="3"/>
      <c r="D85" s="30">
        <v>0</v>
      </c>
      <c r="E85" s="30">
        <v>0</v>
      </c>
      <c r="F85" s="60">
        <v>857959.69357800006</v>
      </c>
      <c r="G85" s="60">
        <v>857959.69357800006</v>
      </c>
      <c r="H85" s="60">
        <v>437305.59750799998</v>
      </c>
      <c r="I85" s="60">
        <v>1295265.2910859999</v>
      </c>
      <c r="J85" s="60">
        <v>1491146.3946860004</v>
      </c>
      <c r="K85" s="60">
        <v>2786411.6857720003</v>
      </c>
    </row>
    <row r="86" spans="1:11" x14ac:dyDescent="0.35">
      <c r="A86" s="6">
        <v>76</v>
      </c>
      <c r="B86" s="3" t="s">
        <v>51</v>
      </c>
      <c r="C86" s="3"/>
      <c r="D86" s="30">
        <v>0</v>
      </c>
      <c r="E86" s="30">
        <v>0</v>
      </c>
      <c r="F86" s="60">
        <v>17020.789999999997</v>
      </c>
      <c r="G86" s="60">
        <v>17020.789999999997</v>
      </c>
      <c r="H86" s="60">
        <v>663748.21000000008</v>
      </c>
      <c r="I86" s="60">
        <v>680769.00000000012</v>
      </c>
      <c r="J86" s="60">
        <v>490269.14000000019</v>
      </c>
      <c r="K86" s="60">
        <v>1171038.1400000004</v>
      </c>
    </row>
    <row r="87" spans="1:11" x14ac:dyDescent="0.35">
      <c r="A87" s="6">
        <v>77</v>
      </c>
      <c r="B87" s="3" t="s">
        <v>52</v>
      </c>
      <c r="C87" s="3"/>
      <c r="D87" s="31">
        <v>0</v>
      </c>
      <c r="E87" s="31">
        <v>0</v>
      </c>
      <c r="F87" s="61">
        <v>1423484.8490980002</v>
      </c>
      <c r="G87" s="61">
        <v>1423484.8490980002</v>
      </c>
      <c r="H87" s="61">
        <v>4840783.048374</v>
      </c>
      <c r="I87" s="61">
        <v>6264267.8974719997</v>
      </c>
      <c r="J87" s="61">
        <v>6973818.0790720005</v>
      </c>
      <c r="K87" s="61">
        <v>13238085.976544</v>
      </c>
    </row>
    <row r="88" spans="1:11" x14ac:dyDescent="0.35">
      <c r="A88" s="6">
        <v>78</v>
      </c>
      <c r="B88" s="3" t="s">
        <v>53</v>
      </c>
      <c r="C88" s="3"/>
      <c r="D88" s="30">
        <v>0</v>
      </c>
      <c r="E88" s="30">
        <v>0</v>
      </c>
      <c r="F88" s="60">
        <v>5253997.1026760004</v>
      </c>
      <c r="G88" s="60">
        <v>5253997.1026760004</v>
      </c>
      <c r="H88" s="60">
        <v>12627283.795882</v>
      </c>
      <c r="I88" s="60">
        <v>17881280.898557998</v>
      </c>
      <c r="J88" s="60">
        <v>19879692.603757996</v>
      </c>
      <c r="K88" s="60">
        <v>37760973.502315998</v>
      </c>
    </row>
    <row r="89" spans="1:11" x14ac:dyDescent="0.35">
      <c r="A89" s="6">
        <v>79</v>
      </c>
      <c r="B89" s="3"/>
      <c r="C89" s="3"/>
      <c r="D89" s="30"/>
      <c r="E89" s="30"/>
      <c r="F89" s="60"/>
      <c r="G89" s="60"/>
      <c r="H89" s="60"/>
      <c r="I89" s="60"/>
      <c r="J89" s="60"/>
      <c r="K89" s="60"/>
    </row>
    <row r="90" spans="1:11" x14ac:dyDescent="0.35">
      <c r="A90" s="6">
        <v>80</v>
      </c>
      <c r="B90" s="3" t="s">
        <v>54</v>
      </c>
      <c r="C90" s="3"/>
      <c r="D90" s="30">
        <v>0</v>
      </c>
      <c r="E90" s="30">
        <v>0</v>
      </c>
      <c r="F90" s="60">
        <v>5253997.1026760004</v>
      </c>
      <c r="G90" s="60">
        <v>5253997.1026760004</v>
      </c>
      <c r="H90" s="60">
        <v>12627283.795882</v>
      </c>
      <c r="I90" s="60">
        <v>17881280.898557998</v>
      </c>
      <c r="J90" s="60">
        <v>19879692.603757996</v>
      </c>
      <c r="K90" s="60">
        <v>37760973.502315998</v>
      </c>
    </row>
    <row r="91" spans="1:11" x14ac:dyDescent="0.35">
      <c r="A91" s="6">
        <v>81</v>
      </c>
      <c r="B91" s="3"/>
      <c r="C91" s="3"/>
      <c r="D91" s="30"/>
      <c r="E91" s="30"/>
      <c r="F91" s="60"/>
      <c r="G91" s="60"/>
      <c r="H91" s="60"/>
      <c r="I91" s="60"/>
      <c r="J91" s="60"/>
      <c r="K91" s="60"/>
    </row>
    <row r="92" spans="1:11" x14ac:dyDescent="0.35">
      <c r="A92" s="6">
        <v>82</v>
      </c>
      <c r="B92" s="3" t="s">
        <v>55</v>
      </c>
      <c r="C92" s="32">
        <v>0.21</v>
      </c>
      <c r="D92" s="31">
        <v>0</v>
      </c>
      <c r="E92" s="31">
        <v>0</v>
      </c>
      <c r="F92" s="61">
        <v>-1103339.3915619601</v>
      </c>
      <c r="G92" s="61">
        <v>-1103339.3915619601</v>
      </c>
      <c r="H92" s="61">
        <v>-2651729.5971352197</v>
      </c>
      <c r="I92" s="61">
        <v>-3755068.9886971796</v>
      </c>
      <c r="J92" s="61">
        <v>-4174735.446789179</v>
      </c>
      <c r="K92" s="61">
        <v>-7929804.4354863595</v>
      </c>
    </row>
    <row r="93" spans="1:11" x14ac:dyDescent="0.35">
      <c r="A93" s="6">
        <v>83</v>
      </c>
      <c r="B93" s="3"/>
      <c r="C93" s="3"/>
      <c r="D93" s="30"/>
      <c r="E93" s="30"/>
      <c r="F93" s="60"/>
      <c r="G93" s="60"/>
      <c r="H93" s="60"/>
      <c r="I93" s="60"/>
      <c r="J93" s="60"/>
      <c r="K93" s="60"/>
    </row>
    <row r="94" spans="1:11" ht="15" thickBot="1" x14ac:dyDescent="0.4">
      <c r="A94" s="6">
        <v>84</v>
      </c>
      <c r="B94" s="2" t="s">
        <v>56</v>
      </c>
      <c r="C94" s="3"/>
      <c r="D94" s="33">
        <v>0</v>
      </c>
      <c r="E94" s="33">
        <v>0</v>
      </c>
      <c r="F94" s="62">
        <v>-4150657.7111140406</v>
      </c>
      <c r="G94" s="62">
        <v>-4150657.7111140406</v>
      </c>
      <c r="H94" s="62">
        <v>-9975554.1987467799</v>
      </c>
      <c r="I94" s="62">
        <v>-14126211.90986082</v>
      </c>
      <c r="J94" s="62">
        <v>-15704957.156968817</v>
      </c>
      <c r="K94" s="62">
        <v>-29831169.066829637</v>
      </c>
    </row>
    <row r="95" spans="1:11" ht="15" thickTop="1" x14ac:dyDescent="0.35">
      <c r="A95" s="6">
        <v>85</v>
      </c>
      <c r="B95" s="3"/>
      <c r="C95" s="3"/>
      <c r="D95" s="30"/>
      <c r="E95" s="30"/>
      <c r="F95" s="60"/>
      <c r="G95" s="60"/>
      <c r="H95" s="60"/>
      <c r="I95" s="60"/>
      <c r="J95" s="60"/>
      <c r="K95" s="60"/>
    </row>
    <row r="96" spans="1:11" x14ac:dyDescent="0.35">
      <c r="A96" s="6">
        <v>86</v>
      </c>
      <c r="B96" s="3" t="s">
        <v>73</v>
      </c>
      <c r="C96" s="3"/>
      <c r="D96" s="30">
        <v>0</v>
      </c>
      <c r="E96" s="30">
        <v>0</v>
      </c>
      <c r="F96" s="60">
        <v>275180706.80413002</v>
      </c>
      <c r="G96" s="60">
        <v>275180706.80413002</v>
      </c>
      <c r="H96" s="60">
        <v>83694201.328631997</v>
      </c>
      <c r="I96" s="60">
        <v>358874908.13276201</v>
      </c>
      <c r="J96" s="60">
        <v>349330360.92106205</v>
      </c>
      <c r="K96" s="60">
        <v>708205269.05382407</v>
      </c>
    </row>
    <row r="97" spans="1:11" x14ac:dyDescent="0.35">
      <c r="A97" s="6">
        <v>87</v>
      </c>
      <c r="B97" s="3" t="s">
        <v>74</v>
      </c>
      <c r="C97" s="3"/>
      <c r="D97" s="30">
        <v>0</v>
      </c>
      <c r="E97" s="30">
        <v>0</v>
      </c>
      <c r="F97" s="60">
        <v>-5253997.1026760004</v>
      </c>
      <c r="G97" s="60">
        <v>-5253997.1026760004</v>
      </c>
      <c r="H97" s="60">
        <v>-7974604.5387900025</v>
      </c>
      <c r="I97" s="60">
        <v>-13228601.641466003</v>
      </c>
      <c r="J97" s="60">
        <v>-27485775.237290002</v>
      </c>
      <c r="K97" s="60">
        <v>-40714376.878756002</v>
      </c>
    </row>
    <row r="98" spans="1:11" x14ac:dyDescent="0.35">
      <c r="A98" s="6">
        <v>88</v>
      </c>
      <c r="B98" s="3" t="s">
        <v>75</v>
      </c>
      <c r="C98" s="3"/>
      <c r="D98" s="31">
        <v>0</v>
      </c>
      <c r="E98" s="31">
        <v>0</v>
      </c>
      <c r="F98" s="61">
        <v>-1951090.2194439999</v>
      </c>
      <c r="G98" s="61">
        <v>-1951090.2194439999</v>
      </c>
      <c r="H98" s="61">
        <v>-3618482.5842199996</v>
      </c>
      <c r="I98" s="61">
        <v>-5569572.8036639998</v>
      </c>
      <c r="J98" s="61">
        <v>-8983515.4692480043</v>
      </c>
      <c r="K98" s="61">
        <v>-14553088.272912003</v>
      </c>
    </row>
    <row r="99" spans="1:11" x14ac:dyDescent="0.35">
      <c r="A99" s="6">
        <v>89</v>
      </c>
      <c r="B99" s="2" t="s">
        <v>57</v>
      </c>
      <c r="C99" s="3"/>
      <c r="D99" s="30">
        <v>0</v>
      </c>
      <c r="E99" s="30">
        <v>0</v>
      </c>
      <c r="F99" s="60">
        <v>267975619.48201004</v>
      </c>
      <c r="G99" s="60">
        <v>267975619.48201004</v>
      </c>
      <c r="H99" s="60">
        <v>72101114.205621988</v>
      </c>
      <c r="I99" s="60">
        <v>340076733.68763196</v>
      </c>
      <c r="J99" s="60">
        <v>312861070.21452403</v>
      </c>
      <c r="K99" s="60">
        <v>652937803.902156</v>
      </c>
    </row>
  </sheetData>
  <pageMargins left="0.7" right="0.7" top="0.75" bottom="0.75" header="0.3" footer="0.3"/>
  <pageSetup scale="47"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5"/>
  <sheetViews>
    <sheetView workbookViewId="0">
      <selection activeCell="M3" sqref="M3"/>
    </sheetView>
  </sheetViews>
  <sheetFormatPr defaultColWidth="8.81640625" defaultRowHeight="14.5" x14ac:dyDescent="0.35"/>
  <cols>
    <col min="1" max="1" width="8.81640625" style="34"/>
    <col min="2" max="2" width="55.54296875" style="34" bestFit="1" customWidth="1"/>
    <col min="3" max="3" width="4.7265625" style="34" customWidth="1"/>
    <col min="4" max="4" width="16.7265625" style="34" bestFit="1" customWidth="1"/>
    <col min="5" max="11" width="17.453125" style="34" customWidth="1"/>
    <col min="12" max="12" width="19.26953125" style="34" bestFit="1" customWidth="1"/>
    <col min="13" max="14" width="17.453125" customWidth="1"/>
    <col min="15" max="31" width="17.453125" style="34" customWidth="1"/>
    <col min="32" max="16384" width="8.81640625" style="34"/>
  </cols>
  <sheetData>
    <row r="1" spans="1:12" x14ac:dyDescent="0.35">
      <c r="A1" s="5" t="s">
        <v>0</v>
      </c>
      <c r="B1" s="12"/>
      <c r="L1" s="13" t="s">
        <v>96</v>
      </c>
    </row>
    <row r="2" spans="1:12" ht="15" thickBot="1" x14ac:dyDescent="0.4">
      <c r="A2" s="5" t="s">
        <v>1</v>
      </c>
      <c r="B2" s="12"/>
      <c r="L2" s="14" t="s">
        <v>98</v>
      </c>
    </row>
    <row r="3" spans="1:12" x14ac:dyDescent="0.35">
      <c r="A3" s="5" t="s">
        <v>2</v>
      </c>
      <c r="B3" s="12"/>
    </row>
    <row r="4" spans="1:12" x14ac:dyDescent="0.35">
      <c r="A4" s="5"/>
      <c r="B4" s="66"/>
    </row>
    <row r="5" spans="1:12" x14ac:dyDescent="0.35">
      <c r="A5" s="28" t="s">
        <v>3</v>
      </c>
      <c r="E5" s="35"/>
      <c r="F5" s="35"/>
      <c r="G5" s="35"/>
      <c r="H5" s="35"/>
      <c r="I5" s="35"/>
      <c r="J5" s="35"/>
      <c r="K5" s="35"/>
      <c r="L5" s="35"/>
    </row>
    <row r="6" spans="1:12" x14ac:dyDescent="0.35">
      <c r="E6" s="36"/>
      <c r="F6" s="36"/>
      <c r="G6" s="36"/>
      <c r="H6" s="36"/>
      <c r="I6" s="36"/>
      <c r="J6" s="36"/>
      <c r="K6" s="36"/>
      <c r="L6" s="36"/>
    </row>
    <row r="7" spans="1:12" x14ac:dyDescent="0.35">
      <c r="E7" s="35" t="s">
        <v>34</v>
      </c>
      <c r="F7" s="35" t="s">
        <v>34</v>
      </c>
      <c r="G7" s="35">
        <v>2022</v>
      </c>
      <c r="H7" s="35" t="s">
        <v>35</v>
      </c>
      <c r="I7" s="35">
        <v>2023</v>
      </c>
      <c r="J7" s="35" t="s">
        <v>35</v>
      </c>
      <c r="K7" s="35">
        <v>2024</v>
      </c>
      <c r="L7" s="35" t="s">
        <v>35</v>
      </c>
    </row>
    <row r="8" spans="1:12" x14ac:dyDescent="0.35">
      <c r="C8" s="37"/>
      <c r="D8" s="38"/>
      <c r="E8" s="35" t="s">
        <v>71</v>
      </c>
      <c r="F8" s="35" t="s">
        <v>35</v>
      </c>
      <c r="G8" s="35" t="s">
        <v>37</v>
      </c>
      <c r="H8" s="35" t="s">
        <v>38</v>
      </c>
      <c r="I8" s="35" t="s">
        <v>39</v>
      </c>
      <c r="J8" s="35" t="s">
        <v>38</v>
      </c>
      <c r="K8" s="35" t="s">
        <v>40</v>
      </c>
      <c r="L8" s="35" t="s">
        <v>38</v>
      </c>
    </row>
    <row r="9" spans="1:12" x14ac:dyDescent="0.35">
      <c r="A9" s="35" t="s">
        <v>4</v>
      </c>
      <c r="B9" s="39"/>
      <c r="C9" s="40"/>
      <c r="D9" s="40"/>
      <c r="E9" s="35" t="s">
        <v>36</v>
      </c>
      <c r="F9" s="35" t="s">
        <v>41</v>
      </c>
      <c r="G9" s="35" t="s">
        <v>42</v>
      </c>
      <c r="H9" s="35" t="s">
        <v>43</v>
      </c>
      <c r="I9" s="35" t="s">
        <v>42</v>
      </c>
      <c r="J9" s="35" t="s">
        <v>44</v>
      </c>
      <c r="K9" s="35" t="s">
        <v>42</v>
      </c>
      <c r="L9" s="35" t="s">
        <v>44</v>
      </c>
    </row>
    <row r="10" spans="1:12" x14ac:dyDescent="0.35">
      <c r="A10" s="41" t="s">
        <v>47</v>
      </c>
      <c r="B10" s="41" t="s">
        <v>48</v>
      </c>
      <c r="C10" s="41"/>
      <c r="D10" s="41"/>
      <c r="E10" s="41" t="s">
        <v>45</v>
      </c>
      <c r="F10" s="41" t="s">
        <v>46</v>
      </c>
      <c r="G10" s="41" t="s">
        <v>45</v>
      </c>
      <c r="H10" s="41" t="s">
        <v>39</v>
      </c>
      <c r="I10" s="41" t="s">
        <v>45</v>
      </c>
      <c r="J10" s="41" t="s">
        <v>39</v>
      </c>
      <c r="K10" s="41" t="s">
        <v>45</v>
      </c>
      <c r="L10" s="41" t="s">
        <v>40</v>
      </c>
    </row>
    <row r="11" spans="1:12" x14ac:dyDescent="0.35">
      <c r="A11" s="35">
        <v>1</v>
      </c>
      <c r="B11" s="42"/>
      <c r="C11" s="40"/>
      <c r="D11" s="40"/>
      <c r="E11" s="40"/>
      <c r="F11" s="40"/>
    </row>
    <row r="12" spans="1:12" x14ac:dyDescent="0.35">
      <c r="A12" s="35">
        <f>A11+1</f>
        <v>2</v>
      </c>
      <c r="B12" s="34" t="s">
        <v>49</v>
      </c>
      <c r="D12" s="43">
        <v>0</v>
      </c>
      <c r="E12" s="44">
        <v>0</v>
      </c>
      <c r="F12" s="44">
        <v>0</v>
      </c>
      <c r="G12" s="44">
        <v>-675312.61000000092</v>
      </c>
      <c r="H12" s="44">
        <v>-675312.61000000092</v>
      </c>
      <c r="I12" s="44">
        <v>-1275355.6999999988</v>
      </c>
      <c r="J12" s="44">
        <v>-1950668.3099999996</v>
      </c>
      <c r="K12" s="44">
        <v>-517188.25</v>
      </c>
      <c r="L12" s="44">
        <v>-2467856.5599999996</v>
      </c>
    </row>
    <row r="13" spans="1:12" x14ac:dyDescent="0.35">
      <c r="A13" s="35">
        <f t="shared" ref="A13:A39" si="0">A12+1</f>
        <v>3</v>
      </c>
      <c r="B13" s="34" t="s">
        <v>50</v>
      </c>
      <c r="D13" s="43">
        <v>0</v>
      </c>
      <c r="E13" s="44">
        <v>0</v>
      </c>
      <c r="F13" s="44">
        <v>0</v>
      </c>
      <c r="G13" s="44">
        <v>-14204.103108000001</v>
      </c>
      <c r="H13" s="44">
        <v>-14204.103108000001</v>
      </c>
      <c r="I13" s="44">
        <v>-87702.548362000016</v>
      </c>
      <c r="J13" s="44">
        <v>-101906.65147000001</v>
      </c>
      <c r="K13" s="44">
        <v>-76031.238815999997</v>
      </c>
      <c r="L13" s="44">
        <v>-177937.89028600001</v>
      </c>
    </row>
    <row r="14" spans="1:12" x14ac:dyDescent="0.35">
      <c r="A14" s="35">
        <f t="shared" si="0"/>
        <v>4</v>
      </c>
      <c r="B14" s="34" t="s">
        <v>51</v>
      </c>
      <c r="D14" s="43">
        <v>0</v>
      </c>
      <c r="E14" s="44">
        <v>0</v>
      </c>
      <c r="F14" s="44">
        <v>0</v>
      </c>
      <c r="G14" s="44">
        <v>-1563.3</v>
      </c>
      <c r="H14" s="44">
        <v>-1563.3</v>
      </c>
      <c r="I14" s="44">
        <v>-1752.84</v>
      </c>
      <c r="J14" s="44">
        <v>-3316.14</v>
      </c>
      <c r="K14" s="44">
        <v>-1752.8399999999997</v>
      </c>
      <c r="L14" s="44">
        <v>-5068.9799999999996</v>
      </c>
    </row>
    <row r="15" spans="1:12" x14ac:dyDescent="0.35">
      <c r="A15" s="35">
        <f t="shared" si="0"/>
        <v>5</v>
      </c>
      <c r="B15" s="34" t="s">
        <v>52</v>
      </c>
      <c r="D15" s="45">
        <v>0</v>
      </c>
      <c r="E15" s="46">
        <v>0</v>
      </c>
      <c r="F15" s="46">
        <v>0</v>
      </c>
      <c r="G15" s="46">
        <v>-70.858423999999999</v>
      </c>
      <c r="H15" s="46">
        <v>-70.858423999999999</v>
      </c>
      <c r="I15" s="46">
        <v>-73.937448000000003</v>
      </c>
      <c r="J15" s="46">
        <v>-144.795872</v>
      </c>
      <c r="K15" s="46">
        <v>-73.937448000000018</v>
      </c>
      <c r="L15" s="46">
        <v>-218.73332000000002</v>
      </c>
    </row>
    <row r="16" spans="1:12" x14ac:dyDescent="0.35">
      <c r="A16" s="35">
        <f t="shared" si="0"/>
        <v>6</v>
      </c>
      <c r="B16" s="47" t="s">
        <v>58</v>
      </c>
      <c r="D16" s="48">
        <v>0</v>
      </c>
      <c r="E16" s="49">
        <v>0</v>
      </c>
      <c r="F16" s="49">
        <v>0</v>
      </c>
      <c r="G16" s="49">
        <v>-691150.87153200095</v>
      </c>
      <c r="H16" s="49">
        <v>-691150.87153200095</v>
      </c>
      <c r="I16" s="49">
        <v>-1364885.0258099989</v>
      </c>
      <c r="J16" s="49">
        <v>-2056035.8973419995</v>
      </c>
      <c r="K16" s="49">
        <v>-595046.26626399998</v>
      </c>
      <c r="L16" s="49">
        <v>-2651082.1636059997</v>
      </c>
    </row>
    <row r="17" spans="1:15" x14ac:dyDescent="0.35">
      <c r="A17" s="35">
        <f t="shared" si="0"/>
        <v>7</v>
      </c>
      <c r="B17" s="47" t="s">
        <v>59</v>
      </c>
      <c r="D17" s="48">
        <v>0</v>
      </c>
      <c r="E17" s="44">
        <v>0</v>
      </c>
      <c r="F17" s="49">
        <v>0</v>
      </c>
      <c r="G17" s="44">
        <v>0</v>
      </c>
      <c r="H17" s="49">
        <v>0</v>
      </c>
      <c r="I17" s="44">
        <v>0</v>
      </c>
      <c r="J17" s="49">
        <v>0</v>
      </c>
      <c r="K17" s="44">
        <v>0</v>
      </c>
      <c r="L17" s="49">
        <v>0</v>
      </c>
    </row>
    <row r="18" spans="1:15" x14ac:dyDescent="0.35">
      <c r="A18" s="35">
        <f t="shared" si="0"/>
        <v>8</v>
      </c>
      <c r="B18" s="47" t="s">
        <v>60</v>
      </c>
      <c r="D18" s="48">
        <v>0</v>
      </c>
      <c r="E18" s="44">
        <v>0</v>
      </c>
      <c r="F18" s="49">
        <v>0</v>
      </c>
      <c r="G18" s="44">
        <v>0</v>
      </c>
      <c r="H18" s="49">
        <v>0</v>
      </c>
      <c r="I18" s="44">
        <v>0</v>
      </c>
      <c r="J18" s="49">
        <v>0</v>
      </c>
      <c r="K18" s="44">
        <v>0</v>
      </c>
      <c r="L18" s="49">
        <v>0</v>
      </c>
    </row>
    <row r="19" spans="1:15" x14ac:dyDescent="0.35">
      <c r="A19" s="35">
        <f t="shared" si="0"/>
        <v>9</v>
      </c>
      <c r="B19" s="47" t="s">
        <v>61</v>
      </c>
      <c r="D19" s="45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</row>
    <row r="20" spans="1:15" x14ac:dyDescent="0.35">
      <c r="A20" s="35">
        <f t="shared" si="0"/>
        <v>10</v>
      </c>
      <c r="B20" s="47" t="s">
        <v>62</v>
      </c>
      <c r="D20" s="43">
        <v>0</v>
      </c>
      <c r="E20" s="44">
        <v>0</v>
      </c>
      <c r="F20" s="44">
        <v>0</v>
      </c>
      <c r="G20" s="44">
        <v>-691150.87153200095</v>
      </c>
      <c r="H20" s="44">
        <v>-691150.87153200095</v>
      </c>
      <c r="I20" s="44">
        <v>-1364885.0258099989</v>
      </c>
      <c r="J20" s="44">
        <v>-2056035.8973419995</v>
      </c>
      <c r="K20" s="44">
        <v>-595046.26626399998</v>
      </c>
      <c r="L20" s="44">
        <v>-2651082.1636059997</v>
      </c>
    </row>
    <row r="21" spans="1:15" x14ac:dyDescent="0.35">
      <c r="A21" s="35">
        <f t="shared" si="0"/>
        <v>11</v>
      </c>
      <c r="D21" s="43"/>
      <c r="E21" s="44"/>
      <c r="F21" s="44"/>
      <c r="G21" s="44"/>
      <c r="H21" s="44"/>
      <c r="I21" s="44"/>
      <c r="J21" s="44"/>
      <c r="K21" s="44"/>
      <c r="L21" s="44"/>
    </row>
    <row r="22" spans="1:15" x14ac:dyDescent="0.35">
      <c r="A22" s="35">
        <f t="shared" si="0"/>
        <v>12</v>
      </c>
      <c r="B22" s="34" t="s">
        <v>54</v>
      </c>
      <c r="D22" s="43">
        <v>0</v>
      </c>
      <c r="E22" s="44">
        <v>0</v>
      </c>
      <c r="F22" s="44">
        <v>0</v>
      </c>
      <c r="G22" s="44">
        <v>-691150.87153200095</v>
      </c>
      <c r="H22" s="44">
        <v>-691150.87153200095</v>
      </c>
      <c r="I22" s="44">
        <v>-1364885.0258099989</v>
      </c>
      <c r="J22" s="44">
        <v>-2056035.8973419995</v>
      </c>
      <c r="K22" s="44">
        <v>-595046.26626399998</v>
      </c>
      <c r="L22" s="44">
        <v>-2651082.1636059997</v>
      </c>
    </row>
    <row r="23" spans="1:15" x14ac:dyDescent="0.35">
      <c r="A23" s="35">
        <f t="shared" si="0"/>
        <v>13</v>
      </c>
      <c r="D23" s="43"/>
      <c r="E23" s="44"/>
      <c r="F23" s="44"/>
      <c r="G23" s="44"/>
      <c r="H23" s="44"/>
      <c r="I23" s="44"/>
      <c r="J23" s="44"/>
      <c r="K23" s="44"/>
      <c r="L23" s="44"/>
    </row>
    <row r="24" spans="1:15" x14ac:dyDescent="0.35">
      <c r="A24" s="35">
        <f t="shared" si="0"/>
        <v>14</v>
      </c>
      <c r="B24" s="34" t="s">
        <v>55</v>
      </c>
      <c r="C24" s="50">
        <v>0.21</v>
      </c>
      <c r="D24" s="48">
        <v>0</v>
      </c>
      <c r="E24" s="49">
        <v>0</v>
      </c>
      <c r="F24" s="49">
        <v>0</v>
      </c>
      <c r="G24" s="49">
        <v>145141.68302172021</v>
      </c>
      <c r="H24" s="49">
        <v>145141.68302172021</v>
      </c>
      <c r="I24" s="49">
        <v>286625.85542009975</v>
      </c>
      <c r="J24" s="49">
        <v>431767.5384418199</v>
      </c>
      <c r="K24" s="49">
        <v>124959.71591543999</v>
      </c>
      <c r="L24" s="49">
        <v>556727.25435725995</v>
      </c>
    </row>
    <row r="25" spans="1:15" x14ac:dyDescent="0.35">
      <c r="A25" s="35">
        <f t="shared" si="0"/>
        <v>15</v>
      </c>
      <c r="B25" s="34" t="s">
        <v>66</v>
      </c>
      <c r="C25" s="50"/>
      <c r="D25" s="48">
        <v>0</v>
      </c>
      <c r="E25" s="49">
        <v>0</v>
      </c>
      <c r="F25" s="49">
        <v>0</v>
      </c>
      <c r="G25" s="49">
        <v>-155774.18367996253</v>
      </c>
      <c r="H25" s="49">
        <v>-155774.18367996253</v>
      </c>
      <c r="I25" s="49">
        <v>157558.82161198184</v>
      </c>
      <c r="J25" s="49">
        <v>1784.6379320193082</v>
      </c>
      <c r="K25" s="49">
        <v>166216.85420513712</v>
      </c>
      <c r="L25" s="49">
        <v>168001.49213715643</v>
      </c>
    </row>
    <row r="26" spans="1:15" x14ac:dyDescent="0.35">
      <c r="A26" s="35">
        <f t="shared" si="0"/>
        <v>16</v>
      </c>
      <c r="B26" s="34" t="s">
        <v>67</v>
      </c>
      <c r="C26" s="50"/>
      <c r="D26" s="48">
        <v>0</v>
      </c>
      <c r="E26" s="49">
        <v>0</v>
      </c>
      <c r="F26" s="49">
        <v>0</v>
      </c>
      <c r="G26" s="49">
        <v>-182698.65458879992</v>
      </c>
      <c r="H26" s="49">
        <v>-182698.65458879992</v>
      </c>
      <c r="I26" s="49">
        <v>-140976.57204330008</v>
      </c>
      <c r="J26" s="49">
        <v>-323675.22663210001</v>
      </c>
      <c r="K26" s="49">
        <v>-237981.32201508008</v>
      </c>
      <c r="L26" s="49">
        <v>-561656.54864718008</v>
      </c>
    </row>
    <row r="27" spans="1:15" x14ac:dyDescent="0.35">
      <c r="A27" s="35">
        <f t="shared" si="0"/>
        <v>17</v>
      </c>
      <c r="B27" s="34" t="s">
        <v>68</v>
      </c>
      <c r="C27" s="50"/>
      <c r="D27" s="51">
        <v>0</v>
      </c>
      <c r="E27" s="51">
        <v>0</v>
      </c>
      <c r="F27" s="51">
        <v>0</v>
      </c>
      <c r="G27" s="55">
        <v>-193331.15524704225</v>
      </c>
      <c r="H27" s="55">
        <v>-193331.15524704225</v>
      </c>
      <c r="I27" s="55">
        <v>303208.1049887815</v>
      </c>
      <c r="J27" s="55">
        <v>109876.9497417392</v>
      </c>
      <c r="K27" s="55">
        <v>53195.248105497041</v>
      </c>
      <c r="L27" s="55">
        <v>163072.1978472363</v>
      </c>
    </row>
    <row r="28" spans="1:15" x14ac:dyDescent="0.35">
      <c r="A28" s="35">
        <f t="shared" si="0"/>
        <v>18</v>
      </c>
      <c r="D28" s="43"/>
      <c r="E28" s="44"/>
      <c r="F28" s="44"/>
      <c r="G28" s="44"/>
      <c r="H28" s="44"/>
      <c r="I28" s="44"/>
      <c r="J28" s="44"/>
      <c r="K28" s="44"/>
      <c r="L28" s="44"/>
    </row>
    <row r="29" spans="1:15" ht="15" thickBot="1" x14ac:dyDescent="0.4">
      <c r="A29" s="35">
        <f t="shared" si="0"/>
        <v>19</v>
      </c>
      <c r="B29" s="34" t="s">
        <v>56</v>
      </c>
      <c r="D29" s="52">
        <v>0</v>
      </c>
      <c r="E29" s="53">
        <v>0</v>
      </c>
      <c r="F29" s="53">
        <v>0</v>
      </c>
      <c r="G29" s="53">
        <v>884482.02677904326</v>
      </c>
      <c r="H29" s="53">
        <v>884482.02677904326</v>
      </c>
      <c r="I29" s="53">
        <v>1061676.9208212174</v>
      </c>
      <c r="J29" s="53">
        <v>1946158.9476002604</v>
      </c>
      <c r="K29" s="53">
        <v>541851.01815850288</v>
      </c>
      <c r="L29" s="53">
        <v>2488009.9657587633</v>
      </c>
    </row>
    <row r="30" spans="1:15" ht="15" thickTop="1" x14ac:dyDescent="0.35">
      <c r="A30" s="35">
        <f t="shared" si="0"/>
        <v>20</v>
      </c>
      <c r="D30" s="43"/>
      <c r="E30" s="44"/>
      <c r="F30" s="44"/>
      <c r="G30" s="44"/>
      <c r="H30" s="44"/>
      <c r="I30" s="44"/>
      <c r="J30" s="44"/>
      <c r="K30" s="44"/>
      <c r="L30" s="44"/>
    </row>
    <row r="31" spans="1:15" x14ac:dyDescent="0.35">
      <c r="A31" s="35">
        <f t="shared" si="0"/>
        <v>21</v>
      </c>
      <c r="B31" s="47" t="s">
        <v>63</v>
      </c>
      <c r="D31" s="43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</row>
    <row r="32" spans="1:15" x14ac:dyDescent="0.35">
      <c r="A32" s="35">
        <f t="shared" si="0"/>
        <v>22</v>
      </c>
      <c r="B32" s="47" t="s">
        <v>64</v>
      </c>
      <c r="D32" s="43">
        <v>0</v>
      </c>
      <c r="E32" s="44">
        <v>0</v>
      </c>
      <c r="F32" s="44">
        <v>0</v>
      </c>
      <c r="G32" s="44">
        <v>691150.87153200002</v>
      </c>
      <c r="H32" s="44">
        <v>691150.87153200002</v>
      </c>
      <c r="I32" s="44">
        <v>949598.30647000007</v>
      </c>
      <c r="J32" s="44">
        <v>1640749.1780020001</v>
      </c>
      <c r="K32" s="44">
        <v>2398429.3020679997</v>
      </c>
      <c r="L32" s="44">
        <v>4039178.48007</v>
      </c>
      <c r="O32" s="54"/>
    </row>
    <row r="33" spans="1:12" x14ac:dyDescent="0.35">
      <c r="A33" s="35">
        <f t="shared" si="0"/>
        <v>23</v>
      </c>
      <c r="B33" s="47" t="s">
        <v>81</v>
      </c>
      <c r="D33" s="48">
        <v>0</v>
      </c>
      <c r="E33" s="49">
        <v>0</v>
      </c>
      <c r="F33" s="49">
        <v>0</v>
      </c>
      <c r="G33" s="49">
        <v>-4750426.2986774743</v>
      </c>
      <c r="H33" s="49">
        <v>-4750426.2986774743</v>
      </c>
      <c r="I33" s="49">
        <v>-2473653.2260077894</v>
      </c>
      <c r="J33" s="49">
        <v>-7224079.5246852636</v>
      </c>
      <c r="K33" s="49">
        <v>-4942310.3221434653</v>
      </c>
      <c r="L33" s="49">
        <v>-12166389.846828729</v>
      </c>
    </row>
    <row r="34" spans="1:12" x14ac:dyDescent="0.35">
      <c r="A34" s="35">
        <f t="shared" si="0"/>
        <v>24</v>
      </c>
      <c r="B34" s="47" t="s">
        <v>82</v>
      </c>
      <c r="D34" s="48">
        <v>0</v>
      </c>
      <c r="E34" s="49">
        <v>0</v>
      </c>
      <c r="F34" s="49">
        <v>0</v>
      </c>
      <c r="G34" s="49">
        <v>155774.18367996812</v>
      </c>
      <c r="H34" s="49">
        <v>155774.18367996812</v>
      </c>
      <c r="I34" s="49">
        <v>-826.71926119923592</v>
      </c>
      <c r="J34" s="49">
        <v>154947.46441876888</v>
      </c>
      <c r="K34" s="49">
        <v>-78570.629860848188</v>
      </c>
      <c r="L34" s="49">
        <v>76376.834557920694</v>
      </c>
    </row>
    <row r="35" spans="1:12" x14ac:dyDescent="0.35">
      <c r="A35" s="35">
        <f t="shared" si="0"/>
        <v>25</v>
      </c>
      <c r="B35" s="47" t="s">
        <v>65</v>
      </c>
      <c r="D35" s="51">
        <v>0</v>
      </c>
      <c r="E35" s="55">
        <v>0</v>
      </c>
      <c r="F35" s="55">
        <v>0</v>
      </c>
      <c r="G35" s="55">
        <v>-4059275.4271454741</v>
      </c>
      <c r="H35" s="55">
        <v>-4059275.4271454741</v>
      </c>
      <c r="I35" s="55">
        <v>-1524054.9195377892</v>
      </c>
      <c r="J35" s="55">
        <v>-5583330.3466832638</v>
      </c>
      <c r="K35" s="55">
        <v>-2543881.0200754656</v>
      </c>
      <c r="L35" s="55">
        <v>-8127211.3667587284</v>
      </c>
    </row>
    <row r="36" spans="1:12" x14ac:dyDescent="0.35">
      <c r="A36" s="35">
        <f t="shared" si="0"/>
        <v>26</v>
      </c>
      <c r="D36" s="43"/>
      <c r="E36" s="43"/>
      <c r="F36" s="43"/>
      <c r="G36" s="43"/>
      <c r="H36" s="43"/>
      <c r="I36" s="43"/>
      <c r="J36" s="43"/>
      <c r="K36" s="43"/>
      <c r="L36" s="43"/>
    </row>
    <row r="37" spans="1:12" x14ac:dyDescent="0.35">
      <c r="A37" s="35">
        <f t="shared" si="0"/>
        <v>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35">
      <c r="A38" s="35">
        <f t="shared" si="0"/>
        <v>28</v>
      </c>
      <c r="B38" s="47" t="s">
        <v>83</v>
      </c>
      <c r="C38" s="56" t="s">
        <v>84</v>
      </c>
      <c r="D38" s="57"/>
      <c r="E38" s="59">
        <v>0.34060000000000001</v>
      </c>
      <c r="F38" s="58"/>
      <c r="G38" s="43"/>
      <c r="H38" s="43"/>
      <c r="I38" s="43"/>
      <c r="J38" s="43"/>
      <c r="K38" s="43"/>
      <c r="L38" s="43"/>
    </row>
    <row r="39" spans="1:12" x14ac:dyDescent="0.35">
      <c r="A39" s="35">
        <f t="shared" si="0"/>
        <v>29</v>
      </c>
      <c r="C39" s="56" t="s">
        <v>85</v>
      </c>
      <c r="D39" s="57"/>
      <c r="E39" s="59">
        <v>0.65939999999999999</v>
      </c>
      <c r="F39" s="58"/>
      <c r="G39" s="43"/>
      <c r="H39" s="43"/>
      <c r="I39" s="43"/>
      <c r="J39" s="43"/>
      <c r="K39" s="43"/>
      <c r="L39" s="43"/>
    </row>
    <row r="40" spans="1:12" x14ac:dyDescent="0.35">
      <c r="D40" s="43"/>
      <c r="E40" s="43"/>
      <c r="F40" s="43"/>
      <c r="G40" s="43"/>
      <c r="H40" s="43"/>
      <c r="I40" s="43"/>
      <c r="J40" s="43"/>
      <c r="K40" s="43"/>
      <c r="L40" s="43"/>
    </row>
    <row r="41" spans="1:12" x14ac:dyDescent="0.35">
      <c r="D41" s="44"/>
      <c r="E41" s="44"/>
      <c r="F41" s="44"/>
      <c r="G41" s="44"/>
      <c r="H41" s="44"/>
      <c r="I41" s="44"/>
      <c r="J41" s="44"/>
      <c r="K41" s="44"/>
      <c r="L41" s="44"/>
    </row>
    <row r="43" spans="1:12" x14ac:dyDescent="0.35">
      <c r="E43" s="43"/>
      <c r="F43" s="43"/>
      <c r="G43" s="43"/>
      <c r="H43" s="43"/>
      <c r="I43" s="43"/>
      <c r="J43" s="43"/>
      <c r="K43" s="43"/>
      <c r="L43" s="43"/>
    </row>
    <row r="45" spans="1:12" x14ac:dyDescent="0.35">
      <c r="I45" s="43"/>
      <c r="K45" s="43"/>
    </row>
  </sheetData>
  <pageMargins left="0.7" right="0.7" top="0.75" bottom="0.75" header="0.3" footer="0.3"/>
  <pageSetup scale="54" orientation="landscape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DAD1C8-ABC9-4D65-9C41-773F673E8F76}"/>
</file>

<file path=customXml/itemProps2.xml><?xml version="1.0" encoding="utf-8"?>
<ds:datastoreItem xmlns:ds="http://schemas.openxmlformats.org/officeDocument/2006/customXml" ds:itemID="{C83D8F65-CCD3-42CF-A5E7-F49CA8BCCB99}"/>
</file>

<file path=customXml/itemProps3.xml><?xml version="1.0" encoding="utf-8"?>
<ds:datastoreItem xmlns:ds="http://schemas.openxmlformats.org/officeDocument/2006/customXml" ds:itemID="{40C57A2D-63FC-41F4-A926-08A447205CA2}"/>
</file>

<file path=customXml/itemProps4.xml><?xml version="1.0" encoding="utf-8"?>
<ds:datastoreItem xmlns:ds="http://schemas.openxmlformats.org/officeDocument/2006/customXml" ds:itemID="{EF874856-32A9-4058-9C19-70EC44D8B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Exh. M Summary</vt:lpstr>
      <vt:lpstr>Exh. M Plant Prov Proforma</vt:lpstr>
      <vt:lpstr>Exh. M Retirements</vt:lpstr>
      <vt:lpstr>'Exh. M Plant Prov Proforma'!Print_Area</vt:lpstr>
      <vt:lpstr>'Exh. M Retirements'!Print_Area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