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ustomProperty1.bin" ContentType="application/vnd.openxmlformats-officedocument.spreadsheetml.customProperty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arss\AppData\Local\Temp\Workshare\e73a001c-1bd0-43f7-87ef-f20582d26c4a\SEF Excel Exh\"/>
    </mc:Choice>
  </mc:AlternateContent>
  <xr:revisionPtr revIDLastSave="0" documentId="13_ncr:1_{F2E99627-D39F-403D-BB37-55F953C19BBB}" xr6:coauthVersionLast="47" xr6:coauthVersionMax="47" xr10:uidLastSave="{00000000-0000-0000-0000-000000000000}"/>
  <bookViews>
    <workbookView xWindow="760" yWindow="760" windowWidth="14400" windowHeight="7360" xr2:uid="{00000000-000D-0000-FFFF-FFFF00000000}"/>
  </bookViews>
  <sheets>
    <sheet name="Exh. L Summary" sheetId="9" r:id="rId1"/>
    <sheet name="Exh. L Prov Proforma" sheetId="13" r:id="rId2"/>
    <sheet name="Exh. L Retirements" sheetId="12" r:id="rId3"/>
  </sheets>
  <definedNames>
    <definedName name="_xlnm.Print_Area" localSheetId="2">'Exh. L Retirements'!$A$1:$L$39</definedName>
    <definedName name="_xlnm.Print_Area" localSheetId="0">'Exh. L Summary'!$A$1:$G$40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9" l="1"/>
  <c r="D18" i="9"/>
  <c r="E18" i="9"/>
  <c r="C22" i="9"/>
  <c r="D22" i="9"/>
  <c r="E22" i="9"/>
  <c r="C14" i="9"/>
  <c r="D14" i="9"/>
  <c r="E14" i="9"/>
  <c r="A12" i="13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C19" i="9" l="1"/>
  <c r="D19" i="9"/>
  <c r="E19" i="9"/>
  <c r="C23" i="9"/>
  <c r="D23" i="9"/>
  <c r="E23" i="9"/>
  <c r="C15" i="9"/>
  <c r="D15" i="9"/>
  <c r="E15" i="9"/>
  <c r="D16" i="9" l="1"/>
  <c r="C40" i="9"/>
  <c r="C16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D11" i="9" l="1"/>
  <c r="E24" i="9"/>
  <c r="E20" i="9"/>
  <c r="E16" i="9"/>
  <c r="D20" i="9"/>
  <c r="D24" i="9"/>
  <c r="C20" i="9"/>
  <c r="C24" i="9"/>
  <c r="E26" i="9" l="1"/>
  <c r="E11" i="9"/>
  <c r="D26" i="9"/>
  <c r="C26" i="9"/>
  <c r="C28" i="9" l="1"/>
  <c r="D28" i="9"/>
  <c r="E28" i="9"/>
  <c r="E32" i="9" l="1"/>
  <c r="D32" i="9"/>
  <c r="C32" i="9"/>
  <c r="E30" i="9"/>
  <c r="D30" i="9"/>
  <c r="C30" i="9"/>
  <c r="E34" i="9" l="1"/>
  <c r="C34" i="9"/>
  <c r="D34" i="9"/>
  <c r="E36" i="9" l="1"/>
  <c r="E38" i="9" s="1"/>
  <c r="D36" i="9"/>
  <c r="D38" i="9" s="1"/>
  <c r="C36" i="9"/>
  <c r="E40" i="9" l="1"/>
  <c r="D40" i="9"/>
</calcChain>
</file>

<file path=xl/sharedStrings.xml><?xml version="1.0" encoding="utf-8"?>
<sst xmlns="http://schemas.openxmlformats.org/spreadsheetml/2006/main" count="220" uniqueCount="100">
  <si>
    <t xml:space="preserve">DETERMINATION OF DEFICIENCY ASSOCIATED WITH </t>
  </si>
  <si>
    <t xml:space="preserve">PROVISIONAL PROFORMA ADJUSTMENTS - FOR RATES </t>
  </si>
  <si>
    <t>SUBJECT TO REFUND</t>
  </si>
  <si>
    <t>LINE</t>
  </si>
  <si>
    <t>PLANT RELATED COSTS</t>
  </si>
  <si>
    <t>Cost of Debt</t>
  </si>
  <si>
    <t>Statutory Federal Income Tax Rate</t>
  </si>
  <si>
    <t>Conversion Factor</t>
  </si>
  <si>
    <t>Impact on Operating Income for Depreciation/Amortization Expense</t>
  </si>
  <si>
    <t>Income Tax Expense</t>
  </si>
  <si>
    <t>Impact on NOI for Depreciation/Amortization Expense</t>
  </si>
  <si>
    <t>Tax Benefit of Proforma Interest</t>
  </si>
  <si>
    <t>Net Operating Income</t>
  </si>
  <si>
    <t>Net Operating Income Requirement (Return on Rate Base)</t>
  </si>
  <si>
    <t>Net Operating Income Deficiency</t>
  </si>
  <si>
    <t>Grossed Up Deficiency - Cumulative</t>
  </si>
  <si>
    <t>Grossed Up Deficiency - Cumulative In Rates</t>
  </si>
  <si>
    <t>Grossed Up Deficiency - By Year</t>
  </si>
  <si>
    <t>Source</t>
  </si>
  <si>
    <t>Requested Rate of Return</t>
  </si>
  <si>
    <t>Rate Base Associated with Post 2021 Plant Additions</t>
  </si>
  <si>
    <t>Rate Base Associated with Post 2021 Plant Retirements</t>
  </si>
  <si>
    <t>Total Rate Base Proposed Subject to Refund</t>
  </si>
  <si>
    <t>Depr/Amort Expense Associated with Post 2021 Plant Additions</t>
  </si>
  <si>
    <t>Depr/Amort Expense Associated with Post 2021 Plant Retirements</t>
  </si>
  <si>
    <t xml:space="preserve"> Line 9 x Line 11 x Line 16</t>
  </si>
  <si>
    <t>Line 10 x Line 16</t>
  </si>
  <si>
    <t>Line 36</t>
  </si>
  <si>
    <t>Line 38 - Prior Year Line 38</t>
  </si>
  <si>
    <t>ELECTRIC</t>
  </si>
  <si>
    <t>Exh. SEF-3 page 2</t>
  </si>
  <si>
    <t>Exh. SEF-3 page 3</t>
  </si>
  <si>
    <t>Income Tax Expense Associated with Post 2021 Plant Additions</t>
  </si>
  <si>
    <t>Income Tax Expense Associated with Post 2021 Plant Retirements</t>
  </si>
  <si>
    <t>AMA</t>
  </si>
  <si>
    <t>EOP</t>
  </si>
  <si>
    <t>DEC 2021</t>
  </si>
  <si>
    <t>ADJUSTED</t>
  </si>
  <si>
    <t>PROFORMA</t>
  </si>
  <si>
    <t>GAP YEAR</t>
  </si>
  <si>
    <t>RESULTS</t>
  </si>
  <si>
    <t>RATE YEAR 1</t>
  </si>
  <si>
    <t>RATE YEAR 2</t>
  </si>
  <si>
    <t>RESULTS OF</t>
  </si>
  <si>
    <t>PROVISIONAL</t>
  </si>
  <si>
    <t>START OF</t>
  </si>
  <si>
    <t>END OF</t>
  </si>
  <si>
    <t>DESCRIPTION</t>
  </si>
  <si>
    <t>ADJUSTMENTS</t>
  </si>
  <si>
    <t>OPERATIONS</t>
  </si>
  <si>
    <t>403 ELEC. DEPRECIATION EXPENSE</t>
  </si>
  <si>
    <t>403 ELEC. PORTION OF COMMON</t>
  </si>
  <si>
    <t>404 ELEC. AMORTIZATION EXPENSE</t>
  </si>
  <si>
    <t>404 ELEC. PORTION OF COMMON</t>
  </si>
  <si>
    <t>TOTAL DEPRECIATION AND AMORTIZATION EXPENSE</t>
  </si>
  <si>
    <t>INCREASE (DECREASE) EXPENSE</t>
  </si>
  <si>
    <t>INCREASE (DECREASE) FIT</t>
  </si>
  <si>
    <t>INCREASE (DECREASE) NOI</t>
  </si>
  <si>
    <t>TOTAL ADJUSTMENT TO RATE BASE</t>
  </si>
  <si>
    <t>SUBTOTAL DEPRECIATION EXPENSE 403</t>
  </si>
  <si>
    <t>403.1 ELEC. ASSET RETIREMENT COST DEPRECIATION</t>
  </si>
  <si>
    <t>403.1 ELEC. PORTION OF COMMON</t>
  </si>
  <si>
    <t>411.10 ELEC. ASSET RETIREMENT OBLIGATION ACCRETION</t>
  </si>
  <si>
    <t>TOTAL DEPRECIATION AND ACCRETION</t>
  </si>
  <si>
    <t>ADJUSTMENT TO RATE BASE:</t>
  </si>
  <si>
    <t>TOTAL ADJUSTMENT TO RATEBASE</t>
  </si>
  <si>
    <t>INCREASE (DECREASE) EDIT</t>
  </si>
  <si>
    <t>INCREASE (DECREASE) FLOW-THROUGH</t>
  </si>
  <si>
    <t>NO.</t>
  </si>
  <si>
    <t>TRADITIONAL</t>
  </si>
  <si>
    <t>INCREASE (DECREASE) TAX EXPENSE</t>
  </si>
  <si>
    <t>ADJUSTMENT TO ACCUM. DEPREC. AT 100% DEPREC. EXP. LINE 12</t>
  </si>
  <si>
    <t>ADIT</t>
  </si>
  <si>
    <t>EDIT</t>
  </si>
  <si>
    <t>Four Factor Allocation Percentages:</t>
  </si>
  <si>
    <t>Gas:</t>
  </si>
  <si>
    <t>Electric:</t>
  </si>
  <si>
    <t>Note: Amounts in bold and italics are different from the June 27, 2022 revised filing.</t>
  </si>
  <si>
    <t>Programmatic</t>
  </si>
  <si>
    <t>(less Colstrip)</t>
  </si>
  <si>
    <t>GROSS PLANT</t>
  </si>
  <si>
    <t>ACCUM. DEPRECIATION &amp; AMORTIZATION</t>
  </si>
  <si>
    <t>DFIT</t>
  </si>
  <si>
    <t>Programmatic Customer Drive</t>
  </si>
  <si>
    <t>Specific</t>
  </si>
  <si>
    <t>Projected</t>
  </si>
  <si>
    <t>Total All Provisional Proformas</t>
  </si>
  <si>
    <t>SEF-23 page 2 line 89</t>
  </si>
  <si>
    <t>SEF-23 page 3 line 25</t>
  </si>
  <si>
    <t>SEF-23 page 2 line 80</t>
  </si>
  <si>
    <t>SEF-23 page 3 line 12</t>
  </si>
  <si>
    <t>SEF-23 page 2 line 82</t>
  </si>
  <si>
    <t>SEF-23 page 3 line 17</t>
  </si>
  <si>
    <t>Line 27 + Line 28</t>
  </si>
  <si>
    <t>Line 32 - Line 30</t>
  </si>
  <si>
    <t>Line 34 / Line 12</t>
  </si>
  <si>
    <t>Exh. SEF-23 page 1 of 3</t>
  </si>
  <si>
    <t>UE-220066</t>
  </si>
  <si>
    <t>Exh. L page 3 of 3</t>
  </si>
  <si>
    <t>Exh. L pages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</si>
</sst>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ADJ&quot;\ 0.00\ &quot;ER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i/>
      <sz val="10"/>
      <color rgb="FF0070C0"/>
      <name val="Calibri"/>
      <family val="2"/>
      <scheme val="minor"/>
    </font>
    <font>
      <b/>
      <sz val="14"/>
      <color theme="1"/>
      <name val="Calibri"/>
      <family val="2"/>
    </font>
    <font>
      <b/>
      <i/>
      <sz val="11"/>
      <color rgb="FF0070C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164" fontId="2" fillId="0" borderId="2" xfId="0" applyNumberFormat="1" applyFont="1" applyFill="1" applyBorder="1"/>
    <xf numFmtId="43" fontId="2" fillId="0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5" fillId="0" borderId="0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horizontal="right"/>
    </xf>
    <xf numFmtId="166" fontId="5" fillId="0" borderId="7" xfId="0" applyNumberFormat="1" applyFont="1" applyFill="1" applyBorder="1" applyAlignment="1">
      <alignment horizontal="right"/>
    </xf>
    <xf numFmtId="43" fontId="5" fillId="0" borderId="0" xfId="0" applyNumberFormat="1" applyFont="1" applyFill="1" applyBorder="1" applyAlignment="1">
      <alignment horizontal="right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10" fontId="0" fillId="0" borderId="0" xfId="0" applyNumberFormat="1" applyFont="1" applyFill="1" applyBorder="1"/>
    <xf numFmtId="0" fontId="8" fillId="0" borderId="0" xfId="0" applyFont="1"/>
    <xf numFmtId="164" fontId="0" fillId="0" borderId="1" xfId="0" applyNumberFormat="1" applyFont="1" applyFill="1" applyBorder="1"/>
    <xf numFmtId="164" fontId="0" fillId="0" borderId="0" xfId="0" applyNumberFormat="1" applyFont="1" applyFill="1" applyBorder="1"/>
    <xf numFmtId="43" fontId="6" fillId="0" borderId="0" xfId="0" applyNumberFormat="1" applyFont="1"/>
    <xf numFmtId="0" fontId="6" fillId="0" borderId="0" xfId="0" quotePrefix="1" applyFont="1"/>
    <xf numFmtId="164" fontId="0" fillId="0" borderId="2" xfId="0" applyNumberFormat="1" applyFont="1" applyFill="1" applyBorder="1"/>
    <xf numFmtId="164" fontId="0" fillId="0" borderId="3" xfId="0" applyNumberFormat="1" applyFont="1" applyFill="1" applyBorder="1"/>
    <xf numFmtId="43" fontId="0" fillId="0" borderId="0" xfId="0" applyNumberFormat="1" applyFont="1" applyFill="1" applyBorder="1"/>
    <xf numFmtId="43" fontId="0" fillId="0" borderId="4" xfId="0" applyNumberFormat="1" applyFont="1" applyFill="1" applyBorder="1"/>
    <xf numFmtId="164" fontId="0" fillId="0" borderId="4" xfId="0" applyNumberFormat="1" applyFont="1" applyFill="1" applyBorder="1"/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/>
    <xf numFmtId="43" fontId="2" fillId="0" borderId="0" xfId="0" applyNumberFormat="1" applyFont="1" applyFill="1"/>
    <xf numFmtId="43" fontId="2" fillId="0" borderId="1" xfId="0" applyNumberFormat="1" applyFont="1" applyFill="1" applyBorder="1"/>
    <xf numFmtId="0" fontId="0" fillId="0" borderId="0" xfId="0" applyFill="1"/>
    <xf numFmtId="9" fontId="2" fillId="0" borderId="0" xfId="0" applyNumberFormat="1" applyFont="1" applyFill="1"/>
    <xf numFmtId="43" fontId="2" fillId="0" borderId="2" xfId="0" applyNumberFormat="1" applyFont="1" applyFill="1" applyBorder="1"/>
    <xf numFmtId="43" fontId="2" fillId="0" borderId="5" xfId="0" applyNumberFormat="1" applyFont="1" applyFill="1" applyBorder="1"/>
    <xf numFmtId="164" fontId="2" fillId="0" borderId="5" xfId="0" applyNumberFormat="1" applyFont="1" applyFill="1" applyBorder="1"/>
    <xf numFmtId="43" fontId="10" fillId="0" borderId="0" xfId="0" applyNumberFormat="1" applyFont="1" applyFill="1"/>
    <xf numFmtId="0" fontId="0" fillId="0" borderId="0" xfId="0" applyFill="1" applyAlignment="1">
      <alignment horizontal="right"/>
    </xf>
    <xf numFmtId="10" fontId="0" fillId="0" borderId="0" xfId="0" applyNumberFormat="1" applyFill="1" applyAlignment="1">
      <alignment horizontal="left"/>
    </xf>
    <xf numFmtId="0" fontId="1" fillId="0" borderId="0" xfId="0" applyFont="1"/>
    <xf numFmtId="0" fontId="11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0" xfId="0" applyFont="1"/>
    <xf numFmtId="0" fontId="1" fillId="0" borderId="0" xfId="0" applyFont="1" applyBorder="1" applyAlignment="1">
      <alignment horizontal="left"/>
    </xf>
    <xf numFmtId="43" fontId="1" fillId="0" borderId="0" xfId="0" applyNumberFormat="1" applyFont="1"/>
    <xf numFmtId="43" fontId="13" fillId="0" borderId="0" xfId="0" applyNumberFormat="1" applyFont="1"/>
    <xf numFmtId="43" fontId="1" fillId="0" borderId="1" xfId="0" applyNumberFormat="1" applyFont="1" applyBorder="1"/>
    <xf numFmtId="43" fontId="13" fillId="0" borderId="1" xfId="0" applyNumberFormat="1" applyFont="1" applyBorder="1"/>
    <xf numFmtId="9" fontId="1" fillId="0" borderId="0" xfId="0" applyNumberFormat="1" applyFont="1"/>
    <xf numFmtId="0" fontId="4" fillId="0" borderId="0" xfId="0" applyFont="1"/>
    <xf numFmtId="43" fontId="1" fillId="0" borderId="5" xfId="0" applyNumberFormat="1" applyFont="1" applyBorder="1"/>
    <xf numFmtId="43" fontId="13" fillId="0" borderId="5" xfId="0" applyNumberFormat="1" applyFont="1" applyBorder="1"/>
    <xf numFmtId="43" fontId="14" fillId="0" borderId="0" xfId="0" applyNumberFormat="1" applyFont="1"/>
    <xf numFmtId="165" fontId="15" fillId="0" borderId="0" xfId="0" applyNumberFormat="1" applyFont="1" applyFill="1" applyBorder="1"/>
    <xf numFmtId="164" fontId="15" fillId="0" borderId="0" xfId="0" applyNumberFormat="1" applyFont="1" applyFill="1" applyBorder="1"/>
    <xf numFmtId="10" fontId="15" fillId="0" borderId="0" xfId="0" applyNumberFormat="1" applyFont="1" applyFill="1" applyBorder="1"/>
    <xf numFmtId="0" fontId="4" fillId="0" borderId="7" xfId="0" applyFont="1" applyBorder="1" applyAlignment="1">
      <alignment horizontal="right"/>
    </xf>
    <xf numFmtId="0" fontId="4" fillId="0" borderId="7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customProperty" Target="../customProperty1.bin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4"/>
  <sheetViews>
    <sheetView tabSelected="1" workbookViewId="0">
      <pane ySplit="7" topLeftCell="A8" activePane="bottomLeft" state="frozen"/>
      <selection pane="bottomLeft" activeCell="G3" sqref="G3"/>
    </sheetView>
  </sheetViews>
  <sheetFormatPr defaultColWidth="9.1796875" defaultRowHeight="14.5" x14ac:dyDescent="0.35"/>
  <cols>
    <col min="1" max="1" width="6.26953125" style="6" customWidth="1"/>
    <col min="2" max="2" width="56" style="6" bestFit="1" customWidth="1"/>
    <col min="3" max="5" width="16.81640625" style="6" bestFit="1" customWidth="1"/>
    <col min="6" max="6" width="16.81640625" bestFit="1" customWidth="1"/>
    <col min="7" max="7" width="21.54296875" style="6" bestFit="1" customWidth="1"/>
    <col min="8" max="8" width="11.1796875" style="6" bestFit="1" customWidth="1"/>
    <col min="9" max="16384" width="9.1796875" style="6"/>
  </cols>
  <sheetData>
    <row r="1" spans="1:7" ht="15" thickBot="1" x14ac:dyDescent="0.4">
      <c r="A1" s="5" t="s">
        <v>0</v>
      </c>
      <c r="G1" s="7"/>
    </row>
    <row r="2" spans="1:7" x14ac:dyDescent="0.35">
      <c r="A2" s="5" t="s">
        <v>1</v>
      </c>
      <c r="G2" s="8" t="s">
        <v>97</v>
      </c>
    </row>
    <row r="3" spans="1:7" ht="15" thickBot="1" x14ac:dyDescent="0.4">
      <c r="A3" s="5" t="s">
        <v>2</v>
      </c>
      <c r="G3" s="9" t="s">
        <v>96</v>
      </c>
    </row>
    <row r="4" spans="1:7" x14ac:dyDescent="0.35">
      <c r="A4" s="5"/>
      <c r="B4" s="46" t="s">
        <v>77</v>
      </c>
      <c r="G4" s="10"/>
    </row>
    <row r="5" spans="1:7" x14ac:dyDescent="0.35">
      <c r="A5" s="11" t="s">
        <v>29</v>
      </c>
    </row>
    <row r="7" spans="1:7" x14ac:dyDescent="0.35">
      <c r="A7" s="12" t="s">
        <v>3</v>
      </c>
      <c r="B7" s="12" t="s">
        <v>4</v>
      </c>
      <c r="C7" s="12">
        <v>2022</v>
      </c>
      <c r="D7" s="12">
        <v>2023</v>
      </c>
      <c r="E7" s="12">
        <v>2024</v>
      </c>
      <c r="G7" s="12" t="s">
        <v>18</v>
      </c>
    </row>
    <row r="9" spans="1:7" x14ac:dyDescent="0.35">
      <c r="A9" s="13">
        <f>ROW()</f>
        <v>9</v>
      </c>
      <c r="B9" s="6" t="s">
        <v>5</v>
      </c>
      <c r="C9" s="14">
        <v>2.6200000000000001E-2</v>
      </c>
      <c r="D9" s="66">
        <v>2.5499999999999998E-2</v>
      </c>
      <c r="E9" s="66">
        <v>2.5499999999999998E-2</v>
      </c>
      <c r="G9" s="6" t="s">
        <v>30</v>
      </c>
    </row>
    <row r="10" spans="1:7" x14ac:dyDescent="0.35">
      <c r="A10" s="13">
        <f>ROW()</f>
        <v>10</v>
      </c>
      <c r="B10" s="6" t="s">
        <v>19</v>
      </c>
      <c r="C10" s="14">
        <v>7.2300000000000003E-2</v>
      </c>
      <c r="D10" s="66">
        <v>7.1599999999999997E-2</v>
      </c>
      <c r="E10" s="66">
        <v>7.1599999999999997E-2</v>
      </c>
      <c r="G10" s="6" t="s">
        <v>30</v>
      </c>
    </row>
    <row r="11" spans="1:7" x14ac:dyDescent="0.35">
      <c r="A11" s="13">
        <f>ROW()</f>
        <v>11</v>
      </c>
      <c r="B11" s="6" t="s">
        <v>6</v>
      </c>
      <c r="C11" s="14">
        <v>0.21</v>
      </c>
      <c r="D11" s="14">
        <f>C11</f>
        <v>0.21</v>
      </c>
      <c r="E11" s="14">
        <f t="shared" ref="E11" si="0">D11</f>
        <v>0.21</v>
      </c>
    </row>
    <row r="12" spans="1:7" x14ac:dyDescent="0.35">
      <c r="A12" s="13">
        <f>ROW()</f>
        <v>12</v>
      </c>
      <c r="B12" s="6" t="s">
        <v>7</v>
      </c>
      <c r="C12" s="14">
        <v>0.752355</v>
      </c>
      <c r="D12" s="14">
        <v>0.752355</v>
      </c>
      <c r="E12" s="14">
        <v>0.752355</v>
      </c>
      <c r="G12" s="6" t="s">
        <v>31</v>
      </c>
    </row>
    <row r="13" spans="1:7" x14ac:dyDescent="0.35">
      <c r="A13" s="13">
        <f>ROW()</f>
        <v>13</v>
      </c>
      <c r="C13" s="14"/>
      <c r="D13" s="14"/>
      <c r="E13" s="14"/>
    </row>
    <row r="14" spans="1:7" x14ac:dyDescent="0.35">
      <c r="A14" s="13">
        <f>ROW()</f>
        <v>14</v>
      </c>
      <c r="B14" s="6" t="s">
        <v>20</v>
      </c>
      <c r="C14" s="64">
        <f>'Exh. L Prov Proforma'!G99</f>
        <v>473473496.89798999</v>
      </c>
      <c r="D14" s="64">
        <f>'Exh. L Prov Proforma'!I99</f>
        <v>689045359.0623678</v>
      </c>
      <c r="E14" s="64">
        <f>'Exh. L Prov Proforma'!K99</f>
        <v>1393152542.1378438</v>
      </c>
      <c r="G14" s="15" t="s">
        <v>87</v>
      </c>
    </row>
    <row r="15" spans="1:7" x14ac:dyDescent="0.35">
      <c r="A15" s="13">
        <f>ROW()</f>
        <v>15</v>
      </c>
      <c r="B15" s="6" t="s">
        <v>21</v>
      </c>
      <c r="C15" s="16">
        <f>'Exh. L Retirements'!H35</f>
        <v>-6629938.1728205271</v>
      </c>
      <c r="D15" s="16">
        <f>'Exh. L Retirements'!J35</f>
        <v>-7008954.9860647302</v>
      </c>
      <c r="E15" s="16">
        <f>'Exh. L Retirements'!L35</f>
        <v>-5126051.4861367904</v>
      </c>
      <c r="G15" s="15" t="s">
        <v>88</v>
      </c>
    </row>
    <row r="16" spans="1:7" x14ac:dyDescent="0.35">
      <c r="A16" s="13">
        <f>ROW()</f>
        <v>16</v>
      </c>
      <c r="B16" s="5" t="s">
        <v>22</v>
      </c>
      <c r="C16" s="65">
        <f>SUM(C14:C15)</f>
        <v>466843558.72516948</v>
      </c>
      <c r="D16" s="65">
        <f>SUM(D14:D15)</f>
        <v>682036404.07630312</v>
      </c>
      <c r="E16" s="65">
        <f>SUM(E14:E15)</f>
        <v>1388026490.6517072</v>
      </c>
      <c r="G16" s="15"/>
    </row>
    <row r="17" spans="1:8" x14ac:dyDescent="0.35">
      <c r="A17" s="13">
        <f>ROW()</f>
        <v>17</v>
      </c>
      <c r="C17" s="17"/>
      <c r="D17" s="17"/>
      <c r="E17" s="17"/>
      <c r="G17" s="15"/>
    </row>
    <row r="18" spans="1:8" x14ac:dyDescent="0.35">
      <c r="A18" s="13">
        <f>ROW()</f>
        <v>18</v>
      </c>
      <c r="B18" s="6" t="s">
        <v>23</v>
      </c>
      <c r="C18" s="65">
        <f>-'Exh. L Prov Proforma'!G90</f>
        <v>-10030413.777324</v>
      </c>
      <c r="D18" s="65">
        <f>-'Exh. L Prov Proforma'!I90</f>
        <v>-39430019.821441993</v>
      </c>
      <c r="E18" s="65">
        <f>-'Exh. L Prov Proforma'!K90</f>
        <v>-85635169.277684018</v>
      </c>
      <c r="G18" s="15" t="s">
        <v>89</v>
      </c>
    </row>
    <row r="19" spans="1:8" x14ac:dyDescent="0.35">
      <c r="A19" s="13">
        <f>ROW()</f>
        <v>19</v>
      </c>
      <c r="B19" s="6" t="s">
        <v>24</v>
      </c>
      <c r="C19" s="16">
        <f>-'Exh. L Retirements'!H22</f>
        <v>2973871.9584680009</v>
      </c>
      <c r="D19" s="16">
        <f>-'Exh. L Retirements'!J22</f>
        <v>9407514.2826580107</v>
      </c>
      <c r="E19" s="16">
        <f>-'Exh. L Retirements'!L22</f>
        <v>13200187.646393998</v>
      </c>
      <c r="G19" s="15" t="s">
        <v>90</v>
      </c>
    </row>
    <row r="20" spans="1:8" x14ac:dyDescent="0.35">
      <c r="A20" s="13">
        <f>ROW()</f>
        <v>20</v>
      </c>
      <c r="B20" s="5" t="s">
        <v>8</v>
      </c>
      <c r="C20" s="65">
        <f>SUM(C18:C19)</f>
        <v>-7056541.818855999</v>
      </c>
      <c r="D20" s="65">
        <f>SUM(D18:D19)</f>
        <v>-30022505.538783982</v>
      </c>
      <c r="E20" s="65">
        <f>SUM(E18:E19)</f>
        <v>-72434981.631290019</v>
      </c>
      <c r="G20" s="15"/>
    </row>
    <row r="21" spans="1:8" x14ac:dyDescent="0.35">
      <c r="A21" s="13">
        <f>ROW()</f>
        <v>21</v>
      </c>
      <c r="C21" s="17"/>
      <c r="D21" s="17"/>
      <c r="E21" s="17"/>
      <c r="G21" s="15"/>
    </row>
    <row r="22" spans="1:8" x14ac:dyDescent="0.35">
      <c r="A22" s="13">
        <f>ROW()</f>
        <v>22</v>
      </c>
      <c r="B22" s="6" t="s">
        <v>32</v>
      </c>
      <c r="C22" s="65">
        <f>-'Exh. L Prov Proforma'!G92</f>
        <v>2106386.8932380402</v>
      </c>
      <c r="D22" s="65">
        <f>-'Exh. L Prov Proforma'!I92</f>
        <v>8280304.1625028178</v>
      </c>
      <c r="E22" s="65">
        <f>-'Exh. L Prov Proforma'!K92</f>
        <v>17983385.548313644</v>
      </c>
      <c r="G22" s="15" t="s">
        <v>91</v>
      </c>
    </row>
    <row r="23" spans="1:8" x14ac:dyDescent="0.35">
      <c r="A23" s="13">
        <f>ROW()</f>
        <v>23</v>
      </c>
      <c r="B23" s="6" t="s">
        <v>33</v>
      </c>
      <c r="C23" s="16">
        <f>-'Exh. L Retirements'!G27</f>
        <v>-375232.61574703921</v>
      </c>
      <c r="D23" s="16">
        <f>-'Exh. L Retirements'!J27</f>
        <v>-2074592.5999582589</v>
      </c>
      <c r="E23" s="16">
        <f>-'Exh. L Retirements'!L27</f>
        <v>-2331055.8046527579</v>
      </c>
      <c r="G23" s="15" t="s">
        <v>92</v>
      </c>
    </row>
    <row r="24" spans="1:8" x14ac:dyDescent="0.35">
      <c r="A24" s="13">
        <f>ROW()</f>
        <v>24</v>
      </c>
      <c r="B24" s="5" t="s">
        <v>9</v>
      </c>
      <c r="C24" s="65">
        <f>SUM(C22:C23)</f>
        <v>1731154.2774910009</v>
      </c>
      <c r="D24" s="65">
        <f>SUM(D22:D23)</f>
        <v>6205711.5625445591</v>
      </c>
      <c r="E24" s="65">
        <f>SUM(E22:E23)</f>
        <v>15652329.743660886</v>
      </c>
    </row>
    <row r="25" spans="1:8" x14ac:dyDescent="0.35">
      <c r="A25" s="13">
        <f>ROW()</f>
        <v>25</v>
      </c>
      <c r="C25" s="17"/>
      <c r="D25" s="17"/>
      <c r="E25" s="17"/>
      <c r="H25" s="18"/>
    </row>
    <row r="26" spans="1:8" x14ac:dyDescent="0.35">
      <c r="A26" s="13">
        <f>ROW()</f>
        <v>26</v>
      </c>
      <c r="B26" s="6" t="s">
        <v>10</v>
      </c>
      <c r="C26" s="17">
        <f>SUM(C20,C24)</f>
        <v>-5325387.5413649976</v>
      </c>
      <c r="D26" s="17">
        <f>SUM(D20,D24)</f>
        <v>-23816793.976239424</v>
      </c>
      <c r="E26" s="17">
        <f>SUM(E20,E24)</f>
        <v>-56782651.887629136</v>
      </c>
    </row>
    <row r="27" spans="1:8" x14ac:dyDescent="0.35">
      <c r="A27" s="13">
        <f>ROW()</f>
        <v>27</v>
      </c>
      <c r="C27" s="17"/>
      <c r="D27" s="17"/>
      <c r="E27" s="17"/>
    </row>
    <row r="28" spans="1:8" x14ac:dyDescent="0.35">
      <c r="A28" s="13">
        <f>ROW()</f>
        <v>28</v>
      </c>
      <c r="B28" s="6" t="s">
        <v>11</v>
      </c>
      <c r="C28" s="17">
        <f>C16*C9*C11</f>
        <v>2568573.2601058823</v>
      </c>
      <c r="D28" s="17">
        <f>D16*D9*D11</f>
        <v>3652304.9438286028</v>
      </c>
      <c r="E28" s="17">
        <f>E16*E9*E11</f>
        <v>7432881.8574398914</v>
      </c>
      <c r="G28" s="19" t="s">
        <v>25</v>
      </c>
    </row>
    <row r="29" spans="1:8" x14ac:dyDescent="0.35">
      <c r="A29" s="13">
        <f>ROW()</f>
        <v>29</v>
      </c>
      <c r="C29" s="17"/>
      <c r="D29" s="17"/>
      <c r="E29" s="17"/>
    </row>
    <row r="30" spans="1:8" x14ac:dyDescent="0.35">
      <c r="A30" s="13">
        <f>ROW()</f>
        <v>30</v>
      </c>
      <c r="B30" s="6" t="s">
        <v>12</v>
      </c>
      <c r="C30" s="20">
        <f>SUM(C26:C28)</f>
        <v>-2756814.2812591153</v>
      </c>
      <c r="D30" s="20">
        <f>SUM(D26:D28)</f>
        <v>-20164489.032410823</v>
      </c>
      <c r="E30" s="20">
        <f>SUM(E26:E28)</f>
        <v>-49349770.030189246</v>
      </c>
      <c r="G30" s="6" t="s">
        <v>93</v>
      </c>
    </row>
    <row r="31" spans="1:8" x14ac:dyDescent="0.35">
      <c r="A31" s="13">
        <f>ROW()</f>
        <v>31</v>
      </c>
      <c r="C31" s="17"/>
      <c r="D31" s="17"/>
      <c r="E31" s="17"/>
    </row>
    <row r="32" spans="1:8" x14ac:dyDescent="0.35">
      <c r="A32" s="13">
        <f>ROW()</f>
        <v>32</v>
      </c>
      <c r="B32" s="6" t="s">
        <v>13</v>
      </c>
      <c r="C32" s="17">
        <f>C16*C10</f>
        <v>33752789.295829758</v>
      </c>
      <c r="D32" s="17">
        <f>D16*D10</f>
        <v>48833806.531863302</v>
      </c>
      <c r="E32" s="17">
        <f>E16*E10</f>
        <v>99382696.730662227</v>
      </c>
      <c r="G32" s="6" t="s">
        <v>26</v>
      </c>
    </row>
    <row r="33" spans="1:7" x14ac:dyDescent="0.35">
      <c r="A33" s="13">
        <f>ROW()</f>
        <v>33</v>
      </c>
      <c r="C33" s="17"/>
      <c r="D33" s="17"/>
      <c r="E33" s="17"/>
    </row>
    <row r="34" spans="1:7" x14ac:dyDescent="0.35">
      <c r="A34" s="13">
        <f>ROW()</f>
        <v>34</v>
      </c>
      <c r="B34" s="6" t="s">
        <v>14</v>
      </c>
      <c r="C34" s="20">
        <f>C32-C30</f>
        <v>36509603.57708887</v>
      </c>
      <c r="D34" s="20">
        <f>D32-D30</f>
        <v>68998295.564274132</v>
      </c>
      <c r="E34" s="20">
        <f>E32-E30</f>
        <v>148732466.76085147</v>
      </c>
      <c r="G34" s="6" t="s">
        <v>94</v>
      </c>
    </row>
    <row r="35" spans="1:7" x14ac:dyDescent="0.35">
      <c r="A35" s="13">
        <f>ROW()</f>
        <v>35</v>
      </c>
      <c r="C35" s="20"/>
      <c r="D35" s="20"/>
      <c r="E35" s="20"/>
    </row>
    <row r="36" spans="1:7" x14ac:dyDescent="0.35">
      <c r="A36" s="13">
        <f>ROW()</f>
        <v>36</v>
      </c>
      <c r="B36" s="6" t="s">
        <v>15</v>
      </c>
      <c r="C36" s="21">
        <f>C34/C12</f>
        <v>48527096.353568286</v>
      </c>
      <c r="D36" s="21">
        <f>D34/D12</f>
        <v>91709758.776474044</v>
      </c>
      <c r="E36" s="21">
        <f>E34/E12</f>
        <v>197689211.5568468</v>
      </c>
      <c r="G36" s="6" t="s">
        <v>95</v>
      </c>
    </row>
    <row r="37" spans="1:7" x14ac:dyDescent="0.35">
      <c r="A37" s="13">
        <f>ROW()</f>
        <v>37</v>
      </c>
      <c r="C37" s="20"/>
      <c r="D37" s="20"/>
      <c r="E37" s="20"/>
    </row>
    <row r="38" spans="1:7" x14ac:dyDescent="0.35">
      <c r="A38" s="13">
        <f>ROW()</f>
        <v>38</v>
      </c>
      <c r="B38" s="6" t="s">
        <v>16</v>
      </c>
      <c r="C38" s="20">
        <v>0</v>
      </c>
      <c r="D38" s="20">
        <f>D36</f>
        <v>91709758.776474044</v>
      </c>
      <c r="E38" s="20">
        <f>E36</f>
        <v>197689211.5568468</v>
      </c>
      <c r="G38" s="6" t="s">
        <v>27</v>
      </c>
    </row>
    <row r="39" spans="1:7" x14ac:dyDescent="0.35">
      <c r="A39" s="13">
        <f>ROW()</f>
        <v>39</v>
      </c>
      <c r="C39" s="22"/>
      <c r="D39" s="22"/>
      <c r="E39" s="22"/>
    </row>
    <row r="40" spans="1:7" ht="15" thickBot="1" x14ac:dyDescent="0.4">
      <c r="A40" s="13">
        <f>ROW()</f>
        <v>40</v>
      </c>
      <c r="B40" s="6" t="s">
        <v>17</v>
      </c>
      <c r="C40" s="23">
        <f>C38</f>
        <v>0</v>
      </c>
      <c r="D40" s="24">
        <f>D38-C38</f>
        <v>91709758.776474044</v>
      </c>
      <c r="E40" s="24">
        <f>E38-D38</f>
        <v>105979452.78037275</v>
      </c>
      <c r="G40" s="6" t="s">
        <v>28</v>
      </c>
    </row>
    <row r="41" spans="1:7" ht="15" thickTop="1" x14ac:dyDescent="0.35"/>
    <row r="42" spans="1:7" x14ac:dyDescent="0.35">
      <c r="C42"/>
      <c r="D42"/>
      <c r="E42"/>
    </row>
    <row r="43" spans="1:7" x14ac:dyDescent="0.35">
      <c r="C43"/>
      <c r="D43"/>
      <c r="E43"/>
    </row>
    <row r="44" spans="1:7" x14ac:dyDescent="0.35">
      <c r="C44"/>
      <c r="D44"/>
      <c r="E44"/>
    </row>
    <row r="45" spans="1:7" x14ac:dyDescent="0.35">
      <c r="C45"/>
      <c r="D45"/>
      <c r="E45"/>
    </row>
    <row r="46" spans="1:7" x14ac:dyDescent="0.35">
      <c r="C46"/>
      <c r="D46"/>
      <c r="E46"/>
    </row>
    <row r="47" spans="1:7" x14ac:dyDescent="0.35">
      <c r="C47"/>
      <c r="D47"/>
      <c r="E47"/>
    </row>
    <row r="48" spans="1:7" x14ac:dyDescent="0.35">
      <c r="C48"/>
      <c r="D48"/>
      <c r="E48"/>
    </row>
    <row r="49" spans="3:5" x14ac:dyDescent="0.35">
      <c r="C49"/>
      <c r="D49"/>
      <c r="E49"/>
    </row>
    <row r="50" spans="3:5" x14ac:dyDescent="0.35">
      <c r="C50"/>
      <c r="D50"/>
      <c r="E50"/>
    </row>
    <row r="51" spans="3:5" x14ac:dyDescent="0.35">
      <c r="C51"/>
      <c r="D51"/>
      <c r="E51"/>
    </row>
    <row r="52" spans="3:5" x14ac:dyDescent="0.35">
      <c r="C52"/>
      <c r="D52"/>
      <c r="E52"/>
    </row>
    <row r="53" spans="3:5" x14ac:dyDescent="0.35">
      <c r="C53"/>
      <c r="D53"/>
      <c r="E53"/>
    </row>
    <row r="54" spans="3:5" x14ac:dyDescent="0.35">
      <c r="C54"/>
      <c r="D54"/>
      <c r="E54"/>
    </row>
    <row r="55" spans="3:5" x14ac:dyDescent="0.35">
      <c r="C55"/>
      <c r="D55"/>
      <c r="E55"/>
    </row>
    <row r="56" spans="3:5" x14ac:dyDescent="0.35">
      <c r="C56"/>
      <c r="D56"/>
      <c r="E56"/>
    </row>
    <row r="57" spans="3:5" x14ac:dyDescent="0.35">
      <c r="C57"/>
      <c r="D57"/>
      <c r="E57"/>
    </row>
    <row r="58" spans="3:5" x14ac:dyDescent="0.35">
      <c r="C58"/>
      <c r="D58"/>
      <c r="E58"/>
    </row>
    <row r="59" spans="3:5" x14ac:dyDescent="0.35">
      <c r="C59"/>
      <c r="D59"/>
      <c r="E59"/>
    </row>
    <row r="60" spans="3:5" x14ac:dyDescent="0.35">
      <c r="C60"/>
      <c r="D60"/>
      <c r="E60"/>
    </row>
    <row r="61" spans="3:5" x14ac:dyDescent="0.35">
      <c r="C61"/>
      <c r="D61"/>
      <c r="E61"/>
    </row>
    <row r="62" spans="3:5" x14ac:dyDescent="0.35">
      <c r="C62"/>
      <c r="D62"/>
      <c r="E62"/>
    </row>
    <row r="63" spans="3:5" x14ac:dyDescent="0.35">
      <c r="C63"/>
      <c r="D63"/>
      <c r="E63"/>
    </row>
    <row r="64" spans="3:5" x14ac:dyDescent="0.35">
      <c r="C64"/>
      <c r="D64"/>
      <c r="E64"/>
    </row>
    <row r="65" spans="3:5" x14ac:dyDescent="0.35">
      <c r="C65"/>
      <c r="D65"/>
      <c r="E65"/>
    </row>
    <row r="66" spans="3:5" x14ac:dyDescent="0.35">
      <c r="C66"/>
      <c r="D66"/>
      <c r="E66"/>
    </row>
    <row r="67" spans="3:5" x14ac:dyDescent="0.35">
      <c r="C67"/>
      <c r="D67"/>
      <c r="E67"/>
    </row>
    <row r="68" spans="3:5" x14ac:dyDescent="0.35">
      <c r="C68"/>
      <c r="D68"/>
      <c r="E68"/>
    </row>
    <row r="69" spans="3:5" x14ac:dyDescent="0.35">
      <c r="C69"/>
      <c r="D69"/>
      <c r="E69"/>
    </row>
    <row r="70" spans="3:5" x14ac:dyDescent="0.35">
      <c r="C70"/>
      <c r="D70"/>
      <c r="E70"/>
    </row>
    <row r="71" spans="3:5" x14ac:dyDescent="0.35">
      <c r="C71"/>
      <c r="D71"/>
      <c r="E71"/>
    </row>
    <row r="72" spans="3:5" x14ac:dyDescent="0.35">
      <c r="C72"/>
      <c r="D72"/>
      <c r="E72"/>
    </row>
    <row r="73" spans="3:5" x14ac:dyDescent="0.35">
      <c r="C73"/>
      <c r="D73"/>
      <c r="E73"/>
    </row>
    <row r="74" spans="3:5" x14ac:dyDescent="0.35">
      <c r="C74"/>
      <c r="D74"/>
      <c r="E74"/>
    </row>
    <row r="75" spans="3:5" x14ac:dyDescent="0.35">
      <c r="C75"/>
      <c r="D75"/>
      <c r="E75"/>
    </row>
    <row r="76" spans="3:5" x14ac:dyDescent="0.35">
      <c r="C76"/>
      <c r="D76"/>
      <c r="E76"/>
    </row>
    <row r="77" spans="3:5" x14ac:dyDescent="0.35">
      <c r="C77"/>
      <c r="D77"/>
      <c r="E77"/>
    </row>
    <row r="78" spans="3:5" x14ac:dyDescent="0.35">
      <c r="C78"/>
      <c r="D78"/>
      <c r="E78"/>
    </row>
    <row r="79" spans="3:5" x14ac:dyDescent="0.35">
      <c r="C79"/>
      <c r="D79"/>
      <c r="E79"/>
    </row>
    <row r="80" spans="3:5" x14ac:dyDescent="0.35">
      <c r="C80"/>
      <c r="D80"/>
      <c r="E80"/>
    </row>
    <row r="81" spans="3:5" x14ac:dyDescent="0.35">
      <c r="C81"/>
      <c r="D81"/>
      <c r="E81"/>
    </row>
    <row r="82" spans="3:5" x14ac:dyDescent="0.35">
      <c r="C82"/>
      <c r="D82"/>
      <c r="E82"/>
    </row>
    <row r="83" spans="3:5" x14ac:dyDescent="0.35">
      <c r="C83"/>
      <c r="D83"/>
      <c r="E83"/>
    </row>
    <row r="84" spans="3:5" x14ac:dyDescent="0.35">
      <c r="C84"/>
      <c r="D84"/>
      <c r="E84"/>
    </row>
    <row r="85" spans="3:5" x14ac:dyDescent="0.35">
      <c r="C85"/>
      <c r="D85"/>
      <c r="E85"/>
    </row>
    <row r="86" spans="3:5" x14ac:dyDescent="0.35">
      <c r="C86"/>
      <c r="D86"/>
      <c r="E86"/>
    </row>
    <row r="87" spans="3:5" x14ac:dyDescent="0.35">
      <c r="C87"/>
      <c r="D87"/>
      <c r="E87"/>
    </row>
    <row r="88" spans="3:5" x14ac:dyDescent="0.35">
      <c r="C88"/>
      <c r="D88"/>
      <c r="E88"/>
    </row>
    <row r="89" spans="3:5" x14ac:dyDescent="0.35">
      <c r="C89"/>
      <c r="D89"/>
      <c r="E89"/>
    </row>
    <row r="90" spans="3:5" x14ac:dyDescent="0.35">
      <c r="C90"/>
      <c r="D90"/>
      <c r="E90"/>
    </row>
    <row r="91" spans="3:5" x14ac:dyDescent="0.35">
      <c r="C91"/>
      <c r="D91"/>
      <c r="E91"/>
    </row>
    <row r="92" spans="3:5" x14ac:dyDescent="0.35">
      <c r="C92"/>
      <c r="D92"/>
      <c r="E92"/>
    </row>
    <row r="93" spans="3:5" x14ac:dyDescent="0.35">
      <c r="C93"/>
      <c r="D93"/>
      <c r="E93"/>
    </row>
    <row r="94" spans="3:5" x14ac:dyDescent="0.35">
      <c r="C94"/>
      <c r="D94"/>
      <c r="E94"/>
    </row>
    <row r="95" spans="3:5" x14ac:dyDescent="0.35">
      <c r="C95"/>
      <c r="D95"/>
      <c r="E95"/>
    </row>
    <row r="96" spans="3:5" x14ac:dyDescent="0.35">
      <c r="C96"/>
      <c r="D96"/>
      <c r="E96"/>
    </row>
    <row r="97" spans="3:5" x14ac:dyDescent="0.35">
      <c r="C97"/>
      <c r="D97"/>
      <c r="E97"/>
    </row>
    <row r="98" spans="3:5" x14ac:dyDescent="0.35">
      <c r="C98"/>
      <c r="D98"/>
      <c r="E98"/>
    </row>
    <row r="99" spans="3:5" x14ac:dyDescent="0.35">
      <c r="C99"/>
      <c r="D99"/>
      <c r="E99"/>
    </row>
    <row r="100" spans="3:5" x14ac:dyDescent="0.35">
      <c r="C100"/>
      <c r="D100"/>
      <c r="E100"/>
    </row>
    <row r="101" spans="3:5" x14ac:dyDescent="0.35">
      <c r="C101"/>
      <c r="D101"/>
      <c r="E101"/>
    </row>
    <row r="102" spans="3:5" x14ac:dyDescent="0.35">
      <c r="C102"/>
      <c r="D102"/>
      <c r="E102"/>
    </row>
    <row r="103" spans="3:5" x14ac:dyDescent="0.35">
      <c r="C103"/>
      <c r="D103"/>
      <c r="E103"/>
    </row>
    <row r="104" spans="3:5" x14ac:dyDescent="0.35">
      <c r="C104"/>
      <c r="D104"/>
      <c r="E104"/>
    </row>
    <row r="105" spans="3:5" x14ac:dyDescent="0.35">
      <c r="C105"/>
      <c r="D105"/>
      <c r="E105"/>
    </row>
    <row r="106" spans="3:5" x14ac:dyDescent="0.35">
      <c r="C106"/>
      <c r="D106"/>
      <c r="E106"/>
    </row>
    <row r="107" spans="3:5" x14ac:dyDescent="0.35">
      <c r="C107"/>
      <c r="D107"/>
      <c r="E107"/>
    </row>
    <row r="108" spans="3:5" x14ac:dyDescent="0.35">
      <c r="C108"/>
      <c r="D108"/>
      <c r="E108"/>
    </row>
    <row r="109" spans="3:5" x14ac:dyDescent="0.35">
      <c r="C109"/>
      <c r="D109"/>
      <c r="E109"/>
    </row>
    <row r="110" spans="3:5" x14ac:dyDescent="0.35">
      <c r="C110"/>
      <c r="D110"/>
      <c r="E110"/>
    </row>
    <row r="111" spans="3:5" x14ac:dyDescent="0.35">
      <c r="C111"/>
      <c r="D111"/>
      <c r="E111"/>
    </row>
    <row r="112" spans="3:5" x14ac:dyDescent="0.35">
      <c r="C112"/>
      <c r="D112"/>
      <c r="E112"/>
    </row>
    <row r="113" spans="3:5" x14ac:dyDescent="0.35">
      <c r="C113"/>
      <c r="D113"/>
      <c r="E113"/>
    </row>
    <row r="114" spans="3:5" x14ac:dyDescent="0.35">
      <c r="C114"/>
      <c r="D114"/>
      <c r="E114"/>
    </row>
    <row r="115" spans="3:5" x14ac:dyDescent="0.35">
      <c r="C115"/>
      <c r="D115"/>
      <c r="E115"/>
    </row>
    <row r="116" spans="3:5" x14ac:dyDescent="0.35">
      <c r="C116"/>
      <c r="D116"/>
      <c r="E116"/>
    </row>
    <row r="117" spans="3:5" x14ac:dyDescent="0.35">
      <c r="C117"/>
      <c r="D117"/>
      <c r="E117"/>
    </row>
    <row r="118" spans="3:5" x14ac:dyDescent="0.35">
      <c r="C118"/>
      <c r="D118"/>
      <c r="E118"/>
    </row>
    <row r="119" spans="3:5" x14ac:dyDescent="0.35">
      <c r="C119"/>
      <c r="D119"/>
      <c r="E119"/>
    </row>
    <row r="120" spans="3:5" x14ac:dyDescent="0.35">
      <c r="C120"/>
      <c r="D120"/>
      <c r="E120"/>
    </row>
    <row r="121" spans="3:5" x14ac:dyDescent="0.35">
      <c r="C121"/>
      <c r="D121"/>
      <c r="E121"/>
    </row>
    <row r="122" spans="3:5" x14ac:dyDescent="0.35">
      <c r="C122"/>
      <c r="D122"/>
      <c r="E122"/>
    </row>
    <row r="123" spans="3:5" x14ac:dyDescent="0.35">
      <c r="C123"/>
      <c r="D123"/>
      <c r="E123"/>
    </row>
    <row r="124" spans="3:5" x14ac:dyDescent="0.35">
      <c r="C124"/>
      <c r="D124"/>
      <c r="E124"/>
    </row>
    <row r="125" spans="3:5" x14ac:dyDescent="0.35">
      <c r="C125"/>
      <c r="D125"/>
      <c r="E125"/>
    </row>
    <row r="126" spans="3:5" x14ac:dyDescent="0.35">
      <c r="C126"/>
      <c r="D126"/>
      <c r="E126"/>
    </row>
    <row r="127" spans="3:5" x14ac:dyDescent="0.35">
      <c r="C127"/>
      <c r="D127"/>
      <c r="E127"/>
    </row>
    <row r="128" spans="3:5" x14ac:dyDescent="0.35">
      <c r="C128"/>
      <c r="D128"/>
      <c r="E128"/>
    </row>
    <row r="129" spans="3:5" x14ac:dyDescent="0.35">
      <c r="C129"/>
      <c r="D129"/>
      <c r="E129"/>
    </row>
    <row r="130" spans="3:5" x14ac:dyDescent="0.35">
      <c r="C130"/>
      <c r="D130"/>
      <c r="E130"/>
    </row>
    <row r="131" spans="3:5" x14ac:dyDescent="0.35">
      <c r="C131"/>
      <c r="D131"/>
      <c r="E131"/>
    </row>
    <row r="132" spans="3:5" x14ac:dyDescent="0.35">
      <c r="C132"/>
      <c r="D132"/>
      <c r="E132"/>
    </row>
    <row r="133" spans="3:5" x14ac:dyDescent="0.35">
      <c r="C133"/>
      <c r="D133"/>
      <c r="E133"/>
    </row>
    <row r="134" spans="3:5" x14ac:dyDescent="0.35">
      <c r="C134"/>
      <c r="D134"/>
      <c r="E134"/>
    </row>
    <row r="135" spans="3:5" x14ac:dyDescent="0.35">
      <c r="C135"/>
      <c r="D135"/>
      <c r="E135"/>
    </row>
    <row r="136" spans="3:5" x14ac:dyDescent="0.35">
      <c r="C136"/>
      <c r="D136"/>
      <c r="E136"/>
    </row>
    <row r="137" spans="3:5" x14ac:dyDescent="0.35">
      <c r="C137"/>
      <c r="D137"/>
      <c r="E137"/>
    </row>
    <row r="138" spans="3:5" x14ac:dyDescent="0.35">
      <c r="C138"/>
      <c r="D138"/>
      <c r="E138"/>
    </row>
    <row r="139" spans="3:5" x14ac:dyDescent="0.35">
      <c r="C139"/>
      <c r="D139"/>
      <c r="E139"/>
    </row>
    <row r="140" spans="3:5" x14ac:dyDescent="0.35">
      <c r="C140"/>
      <c r="D140"/>
      <c r="E140"/>
    </row>
    <row r="141" spans="3:5" x14ac:dyDescent="0.35">
      <c r="C141"/>
      <c r="D141"/>
      <c r="E141"/>
    </row>
    <row r="142" spans="3:5" x14ac:dyDescent="0.35">
      <c r="C142"/>
      <c r="D142"/>
      <c r="E142"/>
    </row>
    <row r="143" spans="3:5" x14ac:dyDescent="0.35">
      <c r="C143"/>
      <c r="D143"/>
      <c r="E143"/>
    </row>
    <row r="144" spans="3:5" x14ac:dyDescent="0.35">
      <c r="C144"/>
      <c r="D144"/>
      <c r="E144"/>
    </row>
    <row r="145" spans="3:5" x14ac:dyDescent="0.35">
      <c r="C145"/>
      <c r="D145"/>
      <c r="E145"/>
    </row>
    <row r="146" spans="3:5" x14ac:dyDescent="0.35">
      <c r="C146"/>
      <c r="D146"/>
      <c r="E146"/>
    </row>
    <row r="147" spans="3:5" x14ac:dyDescent="0.35">
      <c r="C147"/>
      <c r="D147"/>
      <c r="E147"/>
    </row>
    <row r="148" spans="3:5" x14ac:dyDescent="0.35">
      <c r="C148"/>
      <c r="D148"/>
      <c r="E148"/>
    </row>
    <row r="149" spans="3:5" x14ac:dyDescent="0.35">
      <c r="C149"/>
      <c r="D149"/>
      <c r="E149"/>
    </row>
    <row r="150" spans="3:5" x14ac:dyDescent="0.35">
      <c r="C150"/>
      <c r="D150"/>
      <c r="E150"/>
    </row>
    <row r="151" spans="3:5" x14ac:dyDescent="0.35">
      <c r="C151"/>
      <c r="D151"/>
      <c r="E151"/>
    </row>
    <row r="152" spans="3:5" x14ac:dyDescent="0.35">
      <c r="C152"/>
      <c r="D152"/>
      <c r="E152"/>
    </row>
    <row r="153" spans="3:5" x14ac:dyDescent="0.35">
      <c r="C153"/>
      <c r="D153"/>
      <c r="E153"/>
    </row>
    <row r="154" spans="3:5" x14ac:dyDescent="0.35">
      <c r="C154"/>
      <c r="D154"/>
      <c r="E154"/>
    </row>
    <row r="155" spans="3:5" x14ac:dyDescent="0.35">
      <c r="C155"/>
      <c r="D155"/>
      <c r="E155"/>
    </row>
    <row r="156" spans="3:5" x14ac:dyDescent="0.35">
      <c r="C156"/>
      <c r="D156"/>
      <c r="E156"/>
    </row>
    <row r="157" spans="3:5" x14ac:dyDescent="0.35">
      <c r="C157"/>
      <c r="D157"/>
      <c r="E157"/>
    </row>
    <row r="158" spans="3:5" x14ac:dyDescent="0.35">
      <c r="C158"/>
      <c r="D158"/>
      <c r="E158"/>
    </row>
    <row r="159" spans="3:5" x14ac:dyDescent="0.35">
      <c r="C159"/>
      <c r="D159"/>
      <c r="E159"/>
    </row>
    <row r="160" spans="3:5" x14ac:dyDescent="0.35">
      <c r="C160"/>
      <c r="D160"/>
      <c r="E160"/>
    </row>
    <row r="161" spans="3:5" x14ac:dyDescent="0.35">
      <c r="C161"/>
      <c r="D161"/>
      <c r="E161"/>
    </row>
    <row r="162" spans="3:5" x14ac:dyDescent="0.35">
      <c r="C162"/>
      <c r="D162"/>
      <c r="E162"/>
    </row>
    <row r="163" spans="3:5" x14ac:dyDescent="0.35">
      <c r="C163"/>
      <c r="D163"/>
      <c r="E163"/>
    </row>
    <row r="164" spans="3:5" x14ac:dyDescent="0.35">
      <c r="C164"/>
      <c r="D164"/>
      <c r="E164"/>
    </row>
    <row r="165" spans="3:5" x14ac:dyDescent="0.35">
      <c r="C165"/>
      <c r="D165"/>
      <c r="E165"/>
    </row>
    <row r="166" spans="3:5" x14ac:dyDescent="0.35">
      <c r="C166"/>
      <c r="D166"/>
      <c r="E166"/>
    </row>
    <row r="167" spans="3:5" x14ac:dyDescent="0.35">
      <c r="C167"/>
      <c r="D167"/>
      <c r="E167"/>
    </row>
    <row r="168" spans="3:5" x14ac:dyDescent="0.35">
      <c r="C168"/>
      <c r="D168"/>
      <c r="E168"/>
    </row>
    <row r="169" spans="3:5" x14ac:dyDescent="0.35">
      <c r="C169"/>
      <c r="D169"/>
      <c r="E169"/>
    </row>
    <row r="170" spans="3:5" x14ac:dyDescent="0.35">
      <c r="C170"/>
      <c r="D170"/>
      <c r="E170"/>
    </row>
    <row r="171" spans="3:5" x14ac:dyDescent="0.35">
      <c r="C171"/>
      <c r="D171"/>
      <c r="E171"/>
    </row>
    <row r="172" spans="3:5" x14ac:dyDescent="0.35">
      <c r="C172"/>
      <c r="D172"/>
      <c r="E172"/>
    </row>
    <row r="173" spans="3:5" x14ac:dyDescent="0.35">
      <c r="C173"/>
      <c r="D173"/>
      <c r="E173"/>
    </row>
    <row r="174" spans="3:5" x14ac:dyDescent="0.35">
      <c r="C174"/>
      <c r="D174"/>
      <c r="E174"/>
    </row>
    <row r="175" spans="3:5" x14ac:dyDescent="0.35">
      <c r="C175"/>
      <c r="D175"/>
      <c r="E175"/>
    </row>
    <row r="176" spans="3:5" x14ac:dyDescent="0.35">
      <c r="C176"/>
      <c r="D176"/>
      <c r="E176"/>
    </row>
    <row r="177" spans="3:5" x14ac:dyDescent="0.35">
      <c r="C177"/>
      <c r="D177"/>
      <c r="E177"/>
    </row>
    <row r="178" spans="3:5" x14ac:dyDescent="0.35">
      <c r="C178"/>
      <c r="D178"/>
      <c r="E178"/>
    </row>
    <row r="179" spans="3:5" x14ac:dyDescent="0.35">
      <c r="C179"/>
      <c r="D179"/>
      <c r="E179"/>
    </row>
    <row r="180" spans="3:5" x14ac:dyDescent="0.35">
      <c r="C180"/>
      <c r="D180"/>
      <c r="E180"/>
    </row>
    <row r="181" spans="3:5" x14ac:dyDescent="0.35">
      <c r="C181"/>
      <c r="D181"/>
      <c r="E181"/>
    </row>
    <row r="182" spans="3:5" x14ac:dyDescent="0.35">
      <c r="C182"/>
      <c r="D182"/>
      <c r="E182"/>
    </row>
    <row r="183" spans="3:5" x14ac:dyDescent="0.35">
      <c r="C183"/>
      <c r="D183"/>
      <c r="E183"/>
    </row>
    <row r="184" spans="3:5" x14ac:dyDescent="0.35">
      <c r="C184"/>
      <c r="D184"/>
      <c r="E184"/>
    </row>
  </sheetData>
  <printOptions horizontalCentered="1"/>
  <pageMargins left="0.7" right="0.7" top="0.75" bottom="0.75" header="0.3" footer="0.3"/>
  <pageSetup scale="81" orientation="landscape" horizontalDpi="90" verticalDpi="9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9"/>
  <sheetViews>
    <sheetView workbookViewId="0">
      <selection activeCell="J2" sqref="J2"/>
    </sheetView>
  </sheetViews>
  <sheetFormatPr defaultRowHeight="14.5" x14ac:dyDescent="0.35"/>
  <cols>
    <col min="1" max="1" width="4.7265625" bestFit="1" customWidth="1"/>
    <col min="2" max="2" width="51.7265625" customWidth="1"/>
    <col min="3" max="3" width="5.81640625" customWidth="1"/>
    <col min="4" max="4" width="13.26953125" bestFit="1" customWidth="1"/>
    <col min="5" max="5" width="11.7265625" bestFit="1" customWidth="1"/>
    <col min="6" max="9" width="15.7265625" bestFit="1" customWidth="1"/>
    <col min="10" max="10" width="21.26953125" bestFit="1" customWidth="1"/>
    <col min="11" max="11" width="17.26953125" bestFit="1" customWidth="1"/>
  </cols>
  <sheetData>
    <row r="1" spans="1:11" x14ac:dyDescent="0.35">
      <c r="A1" s="45"/>
      <c r="B1" s="60" t="s">
        <v>0</v>
      </c>
      <c r="C1" s="45"/>
      <c r="D1" s="45"/>
      <c r="E1" s="45"/>
      <c r="F1" s="45"/>
      <c r="G1" s="45"/>
      <c r="H1" s="45"/>
      <c r="I1" s="45"/>
      <c r="J1" s="8" t="s">
        <v>97</v>
      </c>
    </row>
    <row r="2" spans="1:11" ht="15" thickBot="1" x14ac:dyDescent="0.4">
      <c r="A2" s="45"/>
      <c r="B2" s="60" t="s">
        <v>1</v>
      </c>
      <c r="C2" s="45"/>
      <c r="D2" s="45"/>
      <c r="E2" s="45"/>
      <c r="F2" s="45"/>
      <c r="G2" s="45"/>
      <c r="H2" s="45"/>
      <c r="I2" s="45"/>
      <c r="J2" s="67" t="s">
        <v>99</v>
      </c>
    </row>
    <row r="3" spans="1:11" x14ac:dyDescent="0.35">
      <c r="A3" s="45"/>
      <c r="B3" s="60" t="s">
        <v>2</v>
      </c>
      <c r="C3" s="45"/>
      <c r="D3" s="45"/>
      <c r="E3" s="45"/>
      <c r="F3" s="45"/>
      <c r="G3" s="45"/>
      <c r="H3" s="45"/>
      <c r="I3" s="45"/>
      <c r="J3" s="45"/>
      <c r="K3" s="45"/>
    </row>
    <row r="4" spans="1:11" x14ac:dyDescent="0.35">
      <c r="A4" s="45"/>
      <c r="B4" s="46" t="s">
        <v>77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35">
      <c r="A5" s="45"/>
      <c r="B5" s="45"/>
      <c r="C5" s="45"/>
      <c r="D5" s="47"/>
      <c r="E5" s="47" t="s">
        <v>35</v>
      </c>
      <c r="F5" s="47"/>
      <c r="G5" s="47" t="s">
        <v>35</v>
      </c>
      <c r="H5" s="47"/>
      <c r="I5" s="47" t="s">
        <v>34</v>
      </c>
      <c r="J5" s="47"/>
      <c r="K5" s="47" t="s">
        <v>34</v>
      </c>
    </row>
    <row r="6" spans="1:11" x14ac:dyDescent="0.35">
      <c r="A6" s="45"/>
      <c r="B6" s="60" t="s">
        <v>29</v>
      </c>
      <c r="C6" s="45"/>
      <c r="D6" s="47"/>
      <c r="E6" s="47"/>
      <c r="F6" s="47"/>
      <c r="G6" s="47"/>
      <c r="H6" s="47"/>
      <c r="I6" s="47"/>
      <c r="J6" s="47"/>
      <c r="K6" s="47"/>
    </row>
    <row r="7" spans="1:11" x14ac:dyDescent="0.35">
      <c r="A7" s="45"/>
      <c r="B7" s="45"/>
      <c r="C7" s="45"/>
      <c r="D7" s="47"/>
      <c r="E7" s="47" t="s">
        <v>36</v>
      </c>
      <c r="F7" s="47">
        <v>2022</v>
      </c>
      <c r="G7" s="47" t="s">
        <v>37</v>
      </c>
      <c r="H7" s="47">
        <v>2023</v>
      </c>
      <c r="I7" s="47" t="s">
        <v>37</v>
      </c>
      <c r="J7" s="47">
        <v>2024</v>
      </c>
      <c r="K7" s="47" t="s">
        <v>37</v>
      </c>
    </row>
    <row r="8" spans="1:11" x14ac:dyDescent="0.35">
      <c r="A8" s="45"/>
      <c r="B8" s="45"/>
      <c r="C8" s="48"/>
      <c r="D8" s="49" t="s">
        <v>69</v>
      </c>
      <c r="E8" s="47" t="s">
        <v>37</v>
      </c>
      <c r="F8" s="47" t="s">
        <v>39</v>
      </c>
      <c r="G8" s="47" t="s">
        <v>40</v>
      </c>
      <c r="H8" s="47" t="s">
        <v>41</v>
      </c>
      <c r="I8" s="47" t="s">
        <v>40</v>
      </c>
      <c r="J8" s="47" t="s">
        <v>42</v>
      </c>
      <c r="K8" s="47" t="s">
        <v>40</v>
      </c>
    </row>
    <row r="9" spans="1:11" x14ac:dyDescent="0.35">
      <c r="A9" s="47" t="s">
        <v>3</v>
      </c>
      <c r="B9" s="50"/>
      <c r="C9" s="51"/>
      <c r="D9" s="51" t="s">
        <v>38</v>
      </c>
      <c r="E9" s="47" t="s">
        <v>43</v>
      </c>
      <c r="F9" s="47" t="s">
        <v>44</v>
      </c>
      <c r="G9" s="47" t="s">
        <v>45</v>
      </c>
      <c r="H9" s="47" t="s">
        <v>44</v>
      </c>
      <c r="I9" s="47" t="s">
        <v>46</v>
      </c>
      <c r="J9" s="47" t="s">
        <v>44</v>
      </c>
      <c r="K9" s="47" t="s">
        <v>46</v>
      </c>
    </row>
    <row r="10" spans="1:11" x14ac:dyDescent="0.35">
      <c r="A10" s="52" t="s">
        <v>68</v>
      </c>
      <c r="B10" s="52" t="s">
        <v>47</v>
      </c>
      <c r="C10" s="52"/>
      <c r="D10" s="52" t="s">
        <v>48</v>
      </c>
      <c r="E10" s="52" t="s">
        <v>49</v>
      </c>
      <c r="F10" s="52" t="s">
        <v>48</v>
      </c>
      <c r="G10" s="52" t="s">
        <v>41</v>
      </c>
      <c r="H10" s="52" t="s">
        <v>48</v>
      </c>
      <c r="I10" s="52" t="s">
        <v>41</v>
      </c>
      <c r="J10" s="52" t="s">
        <v>48</v>
      </c>
      <c r="K10" s="52" t="s">
        <v>42</v>
      </c>
    </row>
    <row r="11" spans="1:11" ht="18.5" x14ac:dyDescent="0.45">
      <c r="A11" s="47">
        <v>1</v>
      </c>
      <c r="B11" s="53" t="s">
        <v>78</v>
      </c>
      <c r="C11" s="54" t="s">
        <v>79</v>
      </c>
      <c r="D11" s="51"/>
      <c r="E11" s="45"/>
      <c r="F11" s="45"/>
      <c r="G11" s="45"/>
      <c r="H11" s="45"/>
      <c r="I11" s="45"/>
      <c r="J11" s="45"/>
      <c r="K11" s="45"/>
    </row>
    <row r="12" spans="1:11" x14ac:dyDescent="0.35">
      <c r="A12" s="47">
        <f>A11+1</f>
        <v>2</v>
      </c>
      <c r="B12" s="45" t="s">
        <v>50</v>
      </c>
      <c r="C12" s="45"/>
      <c r="D12" s="55">
        <v>0</v>
      </c>
      <c r="E12" s="55">
        <v>0</v>
      </c>
      <c r="F12" s="56">
        <v>3273093.5500000003</v>
      </c>
      <c r="G12" s="56">
        <v>3273093.5500000003</v>
      </c>
      <c r="H12" s="56">
        <v>9840603.2199999969</v>
      </c>
      <c r="I12" s="56">
        <v>13113696.769999998</v>
      </c>
      <c r="J12" s="56">
        <v>18030677.910000019</v>
      </c>
      <c r="K12" s="56">
        <v>31144374.680000015</v>
      </c>
    </row>
    <row r="13" spans="1:11" x14ac:dyDescent="0.35">
      <c r="A13" s="47">
        <f t="shared" ref="A13:A76" si="0">A12+1</f>
        <v>3</v>
      </c>
      <c r="B13" s="45" t="s">
        <v>51</v>
      </c>
      <c r="C13" s="45"/>
      <c r="D13" s="55">
        <v>0</v>
      </c>
      <c r="E13" s="55">
        <v>0</v>
      </c>
      <c r="F13" s="56">
        <v>1623965.1964619998</v>
      </c>
      <c r="G13" s="56">
        <v>1623965.1964619998</v>
      </c>
      <c r="H13" s="56">
        <v>578426.5767839998</v>
      </c>
      <c r="I13" s="56">
        <v>2202391.7732459996</v>
      </c>
      <c r="J13" s="56">
        <v>2489754.1390260002</v>
      </c>
      <c r="K13" s="56">
        <v>4692145.9122719998</v>
      </c>
    </row>
    <row r="14" spans="1:11" x14ac:dyDescent="0.35">
      <c r="A14" s="47">
        <f t="shared" si="0"/>
        <v>4</v>
      </c>
      <c r="B14" s="45" t="s">
        <v>52</v>
      </c>
      <c r="C14" s="45"/>
      <c r="D14" s="55">
        <v>0</v>
      </c>
      <c r="E14" s="55">
        <v>0</v>
      </c>
      <c r="F14" s="56">
        <v>190269.56</v>
      </c>
      <c r="G14" s="56">
        <v>190269.56</v>
      </c>
      <c r="H14" s="56">
        <v>588293.76</v>
      </c>
      <c r="I14" s="56">
        <v>778563.32000000007</v>
      </c>
      <c r="J14" s="56">
        <v>2170084.3599999994</v>
      </c>
      <c r="K14" s="56">
        <v>2948647.6799999997</v>
      </c>
    </row>
    <row r="15" spans="1:11" x14ac:dyDescent="0.35">
      <c r="A15" s="47">
        <f t="shared" si="0"/>
        <v>5</v>
      </c>
      <c r="B15" s="45" t="s">
        <v>53</v>
      </c>
      <c r="C15" s="45"/>
      <c r="D15" s="57">
        <v>0</v>
      </c>
      <c r="E15" s="57">
        <v>0</v>
      </c>
      <c r="F15" s="58">
        <v>1796060.637504</v>
      </c>
      <c r="G15" s="58">
        <v>1796060.637504</v>
      </c>
      <c r="H15" s="58">
        <v>3837403.1659739995</v>
      </c>
      <c r="I15" s="58">
        <v>5633463.8034779998</v>
      </c>
      <c r="J15" s="58">
        <v>4340981.5388940005</v>
      </c>
      <c r="K15" s="58">
        <v>9974445.3423720002</v>
      </c>
    </row>
    <row r="16" spans="1:11" x14ac:dyDescent="0.35">
      <c r="A16" s="47">
        <f t="shared" si="0"/>
        <v>6</v>
      </c>
      <c r="B16" s="45" t="s">
        <v>54</v>
      </c>
      <c r="C16" s="45"/>
      <c r="D16" s="55">
        <v>0</v>
      </c>
      <c r="E16" s="55">
        <v>0</v>
      </c>
      <c r="F16" s="56">
        <v>6883388.9439660003</v>
      </c>
      <c r="G16" s="56">
        <v>6883388.9439660003</v>
      </c>
      <c r="H16" s="56">
        <v>14844726.722757995</v>
      </c>
      <c r="I16" s="56">
        <v>21728115.666723996</v>
      </c>
      <c r="J16" s="56">
        <v>27031497.947920021</v>
      </c>
      <c r="K16" s="56">
        <v>48759613.614644013</v>
      </c>
    </row>
    <row r="17" spans="1:11" x14ac:dyDescent="0.35">
      <c r="A17" s="47">
        <f t="shared" si="0"/>
        <v>7</v>
      </c>
      <c r="B17" s="45"/>
      <c r="C17" s="45"/>
      <c r="D17" s="55"/>
      <c r="E17" s="55"/>
      <c r="F17" s="56"/>
      <c r="G17" s="56"/>
      <c r="H17" s="56"/>
      <c r="I17" s="56"/>
      <c r="J17" s="56"/>
      <c r="K17" s="56"/>
    </row>
    <row r="18" spans="1:11" x14ac:dyDescent="0.35">
      <c r="A18" s="47">
        <f t="shared" si="0"/>
        <v>8</v>
      </c>
      <c r="B18" s="45" t="s">
        <v>55</v>
      </c>
      <c r="C18" s="45"/>
      <c r="D18" s="55">
        <v>0</v>
      </c>
      <c r="E18" s="55">
        <v>0</v>
      </c>
      <c r="F18" s="56">
        <v>6883388.9439660003</v>
      </c>
      <c r="G18" s="56">
        <v>6883388.9439660003</v>
      </c>
      <c r="H18" s="56">
        <v>14844726.722757995</v>
      </c>
      <c r="I18" s="56">
        <v>21728115.666723996</v>
      </c>
      <c r="J18" s="56">
        <v>27031497.947920021</v>
      </c>
      <c r="K18" s="56">
        <v>48759613.614644013</v>
      </c>
    </row>
    <row r="19" spans="1:11" x14ac:dyDescent="0.35">
      <c r="A19" s="47">
        <f t="shared" si="0"/>
        <v>9</v>
      </c>
      <c r="B19" s="45"/>
      <c r="C19" s="45"/>
      <c r="D19" s="55"/>
      <c r="E19" s="55"/>
      <c r="F19" s="56"/>
      <c r="G19" s="56"/>
      <c r="H19" s="56"/>
      <c r="I19" s="56"/>
      <c r="J19" s="56"/>
      <c r="K19" s="56"/>
    </row>
    <row r="20" spans="1:11" x14ac:dyDescent="0.35">
      <c r="A20" s="47">
        <f t="shared" si="0"/>
        <v>10</v>
      </c>
      <c r="B20" s="45" t="s">
        <v>56</v>
      </c>
      <c r="C20" s="59">
        <v>0.21</v>
      </c>
      <c r="D20" s="57">
        <v>0</v>
      </c>
      <c r="E20" s="57">
        <v>0</v>
      </c>
      <c r="F20" s="58">
        <v>-1445511.6782328601</v>
      </c>
      <c r="G20" s="58">
        <v>-1445511.6782328601</v>
      </c>
      <c r="H20" s="58">
        <v>-3117392.611779179</v>
      </c>
      <c r="I20" s="58">
        <v>-4562904.2900120392</v>
      </c>
      <c r="J20" s="58">
        <v>-5676614.5690632043</v>
      </c>
      <c r="K20" s="58">
        <v>-10239518.859075243</v>
      </c>
    </row>
    <row r="21" spans="1:11" x14ac:dyDescent="0.35">
      <c r="A21" s="47">
        <f t="shared" si="0"/>
        <v>11</v>
      </c>
      <c r="B21" s="45"/>
      <c r="C21" s="45"/>
      <c r="D21" s="55"/>
      <c r="E21" s="55"/>
      <c r="F21" s="56"/>
      <c r="G21" s="56"/>
      <c r="H21" s="56"/>
      <c r="I21" s="56"/>
      <c r="J21" s="56"/>
      <c r="K21" s="56"/>
    </row>
    <row r="22" spans="1:11" ht="15" thickBot="1" x14ac:dyDescent="0.4">
      <c r="A22" s="47">
        <f t="shared" si="0"/>
        <v>12</v>
      </c>
      <c r="B22" s="60" t="s">
        <v>57</v>
      </c>
      <c r="C22" s="45"/>
      <c r="D22" s="61">
        <v>0</v>
      </c>
      <c r="E22" s="61">
        <v>0</v>
      </c>
      <c r="F22" s="62">
        <v>-5437877.2657331405</v>
      </c>
      <c r="G22" s="62">
        <v>-5437877.2657331405</v>
      </c>
      <c r="H22" s="62">
        <v>-11727334.110978816</v>
      </c>
      <c r="I22" s="62">
        <v>-17165211.376711957</v>
      </c>
      <c r="J22" s="62">
        <v>-21354883.378856815</v>
      </c>
      <c r="K22" s="62">
        <v>-38520094.755568773</v>
      </c>
    </row>
    <row r="23" spans="1:11" ht="15" thickTop="1" x14ac:dyDescent="0.35">
      <c r="A23" s="47">
        <f t="shared" si="0"/>
        <v>13</v>
      </c>
      <c r="B23" s="45"/>
      <c r="C23" s="45"/>
      <c r="D23" s="55"/>
      <c r="E23" s="55"/>
      <c r="F23" s="56"/>
      <c r="G23" s="56"/>
      <c r="H23" s="56"/>
      <c r="I23" s="56"/>
      <c r="J23" s="56"/>
      <c r="K23" s="56"/>
    </row>
    <row r="24" spans="1:11" x14ac:dyDescent="0.35">
      <c r="A24" s="47">
        <f t="shared" si="0"/>
        <v>14</v>
      </c>
      <c r="B24" s="45" t="s">
        <v>80</v>
      </c>
      <c r="C24" s="45"/>
      <c r="D24" s="55">
        <v>0</v>
      </c>
      <c r="E24" s="55">
        <v>0</v>
      </c>
      <c r="F24" s="56">
        <v>275144876.54060608</v>
      </c>
      <c r="G24" s="56">
        <v>275144876.54060608</v>
      </c>
      <c r="H24" s="56">
        <v>156248807.7365998</v>
      </c>
      <c r="I24" s="56">
        <v>431393684.27720588</v>
      </c>
      <c r="J24" s="56">
        <v>519951689.80276006</v>
      </c>
      <c r="K24" s="56">
        <v>951345374.07996595</v>
      </c>
    </row>
    <row r="25" spans="1:11" x14ac:dyDescent="0.35">
      <c r="A25" s="47">
        <f t="shared" si="0"/>
        <v>15</v>
      </c>
      <c r="B25" s="45" t="s">
        <v>81</v>
      </c>
      <c r="C25" s="45"/>
      <c r="D25" s="55">
        <v>0</v>
      </c>
      <c r="E25" s="55">
        <v>0</v>
      </c>
      <c r="F25" s="56">
        <v>-6883388.9439660003</v>
      </c>
      <c r="G25" s="56">
        <v>-6883388.9439660003</v>
      </c>
      <c r="H25" s="56">
        <v>-9398218.0489399992</v>
      </c>
      <c r="I25" s="56">
        <v>-16281606.992906</v>
      </c>
      <c r="J25" s="56">
        <v>-35005245.804460004</v>
      </c>
      <c r="K25" s="56">
        <v>-51286852.797366001</v>
      </c>
    </row>
    <row r="26" spans="1:11" x14ac:dyDescent="0.35">
      <c r="A26" s="47">
        <f t="shared" si="0"/>
        <v>16</v>
      </c>
      <c r="B26" s="45" t="s">
        <v>82</v>
      </c>
      <c r="C26" s="45"/>
      <c r="D26" s="57">
        <v>0</v>
      </c>
      <c r="E26" s="57">
        <v>0</v>
      </c>
      <c r="F26" s="58">
        <v>-2634322.4648799994</v>
      </c>
      <c r="G26" s="58">
        <v>-2634322.4648799994</v>
      </c>
      <c r="H26" s="58">
        <v>-5049179.8292279989</v>
      </c>
      <c r="I26" s="58">
        <v>-7683502.2941079987</v>
      </c>
      <c r="J26" s="58">
        <v>-12452260.163154002</v>
      </c>
      <c r="K26" s="58">
        <v>-20135762.457262002</v>
      </c>
    </row>
    <row r="27" spans="1:11" x14ac:dyDescent="0.35">
      <c r="A27" s="47">
        <f t="shared" si="0"/>
        <v>17</v>
      </c>
      <c r="B27" s="60" t="s">
        <v>58</v>
      </c>
      <c r="C27" s="45"/>
      <c r="D27" s="55">
        <v>0</v>
      </c>
      <c r="E27" s="55">
        <v>0</v>
      </c>
      <c r="F27" s="56">
        <v>265627165.13176009</v>
      </c>
      <c r="G27" s="56">
        <v>265627165.13176009</v>
      </c>
      <c r="H27" s="56">
        <v>141801409.85843182</v>
      </c>
      <c r="I27" s="56">
        <v>407428574.99019194</v>
      </c>
      <c r="J27" s="56">
        <v>472494183.83514607</v>
      </c>
      <c r="K27" s="56">
        <v>879922758.82533789</v>
      </c>
    </row>
    <row r="28" spans="1:11" x14ac:dyDescent="0.35">
      <c r="A28" s="47">
        <f t="shared" si="0"/>
        <v>18</v>
      </c>
      <c r="B28" s="45"/>
      <c r="C28" s="45"/>
      <c r="D28" s="55"/>
      <c r="E28" s="55"/>
      <c r="F28" s="55"/>
      <c r="G28" s="55"/>
      <c r="H28" s="55"/>
      <c r="I28" s="55"/>
      <c r="J28" s="55"/>
      <c r="K28" s="55"/>
    </row>
    <row r="29" spans="1:11" ht="18.5" x14ac:dyDescent="0.45">
      <c r="A29" s="47">
        <f t="shared" si="0"/>
        <v>19</v>
      </c>
      <c r="B29" s="53" t="s">
        <v>83</v>
      </c>
      <c r="C29" s="45"/>
      <c r="D29" s="55"/>
      <c r="E29" s="55"/>
      <c r="F29" s="55"/>
      <c r="G29" s="55"/>
      <c r="H29" s="55"/>
      <c r="I29" s="55"/>
      <c r="J29" s="55"/>
      <c r="K29" s="55"/>
    </row>
    <row r="30" spans="1:11" x14ac:dyDescent="0.35">
      <c r="A30" s="47">
        <f t="shared" si="0"/>
        <v>20</v>
      </c>
      <c r="B30" s="45" t="s">
        <v>50</v>
      </c>
      <c r="C30" s="45"/>
      <c r="D30" s="55">
        <v>0</v>
      </c>
      <c r="E30" s="55">
        <v>0</v>
      </c>
      <c r="F30" s="55">
        <v>124018.31999999996</v>
      </c>
      <c r="G30" s="55">
        <v>124018.31999999996</v>
      </c>
      <c r="H30" s="55">
        <v>97835.560000000245</v>
      </c>
      <c r="I30" s="55">
        <v>221853.88000000021</v>
      </c>
      <c r="J30" s="55">
        <v>241632.77999999971</v>
      </c>
      <c r="K30" s="55">
        <v>463486.65999999992</v>
      </c>
    </row>
    <row r="31" spans="1:11" x14ac:dyDescent="0.35">
      <c r="A31" s="47">
        <f t="shared" si="0"/>
        <v>21</v>
      </c>
      <c r="B31" s="45" t="s">
        <v>51</v>
      </c>
      <c r="C31" s="45"/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</row>
    <row r="32" spans="1:11" x14ac:dyDescent="0.35">
      <c r="A32" s="47">
        <f t="shared" si="0"/>
        <v>22</v>
      </c>
      <c r="B32" s="45" t="s">
        <v>52</v>
      </c>
      <c r="C32" s="45"/>
      <c r="D32" s="55">
        <v>0</v>
      </c>
      <c r="E32" s="55">
        <v>0</v>
      </c>
      <c r="F32" s="55">
        <v>7346.88</v>
      </c>
      <c r="G32" s="55">
        <v>7346.88</v>
      </c>
      <c r="H32" s="55">
        <v>40307.040000000001</v>
      </c>
      <c r="I32" s="55">
        <v>47653.919999999998</v>
      </c>
      <c r="J32" s="55">
        <v>71876.820000000007</v>
      </c>
      <c r="K32" s="55">
        <v>119530.74</v>
      </c>
    </row>
    <row r="33" spans="1:11" x14ac:dyDescent="0.35">
      <c r="A33" s="47">
        <f t="shared" si="0"/>
        <v>23</v>
      </c>
      <c r="B33" s="45" t="s">
        <v>53</v>
      </c>
      <c r="C33" s="45"/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</row>
    <row r="34" spans="1:11" x14ac:dyDescent="0.35">
      <c r="A34" s="47">
        <f t="shared" si="0"/>
        <v>24</v>
      </c>
      <c r="B34" s="45" t="s">
        <v>54</v>
      </c>
      <c r="C34" s="45"/>
      <c r="D34" s="55">
        <v>0</v>
      </c>
      <c r="E34" s="55">
        <v>0</v>
      </c>
      <c r="F34" s="55">
        <v>131365.19999999995</v>
      </c>
      <c r="G34" s="55">
        <v>131365.19999999995</v>
      </c>
      <c r="H34" s="55">
        <v>138142.60000000024</v>
      </c>
      <c r="I34" s="55">
        <v>269507.80000000022</v>
      </c>
      <c r="J34" s="55">
        <v>313509.59999999974</v>
      </c>
      <c r="K34" s="55">
        <v>583017.39999999991</v>
      </c>
    </row>
    <row r="35" spans="1:11" x14ac:dyDescent="0.35">
      <c r="A35" s="47">
        <f t="shared" si="0"/>
        <v>25</v>
      </c>
      <c r="B35" s="45"/>
      <c r="C35" s="45"/>
      <c r="D35" s="55"/>
      <c r="E35" s="55"/>
      <c r="F35" s="55"/>
      <c r="G35" s="55"/>
      <c r="H35" s="55"/>
      <c r="I35" s="55"/>
      <c r="J35" s="55"/>
      <c r="K35" s="55"/>
    </row>
    <row r="36" spans="1:11" x14ac:dyDescent="0.35">
      <c r="A36" s="47">
        <f t="shared" si="0"/>
        <v>26</v>
      </c>
      <c r="B36" s="45" t="s">
        <v>55</v>
      </c>
      <c r="C36" s="45"/>
      <c r="D36" s="55">
        <v>0</v>
      </c>
      <c r="E36" s="55">
        <v>0</v>
      </c>
      <c r="F36" s="55">
        <v>131365.19999999995</v>
      </c>
      <c r="G36" s="55">
        <v>131365.19999999995</v>
      </c>
      <c r="H36" s="55">
        <v>138142.60000000024</v>
      </c>
      <c r="I36" s="55">
        <v>269507.80000000022</v>
      </c>
      <c r="J36" s="55">
        <v>313509.59999999974</v>
      </c>
      <c r="K36" s="55">
        <v>583017.39999999991</v>
      </c>
    </row>
    <row r="37" spans="1:11" x14ac:dyDescent="0.35">
      <c r="A37" s="47">
        <f t="shared" si="0"/>
        <v>27</v>
      </c>
      <c r="B37" s="45"/>
      <c r="C37" s="45"/>
      <c r="D37" s="55"/>
      <c r="E37" s="55"/>
      <c r="F37" s="55"/>
      <c r="G37" s="55"/>
      <c r="H37" s="55"/>
      <c r="I37" s="55"/>
      <c r="J37" s="55"/>
      <c r="K37" s="55"/>
    </row>
    <row r="38" spans="1:11" x14ac:dyDescent="0.35">
      <c r="A38" s="47">
        <f t="shared" si="0"/>
        <v>28</v>
      </c>
      <c r="B38" s="45" t="s">
        <v>56</v>
      </c>
      <c r="C38" s="59">
        <v>0.21</v>
      </c>
      <c r="D38" s="57">
        <v>0</v>
      </c>
      <c r="E38" s="57">
        <v>0</v>
      </c>
      <c r="F38" s="57">
        <v>-27586.691999999988</v>
      </c>
      <c r="G38" s="57">
        <v>-27586.691999999988</v>
      </c>
      <c r="H38" s="57">
        <v>-29009.946000000051</v>
      </c>
      <c r="I38" s="57">
        <v>-56596.638000000043</v>
      </c>
      <c r="J38" s="57">
        <v>-65837.015999999945</v>
      </c>
      <c r="K38" s="57">
        <v>-122433.65399999998</v>
      </c>
    </row>
    <row r="39" spans="1:11" x14ac:dyDescent="0.35">
      <c r="A39" s="47">
        <f t="shared" si="0"/>
        <v>29</v>
      </c>
      <c r="B39" s="45"/>
      <c r="C39" s="45"/>
      <c r="D39" s="55"/>
      <c r="E39" s="55"/>
      <c r="F39" s="55"/>
      <c r="G39" s="55"/>
      <c r="H39" s="55"/>
      <c r="I39" s="55"/>
      <c r="J39" s="55"/>
      <c r="K39" s="55"/>
    </row>
    <row r="40" spans="1:11" ht="15" thickBot="1" x14ac:dyDescent="0.4">
      <c r="A40" s="47">
        <f t="shared" si="0"/>
        <v>30</v>
      </c>
      <c r="B40" s="60" t="s">
        <v>57</v>
      </c>
      <c r="C40" s="45"/>
      <c r="D40" s="61">
        <v>0</v>
      </c>
      <c r="E40" s="61">
        <v>0</v>
      </c>
      <c r="F40" s="61">
        <v>-103778.50799999997</v>
      </c>
      <c r="G40" s="61">
        <v>-103778.50799999997</v>
      </c>
      <c r="H40" s="61">
        <v>-109132.65400000018</v>
      </c>
      <c r="I40" s="61">
        <v>-212911.16200000019</v>
      </c>
      <c r="J40" s="61">
        <v>-247672.5839999998</v>
      </c>
      <c r="K40" s="61">
        <v>-460583.74599999993</v>
      </c>
    </row>
    <row r="41" spans="1:11" ht="15" thickTop="1" x14ac:dyDescent="0.35">
      <c r="A41" s="47">
        <f t="shared" si="0"/>
        <v>31</v>
      </c>
      <c r="B41" s="45"/>
      <c r="C41" s="45"/>
      <c r="D41" s="55"/>
      <c r="E41" s="55"/>
      <c r="F41" s="55"/>
      <c r="G41" s="55"/>
      <c r="H41" s="55"/>
      <c r="I41" s="55"/>
      <c r="J41" s="55"/>
      <c r="K41" s="55"/>
    </row>
    <row r="42" spans="1:11" x14ac:dyDescent="0.35">
      <c r="A42" s="47">
        <f t="shared" si="0"/>
        <v>32</v>
      </c>
      <c r="B42" s="45" t="s">
        <v>80</v>
      </c>
      <c r="C42" s="45"/>
      <c r="D42" s="55">
        <v>0</v>
      </c>
      <c r="E42" s="55">
        <v>0</v>
      </c>
      <c r="F42" s="55">
        <v>4064845.8499999996</v>
      </c>
      <c r="G42" s="55">
        <v>4064845.8499999996</v>
      </c>
      <c r="H42" s="56">
        <v>4047296.6800000016</v>
      </c>
      <c r="I42" s="56">
        <v>8112142.5300000012</v>
      </c>
      <c r="J42" s="55">
        <v>8832345.3599999994</v>
      </c>
      <c r="K42" s="56">
        <v>16944487.890000001</v>
      </c>
    </row>
    <row r="43" spans="1:11" x14ac:dyDescent="0.35">
      <c r="A43" s="47">
        <f t="shared" si="0"/>
        <v>33</v>
      </c>
      <c r="B43" s="45" t="s">
        <v>81</v>
      </c>
      <c r="C43" s="45"/>
      <c r="D43" s="55">
        <v>0</v>
      </c>
      <c r="E43" s="55">
        <v>0</v>
      </c>
      <c r="F43" s="55">
        <v>-131365.19999999992</v>
      </c>
      <c r="G43" s="55">
        <v>-131365.19999999992</v>
      </c>
      <c r="H43" s="56">
        <v>-111605.50000000009</v>
      </c>
      <c r="I43" s="56">
        <v>-242970.7</v>
      </c>
      <c r="J43" s="56">
        <v>-419360.21</v>
      </c>
      <c r="K43" s="56">
        <v>-662330.91</v>
      </c>
    </row>
    <row r="44" spans="1:11" x14ac:dyDescent="0.35">
      <c r="A44" s="47">
        <f t="shared" si="0"/>
        <v>34</v>
      </c>
      <c r="B44" s="45" t="s">
        <v>82</v>
      </c>
      <c r="C44" s="45"/>
      <c r="D44" s="57">
        <v>0</v>
      </c>
      <c r="E44" s="57">
        <v>0</v>
      </c>
      <c r="F44" s="58">
        <v>-12153.700000000004</v>
      </c>
      <c r="G44" s="58">
        <v>-12153.700000000004</v>
      </c>
      <c r="H44" s="58">
        <v>-50860.449999999975</v>
      </c>
      <c r="I44" s="58">
        <v>-63014.14999999998</v>
      </c>
      <c r="J44" s="58">
        <v>-150990.09000000003</v>
      </c>
      <c r="K44" s="58">
        <v>-214004.24</v>
      </c>
    </row>
    <row r="45" spans="1:11" x14ac:dyDescent="0.35">
      <c r="A45" s="47">
        <f t="shared" si="0"/>
        <v>35</v>
      </c>
      <c r="B45" s="60" t="s">
        <v>58</v>
      </c>
      <c r="C45" s="45"/>
      <c r="D45" s="55">
        <v>0</v>
      </c>
      <c r="E45" s="55">
        <v>0</v>
      </c>
      <c r="F45" s="56">
        <v>3921326.9499999997</v>
      </c>
      <c r="G45" s="56">
        <v>3921326.9499999997</v>
      </c>
      <c r="H45" s="56">
        <v>3884830.7300000014</v>
      </c>
      <c r="I45" s="56">
        <v>7806157.6800000006</v>
      </c>
      <c r="J45" s="56">
        <v>8261995.0599999987</v>
      </c>
      <c r="K45" s="56">
        <v>16068152.74</v>
      </c>
    </row>
    <row r="46" spans="1:11" x14ac:dyDescent="0.35">
      <c r="A46" s="47">
        <f t="shared" si="0"/>
        <v>36</v>
      </c>
      <c r="B46" s="45"/>
      <c r="C46" s="45"/>
      <c r="D46" s="55"/>
      <c r="E46" s="55"/>
      <c r="F46" s="63"/>
      <c r="G46" s="63"/>
      <c r="H46" s="63"/>
      <c r="I46" s="63"/>
      <c r="J46" s="63"/>
      <c r="K46" s="63"/>
    </row>
    <row r="47" spans="1:11" ht="18.5" x14ac:dyDescent="0.45">
      <c r="A47" s="47">
        <f t="shared" si="0"/>
        <v>37</v>
      </c>
      <c r="B47" s="53" t="s">
        <v>84</v>
      </c>
      <c r="C47" s="45"/>
      <c r="D47" s="55"/>
      <c r="E47" s="55"/>
      <c r="F47" s="63"/>
      <c r="G47" s="63"/>
      <c r="H47" s="63"/>
      <c r="I47" s="63"/>
      <c r="J47" s="63"/>
      <c r="K47" s="63"/>
    </row>
    <row r="48" spans="1:11" x14ac:dyDescent="0.35">
      <c r="A48" s="47">
        <f t="shared" si="0"/>
        <v>38</v>
      </c>
      <c r="B48" s="45" t="s">
        <v>50</v>
      </c>
      <c r="C48" s="45"/>
      <c r="D48" s="55">
        <v>0</v>
      </c>
      <c r="E48" s="55">
        <v>0</v>
      </c>
      <c r="F48" s="56">
        <v>305733.2</v>
      </c>
      <c r="G48" s="56">
        <v>305733.2</v>
      </c>
      <c r="H48" s="56">
        <v>2603562.1599999997</v>
      </c>
      <c r="I48" s="56">
        <v>2909295.36</v>
      </c>
      <c r="J48" s="56">
        <v>2487783.1100000008</v>
      </c>
      <c r="K48" s="56">
        <v>5397078.4700000007</v>
      </c>
    </row>
    <row r="49" spans="1:11" x14ac:dyDescent="0.35">
      <c r="A49" s="47">
        <f t="shared" si="0"/>
        <v>39</v>
      </c>
      <c r="B49" s="45" t="s">
        <v>51</v>
      </c>
      <c r="C49" s="45"/>
      <c r="D49" s="55">
        <v>0</v>
      </c>
      <c r="E49" s="55">
        <v>0</v>
      </c>
      <c r="F49" s="56">
        <v>0</v>
      </c>
      <c r="G49" s="56">
        <v>0</v>
      </c>
      <c r="H49" s="56">
        <v>0</v>
      </c>
      <c r="I49" s="56">
        <v>0</v>
      </c>
      <c r="J49" s="56">
        <v>8266.4296259999992</v>
      </c>
      <c r="K49" s="56">
        <v>8266.4296259999992</v>
      </c>
    </row>
    <row r="50" spans="1:11" x14ac:dyDescent="0.35">
      <c r="A50" s="47">
        <f t="shared" si="0"/>
        <v>40</v>
      </c>
      <c r="B50" s="45" t="s">
        <v>52</v>
      </c>
      <c r="C50" s="45"/>
      <c r="D50" s="55">
        <v>0</v>
      </c>
      <c r="E50" s="55">
        <v>0</v>
      </c>
      <c r="F50" s="56">
        <v>0</v>
      </c>
      <c r="G50" s="56">
        <v>0</v>
      </c>
      <c r="H50" s="56">
        <v>0</v>
      </c>
      <c r="I50" s="56">
        <v>0</v>
      </c>
      <c r="J50" s="56">
        <v>0</v>
      </c>
      <c r="K50" s="56">
        <v>0</v>
      </c>
    </row>
    <row r="51" spans="1:11" x14ac:dyDescent="0.35">
      <c r="A51" s="47">
        <f t="shared" si="0"/>
        <v>41</v>
      </c>
      <c r="B51" s="45" t="s">
        <v>53</v>
      </c>
      <c r="C51" s="45"/>
      <c r="D51" s="57">
        <v>0</v>
      </c>
      <c r="E51" s="57">
        <v>0</v>
      </c>
      <c r="F51" s="58">
        <v>0</v>
      </c>
      <c r="G51" s="58">
        <v>0</v>
      </c>
      <c r="H51" s="58">
        <v>0</v>
      </c>
      <c r="I51" s="58">
        <v>0</v>
      </c>
      <c r="J51" s="58">
        <v>384929.94607200002</v>
      </c>
      <c r="K51" s="58">
        <v>384929.94607200002</v>
      </c>
    </row>
    <row r="52" spans="1:11" x14ac:dyDescent="0.35">
      <c r="A52" s="47">
        <f t="shared" si="0"/>
        <v>42</v>
      </c>
      <c r="B52" s="45" t="s">
        <v>54</v>
      </c>
      <c r="C52" s="45"/>
      <c r="D52" s="55">
        <v>0</v>
      </c>
      <c r="E52" s="55">
        <v>0</v>
      </c>
      <c r="F52" s="56">
        <v>305733.2</v>
      </c>
      <c r="G52" s="56">
        <v>305733.2</v>
      </c>
      <c r="H52" s="56">
        <v>2603562.1599999997</v>
      </c>
      <c r="I52" s="56">
        <v>2909295.36</v>
      </c>
      <c r="J52" s="56">
        <v>2880979.485698001</v>
      </c>
      <c r="K52" s="56">
        <v>5790274.8456980009</v>
      </c>
    </row>
    <row r="53" spans="1:11" x14ac:dyDescent="0.35">
      <c r="A53" s="47">
        <f t="shared" si="0"/>
        <v>43</v>
      </c>
      <c r="B53" s="45"/>
      <c r="C53" s="45"/>
      <c r="D53" s="55"/>
      <c r="E53" s="55"/>
      <c r="F53" s="56"/>
      <c r="G53" s="56"/>
      <c r="H53" s="56"/>
      <c r="I53" s="56"/>
      <c r="J53" s="56"/>
      <c r="K53" s="56"/>
    </row>
    <row r="54" spans="1:11" x14ac:dyDescent="0.35">
      <c r="A54" s="47">
        <f t="shared" si="0"/>
        <v>44</v>
      </c>
      <c r="B54" s="45" t="s">
        <v>55</v>
      </c>
      <c r="C54" s="45"/>
      <c r="D54" s="55">
        <v>0</v>
      </c>
      <c r="E54" s="55">
        <v>0</v>
      </c>
      <c r="F54" s="56">
        <v>305733.2</v>
      </c>
      <c r="G54" s="56">
        <v>305733.2</v>
      </c>
      <c r="H54" s="56">
        <v>2603562.1599999997</v>
      </c>
      <c r="I54" s="56">
        <v>2909295.36</v>
      </c>
      <c r="J54" s="56">
        <v>2880979.485698001</v>
      </c>
      <c r="K54" s="56">
        <v>5790274.8456980009</v>
      </c>
    </row>
    <row r="55" spans="1:11" x14ac:dyDescent="0.35">
      <c r="A55" s="47">
        <f t="shared" si="0"/>
        <v>45</v>
      </c>
      <c r="B55" s="45"/>
      <c r="C55" s="45"/>
      <c r="D55" s="55"/>
      <c r="E55" s="55"/>
      <c r="F55" s="56"/>
      <c r="G55" s="56"/>
      <c r="H55" s="56"/>
      <c r="I55" s="56"/>
      <c r="J55" s="56"/>
      <c r="K55" s="56"/>
    </row>
    <row r="56" spans="1:11" x14ac:dyDescent="0.35">
      <c r="A56" s="47">
        <f t="shared" si="0"/>
        <v>46</v>
      </c>
      <c r="B56" s="45" t="s">
        <v>56</v>
      </c>
      <c r="C56" s="59">
        <v>0.21</v>
      </c>
      <c r="D56" s="57">
        <v>0</v>
      </c>
      <c r="E56" s="57">
        <v>0</v>
      </c>
      <c r="F56" s="58">
        <v>-64203.972000000002</v>
      </c>
      <c r="G56" s="58">
        <v>-64203.972000000002</v>
      </c>
      <c r="H56" s="58">
        <v>-546748.05359999987</v>
      </c>
      <c r="I56" s="58">
        <v>-610952.02559999994</v>
      </c>
      <c r="J56" s="58">
        <v>-605005.69199658022</v>
      </c>
      <c r="K56" s="58">
        <v>-1215957.71759658</v>
      </c>
    </row>
    <row r="57" spans="1:11" x14ac:dyDescent="0.35">
      <c r="A57" s="47">
        <f t="shared" si="0"/>
        <v>47</v>
      </c>
      <c r="B57" s="45"/>
      <c r="C57" s="45"/>
      <c r="D57" s="55"/>
      <c r="E57" s="55"/>
      <c r="F57" s="56"/>
      <c r="G57" s="56"/>
      <c r="H57" s="56"/>
      <c r="I57" s="56"/>
      <c r="J57" s="56"/>
      <c r="K57" s="56"/>
    </row>
    <row r="58" spans="1:11" ht="15" thickBot="1" x14ac:dyDescent="0.4">
      <c r="A58" s="47">
        <f t="shared" si="0"/>
        <v>48</v>
      </c>
      <c r="B58" s="60" t="s">
        <v>57</v>
      </c>
      <c r="C58" s="45"/>
      <c r="D58" s="61">
        <v>0</v>
      </c>
      <c r="E58" s="61">
        <v>0</v>
      </c>
      <c r="F58" s="62">
        <v>-241529.228</v>
      </c>
      <c r="G58" s="62">
        <v>-241529.228</v>
      </c>
      <c r="H58" s="62">
        <v>-2056814.1063999999</v>
      </c>
      <c r="I58" s="62">
        <v>-2298343.3344000001</v>
      </c>
      <c r="J58" s="62">
        <v>-2275973.7937014205</v>
      </c>
      <c r="K58" s="62">
        <v>-4574317.1281014206</v>
      </c>
    </row>
    <row r="59" spans="1:11" ht="15" thickTop="1" x14ac:dyDescent="0.35">
      <c r="A59" s="47">
        <f t="shared" si="0"/>
        <v>49</v>
      </c>
      <c r="B59" s="45"/>
      <c r="C59" s="45"/>
      <c r="D59" s="55"/>
      <c r="E59" s="55"/>
      <c r="F59" s="56"/>
      <c r="G59" s="56"/>
      <c r="H59" s="56"/>
      <c r="I59" s="56"/>
      <c r="J59" s="56"/>
      <c r="K59" s="56"/>
    </row>
    <row r="60" spans="1:11" x14ac:dyDescent="0.35">
      <c r="A60" s="47">
        <f t="shared" si="0"/>
        <v>50</v>
      </c>
      <c r="B60" s="45" t="s">
        <v>80</v>
      </c>
      <c r="C60" s="45"/>
      <c r="D60" s="55">
        <v>0</v>
      </c>
      <c r="E60" s="55">
        <v>0</v>
      </c>
      <c r="F60" s="56">
        <v>52149803.800000004</v>
      </c>
      <c r="G60" s="56">
        <v>52149803.800000004</v>
      </c>
      <c r="H60" s="56">
        <v>24986915.770000003</v>
      </c>
      <c r="I60" s="56">
        <v>77136719.570000008</v>
      </c>
      <c r="J60" s="56">
        <v>113711032.41329603</v>
      </c>
      <c r="K60" s="56">
        <v>190847751.98329604</v>
      </c>
    </row>
    <row r="61" spans="1:11" x14ac:dyDescent="0.35">
      <c r="A61" s="47">
        <f t="shared" si="0"/>
        <v>51</v>
      </c>
      <c r="B61" s="45" t="s">
        <v>81</v>
      </c>
      <c r="C61" s="45"/>
      <c r="D61" s="55">
        <v>0</v>
      </c>
      <c r="E61" s="55">
        <v>0</v>
      </c>
      <c r="F61" s="56">
        <v>-305733.2</v>
      </c>
      <c r="G61" s="56">
        <v>-305733.2</v>
      </c>
      <c r="H61" s="56">
        <v>-1322746.5400000003</v>
      </c>
      <c r="I61" s="56">
        <v>-1628479.7400000002</v>
      </c>
      <c r="J61" s="56">
        <v>-3862878.1017119996</v>
      </c>
      <c r="K61" s="56">
        <v>-5491357.8417119998</v>
      </c>
    </row>
    <row r="62" spans="1:11" x14ac:dyDescent="0.35">
      <c r="A62" s="47">
        <f t="shared" si="0"/>
        <v>52</v>
      </c>
      <c r="B62" s="45" t="s">
        <v>82</v>
      </c>
      <c r="C62" s="45"/>
      <c r="D62" s="57">
        <v>0</v>
      </c>
      <c r="E62" s="57">
        <v>0</v>
      </c>
      <c r="F62" s="58">
        <v>-483369.39</v>
      </c>
      <c r="G62" s="58">
        <v>-483369.39</v>
      </c>
      <c r="H62" s="58">
        <v>-725942.25000000012</v>
      </c>
      <c r="I62" s="58">
        <v>-1209311.6400000001</v>
      </c>
      <c r="J62" s="58">
        <v>-3246538.5508959997</v>
      </c>
      <c r="K62" s="58">
        <v>-4455850.1908959998</v>
      </c>
    </row>
    <row r="63" spans="1:11" x14ac:dyDescent="0.35">
      <c r="A63" s="47">
        <f t="shared" si="0"/>
        <v>53</v>
      </c>
      <c r="B63" s="60" t="s">
        <v>58</v>
      </c>
      <c r="C63" s="45"/>
      <c r="D63" s="55">
        <v>0</v>
      </c>
      <c r="E63" s="55">
        <v>0</v>
      </c>
      <c r="F63" s="56">
        <v>51360701.210000001</v>
      </c>
      <c r="G63" s="56">
        <v>51360701.210000001</v>
      </c>
      <c r="H63" s="56">
        <v>22938226.980000004</v>
      </c>
      <c r="I63" s="56">
        <v>74298928.190000013</v>
      </c>
      <c r="J63" s="56">
        <v>106601615.76068802</v>
      </c>
      <c r="K63" s="56">
        <v>180900543.95068803</v>
      </c>
    </row>
    <row r="64" spans="1:11" x14ac:dyDescent="0.35">
      <c r="A64" s="47">
        <f t="shared" si="0"/>
        <v>54</v>
      </c>
      <c r="B64" s="45"/>
      <c r="C64" s="45"/>
      <c r="D64" s="55"/>
      <c r="E64" s="55"/>
      <c r="F64" s="63"/>
      <c r="G64" s="63"/>
      <c r="H64" s="63"/>
      <c r="I64" s="63"/>
      <c r="J64" s="63"/>
      <c r="K64" s="63"/>
    </row>
    <row r="65" spans="1:11" ht="18.5" x14ac:dyDescent="0.45">
      <c r="A65" s="47">
        <f t="shared" si="0"/>
        <v>55</v>
      </c>
      <c r="B65" s="53" t="s">
        <v>85</v>
      </c>
      <c r="C65" s="45"/>
      <c r="D65" s="55"/>
      <c r="E65" s="55"/>
      <c r="F65" s="63"/>
      <c r="G65" s="63"/>
      <c r="H65" s="63"/>
      <c r="I65" s="63"/>
      <c r="J65" s="63"/>
      <c r="K65" s="63"/>
    </row>
    <row r="66" spans="1:11" x14ac:dyDescent="0.35">
      <c r="A66" s="47">
        <f t="shared" si="0"/>
        <v>56</v>
      </c>
      <c r="B66" s="45" t="s">
        <v>50</v>
      </c>
      <c r="C66" s="45"/>
      <c r="D66" s="55">
        <v>0</v>
      </c>
      <c r="E66" s="55">
        <v>0</v>
      </c>
      <c r="F66" s="56">
        <v>856213.49000000034</v>
      </c>
      <c r="G66" s="56">
        <v>856213.49000000034</v>
      </c>
      <c r="H66" s="56">
        <v>4000634.0700000003</v>
      </c>
      <c r="I66" s="56">
        <v>4856847.5600000005</v>
      </c>
      <c r="J66" s="56">
        <v>3367889.5700000022</v>
      </c>
      <c r="K66" s="56">
        <v>8224737.1300000027</v>
      </c>
    </row>
    <row r="67" spans="1:11" x14ac:dyDescent="0.35">
      <c r="A67" s="47">
        <f t="shared" si="0"/>
        <v>57</v>
      </c>
      <c r="B67" s="45" t="s">
        <v>51</v>
      </c>
      <c r="C67" s="45"/>
      <c r="D67" s="55">
        <v>0</v>
      </c>
      <c r="E67" s="55">
        <v>0</v>
      </c>
      <c r="F67" s="56">
        <v>37040.739959999999</v>
      </c>
      <c r="G67" s="56">
        <v>37040.739959999999</v>
      </c>
      <c r="H67" s="56">
        <v>268195.00570799998</v>
      </c>
      <c r="I67" s="56">
        <v>305235.74566799996</v>
      </c>
      <c r="J67" s="56">
        <v>388831.84666200064</v>
      </c>
      <c r="K67" s="56">
        <v>694067.5923300006</v>
      </c>
    </row>
    <row r="68" spans="1:11" x14ac:dyDescent="0.35">
      <c r="A68" s="47">
        <f t="shared" si="0"/>
        <v>58</v>
      </c>
      <c r="B68" s="45" t="s">
        <v>52</v>
      </c>
      <c r="C68" s="45"/>
      <c r="D68" s="55">
        <v>0</v>
      </c>
      <c r="E68" s="55">
        <v>0</v>
      </c>
      <c r="F68" s="56">
        <v>856872.86</v>
      </c>
      <c r="G68" s="56">
        <v>856872.86</v>
      </c>
      <c r="H68" s="56">
        <v>2010015.4100000001</v>
      </c>
      <c r="I68" s="56">
        <v>2866888.27</v>
      </c>
      <c r="J68" s="56">
        <v>3447073.4500000007</v>
      </c>
      <c r="K68" s="56">
        <v>6313961.7200000007</v>
      </c>
    </row>
    <row r="69" spans="1:11" x14ac:dyDescent="0.35">
      <c r="A69" s="47">
        <f t="shared" si="0"/>
        <v>59</v>
      </c>
      <c r="B69" s="45" t="s">
        <v>53</v>
      </c>
      <c r="C69" s="45"/>
      <c r="D69" s="57">
        <v>0</v>
      </c>
      <c r="E69" s="57">
        <v>0</v>
      </c>
      <c r="F69" s="58">
        <v>959799.34339799988</v>
      </c>
      <c r="G69" s="58">
        <v>959799.34339799988</v>
      </c>
      <c r="H69" s="58">
        <v>5534330.0756519986</v>
      </c>
      <c r="I69" s="58">
        <v>6494129.4190499987</v>
      </c>
      <c r="J69" s="58">
        <v>8775367.555962</v>
      </c>
      <c r="K69" s="58">
        <v>15269496.975011999</v>
      </c>
    </row>
    <row r="70" spans="1:11" x14ac:dyDescent="0.35">
      <c r="A70" s="47">
        <f t="shared" si="0"/>
        <v>60</v>
      </c>
      <c r="B70" s="45" t="s">
        <v>54</v>
      </c>
      <c r="C70" s="45"/>
      <c r="D70" s="55">
        <v>0</v>
      </c>
      <c r="E70" s="55">
        <v>0</v>
      </c>
      <c r="F70" s="56">
        <v>2709926.4333580006</v>
      </c>
      <c r="G70" s="56">
        <v>2709926.4333580006</v>
      </c>
      <c r="H70" s="56">
        <v>11813174.561359998</v>
      </c>
      <c r="I70" s="56">
        <v>14523100.994717998</v>
      </c>
      <c r="J70" s="56">
        <v>15979162.422624003</v>
      </c>
      <c r="K70" s="56">
        <v>30502263.417342003</v>
      </c>
    </row>
    <row r="71" spans="1:11" x14ac:dyDescent="0.35">
      <c r="A71" s="47">
        <f t="shared" si="0"/>
        <v>61</v>
      </c>
      <c r="B71" s="45"/>
      <c r="C71" s="45"/>
      <c r="D71" s="55"/>
      <c r="E71" s="55"/>
      <c r="F71" s="56"/>
      <c r="G71" s="56"/>
      <c r="H71" s="56"/>
      <c r="I71" s="56"/>
      <c r="J71" s="56"/>
      <c r="K71" s="56"/>
    </row>
    <row r="72" spans="1:11" x14ac:dyDescent="0.35">
      <c r="A72" s="47">
        <f t="shared" si="0"/>
        <v>62</v>
      </c>
      <c r="B72" s="45" t="s">
        <v>55</v>
      </c>
      <c r="C72" s="45"/>
      <c r="D72" s="55">
        <v>0</v>
      </c>
      <c r="E72" s="55">
        <v>0</v>
      </c>
      <c r="F72" s="56">
        <v>2709926.4333580006</v>
      </c>
      <c r="G72" s="56">
        <v>2709926.4333580006</v>
      </c>
      <c r="H72" s="56">
        <v>11813174.561359998</v>
      </c>
      <c r="I72" s="56">
        <v>14523100.994717998</v>
      </c>
      <c r="J72" s="56">
        <v>15979162.422624003</v>
      </c>
      <c r="K72" s="56">
        <v>30502263.417342003</v>
      </c>
    </row>
    <row r="73" spans="1:11" x14ac:dyDescent="0.35">
      <c r="A73" s="47">
        <f t="shared" si="0"/>
        <v>63</v>
      </c>
      <c r="B73" s="45"/>
      <c r="C73" s="45"/>
      <c r="D73" s="55">
        <v>0</v>
      </c>
      <c r="E73" s="55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</row>
    <row r="74" spans="1:11" x14ac:dyDescent="0.35">
      <c r="A74" s="47">
        <f t="shared" si="0"/>
        <v>64</v>
      </c>
      <c r="B74" s="45" t="s">
        <v>56</v>
      </c>
      <c r="C74" s="59">
        <v>0.21</v>
      </c>
      <c r="D74" s="57">
        <v>0</v>
      </c>
      <c r="E74" s="57">
        <v>0</v>
      </c>
      <c r="F74" s="58">
        <v>-569084.55100518011</v>
      </c>
      <c r="G74" s="58">
        <v>-569084.55100518011</v>
      </c>
      <c r="H74" s="58">
        <v>-2480766.6578855994</v>
      </c>
      <c r="I74" s="58">
        <v>-3049851.2088907794</v>
      </c>
      <c r="J74" s="58">
        <v>-3355624.1087510404</v>
      </c>
      <c r="K74" s="58">
        <v>-6405475.3176418208</v>
      </c>
    </row>
    <row r="75" spans="1:11" x14ac:dyDescent="0.35">
      <c r="A75" s="47">
        <f t="shared" si="0"/>
        <v>65</v>
      </c>
      <c r="B75" s="45"/>
      <c r="C75" s="45"/>
      <c r="D75" s="55"/>
      <c r="E75" s="55"/>
      <c r="F75" s="56"/>
      <c r="G75" s="56"/>
      <c r="H75" s="56"/>
      <c r="I75" s="56"/>
      <c r="J75" s="56"/>
      <c r="K75" s="56"/>
    </row>
    <row r="76" spans="1:11" ht="15" thickBot="1" x14ac:dyDescent="0.4">
      <c r="A76" s="47">
        <f t="shared" si="0"/>
        <v>66</v>
      </c>
      <c r="B76" s="60" t="s">
        <v>57</v>
      </c>
      <c r="C76" s="45"/>
      <c r="D76" s="61">
        <v>0</v>
      </c>
      <c r="E76" s="61">
        <v>0</v>
      </c>
      <c r="F76" s="62">
        <v>-2140841.8823528206</v>
      </c>
      <c r="G76" s="62">
        <v>-2140841.8823528206</v>
      </c>
      <c r="H76" s="62">
        <v>-9332407.903474398</v>
      </c>
      <c r="I76" s="62">
        <v>-11473249.785827219</v>
      </c>
      <c r="J76" s="62">
        <v>-12623538.313872963</v>
      </c>
      <c r="K76" s="62">
        <v>-24096788.099700183</v>
      </c>
    </row>
    <row r="77" spans="1:11" ht="15" thickTop="1" x14ac:dyDescent="0.35">
      <c r="A77" s="47">
        <f t="shared" ref="A77:A99" si="1">A76+1</f>
        <v>67</v>
      </c>
      <c r="B77" s="45"/>
      <c r="C77" s="45"/>
      <c r="D77" s="55"/>
      <c r="E77" s="55"/>
      <c r="F77" s="56"/>
      <c r="G77" s="56"/>
      <c r="H77" s="56"/>
      <c r="I77" s="56"/>
      <c r="J77" s="56"/>
      <c r="K77" s="56"/>
    </row>
    <row r="78" spans="1:11" x14ac:dyDescent="0.35">
      <c r="A78" s="47">
        <f t="shared" si="1"/>
        <v>68</v>
      </c>
      <c r="B78" s="45" t="s">
        <v>80</v>
      </c>
      <c r="C78" s="45"/>
      <c r="D78" s="55">
        <v>0</v>
      </c>
      <c r="E78" s="55">
        <v>0</v>
      </c>
      <c r="F78" s="56">
        <v>156886692.06526393</v>
      </c>
      <c r="G78" s="56">
        <v>156886692.06526393</v>
      </c>
      <c r="H78" s="56">
        <v>55423084.15476805</v>
      </c>
      <c r="I78" s="56">
        <v>212309776.22003198</v>
      </c>
      <c r="J78" s="56">
        <v>144501948.05288196</v>
      </c>
      <c r="K78" s="56">
        <v>356811724.27291393</v>
      </c>
    </row>
    <row r="79" spans="1:11" x14ac:dyDescent="0.35">
      <c r="A79" s="47">
        <f t="shared" si="1"/>
        <v>69</v>
      </c>
      <c r="B79" s="45" t="s">
        <v>81</v>
      </c>
      <c r="C79" s="45"/>
      <c r="D79" s="55">
        <v>0</v>
      </c>
      <c r="E79" s="55">
        <v>0</v>
      </c>
      <c r="F79" s="56">
        <v>-2709926.4333579992</v>
      </c>
      <c r="G79" s="56">
        <v>-2709926.4333579992</v>
      </c>
      <c r="H79" s="56">
        <v>-6374637.362270005</v>
      </c>
      <c r="I79" s="56">
        <v>-9084563.7956280038</v>
      </c>
      <c r="J79" s="56">
        <v>-22358467.786538001</v>
      </c>
      <c r="K79" s="56">
        <v>-31443031.582166005</v>
      </c>
    </row>
    <row r="80" spans="1:11" x14ac:dyDescent="0.35">
      <c r="A80" s="47">
        <f t="shared" si="1"/>
        <v>70</v>
      </c>
      <c r="B80" s="45" t="s">
        <v>82</v>
      </c>
      <c r="C80" s="45"/>
      <c r="D80" s="57">
        <v>0</v>
      </c>
      <c r="E80" s="57">
        <v>0</v>
      </c>
      <c r="F80" s="58">
        <v>-1612462.0256759999</v>
      </c>
      <c r="G80" s="58">
        <v>-1612462.0256759999</v>
      </c>
      <c r="H80" s="58">
        <v>-2101052.1965520009</v>
      </c>
      <c r="I80" s="58">
        <v>-3713514.2222280009</v>
      </c>
      <c r="J80" s="58">
        <v>-5394091.8467019992</v>
      </c>
      <c r="K80" s="58">
        <v>-9107606.0689300001</v>
      </c>
    </row>
    <row r="81" spans="1:11" x14ac:dyDescent="0.35">
      <c r="A81" s="47">
        <f t="shared" si="1"/>
        <v>71</v>
      </c>
      <c r="B81" s="60" t="s">
        <v>58</v>
      </c>
      <c r="C81" s="45"/>
      <c r="D81" s="55">
        <v>0</v>
      </c>
      <c r="E81" s="55">
        <v>0</v>
      </c>
      <c r="F81" s="56">
        <v>152564303.6062299</v>
      </c>
      <c r="G81" s="56">
        <v>152564303.6062299</v>
      </c>
      <c r="H81" s="56">
        <v>46947394.595946044</v>
      </c>
      <c r="I81" s="56">
        <v>199511698.20217597</v>
      </c>
      <c r="J81" s="56">
        <v>116749388.41964196</v>
      </c>
      <c r="K81" s="56">
        <v>316261086.62181795</v>
      </c>
    </row>
    <row r="82" spans="1:11" x14ac:dyDescent="0.35">
      <c r="A82" s="47">
        <f t="shared" si="1"/>
        <v>72</v>
      </c>
      <c r="B82" s="45"/>
      <c r="C82" s="45"/>
      <c r="D82" s="55"/>
      <c r="E82" s="55"/>
      <c r="F82" s="63"/>
      <c r="G82" s="63"/>
      <c r="H82" s="63"/>
      <c r="I82" s="63"/>
      <c r="J82" s="63"/>
      <c r="K82" s="63"/>
    </row>
    <row r="83" spans="1:11" ht="18.5" x14ac:dyDescent="0.45">
      <c r="A83" s="47">
        <f t="shared" si="1"/>
        <v>73</v>
      </c>
      <c r="B83" s="53" t="s">
        <v>86</v>
      </c>
      <c r="C83" s="45"/>
      <c r="D83" s="55"/>
      <c r="E83" s="55"/>
      <c r="F83" s="63"/>
      <c r="G83" s="63"/>
      <c r="H83" s="63"/>
      <c r="I83" s="63"/>
      <c r="J83" s="63"/>
      <c r="K83" s="63"/>
    </row>
    <row r="84" spans="1:11" x14ac:dyDescent="0.35">
      <c r="A84" s="47">
        <f t="shared" si="1"/>
        <v>74</v>
      </c>
      <c r="B84" s="45" t="s">
        <v>50</v>
      </c>
      <c r="C84" s="45"/>
      <c r="D84" s="55">
        <v>0</v>
      </c>
      <c r="E84" s="55">
        <v>0</v>
      </c>
      <c r="F84" s="56">
        <v>4559058.5600000005</v>
      </c>
      <c r="G84" s="56">
        <v>4559058.5600000005</v>
      </c>
      <c r="H84" s="56">
        <v>16542635.009999998</v>
      </c>
      <c r="I84" s="56">
        <v>21101693.57</v>
      </c>
      <c r="J84" s="56">
        <v>24127983.37000002</v>
      </c>
      <c r="K84" s="56">
        <v>45229676.94000002</v>
      </c>
    </row>
    <row r="85" spans="1:11" x14ac:dyDescent="0.35">
      <c r="A85" s="47">
        <f t="shared" si="1"/>
        <v>75</v>
      </c>
      <c r="B85" s="45" t="s">
        <v>51</v>
      </c>
      <c r="C85" s="45"/>
      <c r="D85" s="55">
        <v>0</v>
      </c>
      <c r="E85" s="55">
        <v>0</v>
      </c>
      <c r="F85" s="56">
        <v>1661005.9364219997</v>
      </c>
      <c r="G85" s="56">
        <v>1661005.9364219997</v>
      </c>
      <c r="H85" s="56">
        <v>846621.58249199972</v>
      </c>
      <c r="I85" s="56">
        <v>2507627.5189139992</v>
      </c>
      <c r="J85" s="56">
        <v>2886852.415314001</v>
      </c>
      <c r="K85" s="56">
        <v>5394479.9342280002</v>
      </c>
    </row>
    <row r="86" spans="1:11" x14ac:dyDescent="0.35">
      <c r="A86" s="47">
        <f t="shared" si="1"/>
        <v>76</v>
      </c>
      <c r="B86" s="45" t="s">
        <v>52</v>
      </c>
      <c r="C86" s="45"/>
      <c r="D86" s="55">
        <v>0</v>
      </c>
      <c r="E86" s="55">
        <v>0</v>
      </c>
      <c r="F86" s="56">
        <v>1054489.3</v>
      </c>
      <c r="G86" s="56">
        <v>1054489.3</v>
      </c>
      <c r="H86" s="56">
        <v>2638616.21</v>
      </c>
      <c r="I86" s="56">
        <v>3693105.51</v>
      </c>
      <c r="J86" s="56">
        <v>5689034.6299999999</v>
      </c>
      <c r="K86" s="56">
        <v>9382140.1400000006</v>
      </c>
    </row>
    <row r="87" spans="1:11" x14ac:dyDescent="0.35">
      <c r="A87" s="47">
        <f t="shared" si="1"/>
        <v>77</v>
      </c>
      <c r="B87" s="45" t="s">
        <v>53</v>
      </c>
      <c r="C87" s="45"/>
      <c r="D87" s="57">
        <v>0</v>
      </c>
      <c r="E87" s="57">
        <v>0</v>
      </c>
      <c r="F87" s="58">
        <v>2755859.9809019999</v>
      </c>
      <c r="G87" s="58">
        <v>2755859.9809019999</v>
      </c>
      <c r="H87" s="58">
        <v>9371733.2416259982</v>
      </c>
      <c r="I87" s="58">
        <v>12127593.222527998</v>
      </c>
      <c r="J87" s="58">
        <v>13501279.040927999</v>
      </c>
      <c r="K87" s="58">
        <v>25628872.263455994</v>
      </c>
    </row>
    <row r="88" spans="1:11" x14ac:dyDescent="0.35">
      <c r="A88" s="47">
        <f t="shared" si="1"/>
        <v>78</v>
      </c>
      <c r="B88" s="45" t="s">
        <v>54</v>
      </c>
      <c r="C88" s="45"/>
      <c r="D88" s="55">
        <v>0</v>
      </c>
      <c r="E88" s="55">
        <v>0</v>
      </c>
      <c r="F88" s="56">
        <v>10030413.777324</v>
      </c>
      <c r="G88" s="56">
        <v>10030413.777324</v>
      </c>
      <c r="H88" s="56">
        <v>29399606.044117998</v>
      </c>
      <c r="I88" s="56">
        <v>39430019.821441993</v>
      </c>
      <c r="J88" s="56">
        <v>46205149.456242017</v>
      </c>
      <c r="K88" s="56">
        <v>85635169.277684018</v>
      </c>
    </row>
    <row r="89" spans="1:11" x14ac:dyDescent="0.35">
      <c r="A89" s="47">
        <f t="shared" si="1"/>
        <v>79</v>
      </c>
      <c r="B89" s="45"/>
      <c r="C89" s="45"/>
      <c r="D89" s="55"/>
      <c r="E89" s="55"/>
      <c r="F89" s="56"/>
      <c r="G89" s="56"/>
      <c r="H89" s="56"/>
      <c r="I89" s="56"/>
      <c r="J89" s="56"/>
      <c r="K89" s="56"/>
    </row>
    <row r="90" spans="1:11" x14ac:dyDescent="0.35">
      <c r="A90" s="47">
        <f t="shared" si="1"/>
        <v>80</v>
      </c>
      <c r="B90" s="45" t="s">
        <v>55</v>
      </c>
      <c r="C90" s="45"/>
      <c r="D90" s="55">
        <v>0</v>
      </c>
      <c r="E90" s="55">
        <v>0</v>
      </c>
      <c r="F90" s="56">
        <v>10030413.777324</v>
      </c>
      <c r="G90" s="56">
        <v>10030413.777324</v>
      </c>
      <c r="H90" s="56">
        <v>29399606.044117998</v>
      </c>
      <c r="I90" s="56">
        <v>39430019.821441993</v>
      </c>
      <c r="J90" s="56">
        <v>46205149.456242017</v>
      </c>
      <c r="K90" s="56">
        <v>85635169.277684018</v>
      </c>
    </row>
    <row r="91" spans="1:11" x14ac:dyDescent="0.35">
      <c r="A91" s="47">
        <f t="shared" si="1"/>
        <v>81</v>
      </c>
      <c r="B91" s="45"/>
      <c r="C91" s="45"/>
      <c r="D91" s="55"/>
      <c r="E91" s="55"/>
      <c r="F91" s="56"/>
      <c r="G91" s="56"/>
      <c r="H91" s="56"/>
      <c r="I91" s="56"/>
      <c r="J91" s="56"/>
      <c r="K91" s="56"/>
    </row>
    <row r="92" spans="1:11" x14ac:dyDescent="0.35">
      <c r="A92" s="47">
        <f t="shared" si="1"/>
        <v>82</v>
      </c>
      <c r="B92" s="45" t="s">
        <v>56</v>
      </c>
      <c r="C92" s="59">
        <v>0.21</v>
      </c>
      <c r="D92" s="57">
        <v>0</v>
      </c>
      <c r="E92" s="57">
        <v>0</v>
      </c>
      <c r="F92" s="58">
        <v>-2106386.8932380402</v>
      </c>
      <c r="G92" s="58">
        <v>-2106386.8932380402</v>
      </c>
      <c r="H92" s="58">
        <v>-6173917.2692647791</v>
      </c>
      <c r="I92" s="58">
        <v>-8280304.1625028178</v>
      </c>
      <c r="J92" s="58">
        <v>-9703081.3858108241</v>
      </c>
      <c r="K92" s="58">
        <v>-17983385.548313644</v>
      </c>
    </row>
    <row r="93" spans="1:11" x14ac:dyDescent="0.35">
      <c r="A93" s="47">
        <f t="shared" si="1"/>
        <v>83</v>
      </c>
      <c r="B93" s="45"/>
      <c r="C93" s="45"/>
      <c r="D93" s="55"/>
      <c r="E93" s="55"/>
      <c r="F93" s="56"/>
      <c r="G93" s="56"/>
      <c r="H93" s="56"/>
      <c r="I93" s="56"/>
      <c r="J93" s="56"/>
      <c r="K93" s="56"/>
    </row>
    <row r="94" spans="1:11" ht="15" thickBot="1" x14ac:dyDescent="0.4">
      <c r="A94" s="47">
        <f t="shared" si="1"/>
        <v>84</v>
      </c>
      <c r="B94" s="60" t="s">
        <v>57</v>
      </c>
      <c r="C94" s="45"/>
      <c r="D94" s="61">
        <v>0</v>
      </c>
      <c r="E94" s="61">
        <v>0</v>
      </c>
      <c r="F94" s="62">
        <v>-7924026.8840859607</v>
      </c>
      <c r="G94" s="62">
        <v>-7924026.8840859607</v>
      </c>
      <c r="H94" s="62">
        <v>-23225688.774853218</v>
      </c>
      <c r="I94" s="62">
        <v>-31149715.658939175</v>
      </c>
      <c r="J94" s="62">
        <v>-36502068.070431195</v>
      </c>
      <c r="K94" s="62">
        <v>-67651783.729370371</v>
      </c>
    </row>
    <row r="95" spans="1:11" ht="15" thickTop="1" x14ac:dyDescent="0.35">
      <c r="A95" s="47">
        <f t="shared" si="1"/>
        <v>85</v>
      </c>
      <c r="B95" s="45"/>
      <c r="C95" s="45"/>
      <c r="D95" s="55"/>
      <c r="E95" s="55"/>
      <c r="F95" s="56"/>
      <c r="G95" s="56"/>
      <c r="H95" s="56"/>
      <c r="I95" s="56"/>
      <c r="J95" s="56"/>
      <c r="K95" s="56"/>
    </row>
    <row r="96" spans="1:11" x14ac:dyDescent="0.35">
      <c r="A96" s="47">
        <f t="shared" si="1"/>
        <v>86</v>
      </c>
      <c r="B96" s="45" t="s">
        <v>80</v>
      </c>
      <c r="C96" s="45"/>
      <c r="D96" s="55">
        <v>0</v>
      </c>
      <c r="E96" s="55">
        <v>0</v>
      </c>
      <c r="F96" s="56">
        <v>488246218.25586998</v>
      </c>
      <c r="G96" s="56">
        <v>488246218.25586998</v>
      </c>
      <c r="H96" s="56">
        <v>240706104.34136784</v>
      </c>
      <c r="I96" s="56">
        <v>728952322.59723783</v>
      </c>
      <c r="J96" s="56">
        <v>786997015.62893796</v>
      </c>
      <c r="K96" s="56">
        <v>1515949338.2261758</v>
      </c>
    </row>
    <row r="97" spans="1:11" x14ac:dyDescent="0.35">
      <c r="A97" s="47">
        <f t="shared" si="1"/>
        <v>87</v>
      </c>
      <c r="B97" s="45" t="s">
        <v>81</v>
      </c>
      <c r="C97" s="45"/>
      <c r="D97" s="55">
        <v>0</v>
      </c>
      <c r="E97" s="55">
        <v>0</v>
      </c>
      <c r="F97" s="56">
        <v>-10030413.777323999</v>
      </c>
      <c r="G97" s="56">
        <v>-10030413.777323999</v>
      </c>
      <c r="H97" s="56">
        <v>-17207207.451210003</v>
      </c>
      <c r="I97" s="56">
        <v>-27237621.228534006</v>
      </c>
      <c r="J97" s="56">
        <v>-61645951.902710006</v>
      </c>
      <c r="K97" s="56">
        <v>-88883573.131244004</v>
      </c>
    </row>
    <row r="98" spans="1:11" x14ac:dyDescent="0.35">
      <c r="A98" s="47">
        <f t="shared" si="1"/>
        <v>88</v>
      </c>
      <c r="B98" s="45" t="s">
        <v>82</v>
      </c>
      <c r="C98" s="45"/>
      <c r="D98" s="57">
        <v>0</v>
      </c>
      <c r="E98" s="57">
        <v>0</v>
      </c>
      <c r="F98" s="58">
        <v>-4742307.5805559997</v>
      </c>
      <c r="G98" s="58">
        <v>-4742307.5805559997</v>
      </c>
      <c r="H98" s="58">
        <v>-7927034.7257800009</v>
      </c>
      <c r="I98" s="58">
        <v>-12669342.306336001</v>
      </c>
      <c r="J98" s="58">
        <v>-21243880.650752001</v>
      </c>
      <c r="K98" s="58">
        <v>-33913222.957088001</v>
      </c>
    </row>
    <row r="99" spans="1:11" x14ac:dyDescent="0.35">
      <c r="A99" s="47">
        <f t="shared" si="1"/>
        <v>89</v>
      </c>
      <c r="B99" s="60" t="s">
        <v>58</v>
      </c>
      <c r="C99" s="45"/>
      <c r="D99" s="55">
        <v>0</v>
      </c>
      <c r="E99" s="55">
        <v>0</v>
      </c>
      <c r="F99" s="56">
        <v>473473496.89798999</v>
      </c>
      <c r="G99" s="56">
        <v>473473496.89798999</v>
      </c>
      <c r="H99" s="56">
        <v>215571862.16437784</v>
      </c>
      <c r="I99" s="56">
        <v>689045359.0623678</v>
      </c>
      <c r="J99" s="56">
        <v>704107183.07547605</v>
      </c>
      <c r="K99" s="56">
        <v>1393152542.1378438</v>
      </c>
    </row>
  </sheetData>
  <pageMargins left="0.7" right="0.7" top="0.75" bottom="0.75" header="0.3" footer="0.3"/>
  <pageSetup scale="4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5"/>
  <sheetViews>
    <sheetView workbookViewId="0">
      <selection activeCell="L2" sqref="L2"/>
    </sheetView>
  </sheetViews>
  <sheetFormatPr defaultColWidth="8.81640625" defaultRowHeight="14.5" x14ac:dyDescent="0.35"/>
  <cols>
    <col min="1" max="1" width="4.7265625" style="26" bestFit="1" customWidth="1"/>
    <col min="2" max="2" width="55.54296875" style="26" bestFit="1" customWidth="1"/>
    <col min="3" max="3" width="4.7265625" style="26" customWidth="1"/>
    <col min="4" max="4" width="16.7265625" style="26" bestFit="1" customWidth="1"/>
    <col min="5" max="11" width="17.453125" style="26" customWidth="1"/>
    <col min="12" max="12" width="20.453125" style="26" bestFit="1" customWidth="1"/>
    <col min="13" max="14" width="17.453125" customWidth="1"/>
    <col min="15" max="31" width="17.453125" style="26" customWidth="1"/>
    <col min="32" max="16384" width="8.81640625" style="26"/>
  </cols>
  <sheetData>
    <row r="1" spans="1:12" x14ac:dyDescent="0.35">
      <c r="A1" s="34" t="s">
        <v>0</v>
      </c>
      <c r="B1" s="34"/>
      <c r="L1" s="8" t="s">
        <v>97</v>
      </c>
    </row>
    <row r="2" spans="1:12" ht="15" thickBot="1" x14ac:dyDescent="0.4">
      <c r="A2" s="34" t="s">
        <v>1</v>
      </c>
      <c r="B2" s="34"/>
      <c r="L2" s="68" t="s">
        <v>98</v>
      </c>
    </row>
    <row r="3" spans="1:12" x14ac:dyDescent="0.35">
      <c r="A3" s="34" t="s">
        <v>2</v>
      </c>
      <c r="B3" s="34"/>
    </row>
    <row r="4" spans="1:12" x14ac:dyDescent="0.35">
      <c r="A4" s="34"/>
    </row>
    <row r="5" spans="1:12" x14ac:dyDescent="0.35">
      <c r="A5" s="34" t="s">
        <v>29</v>
      </c>
      <c r="E5" s="27"/>
      <c r="F5" s="27"/>
      <c r="G5" s="27"/>
      <c r="H5" s="27"/>
      <c r="I5" s="27"/>
      <c r="J5" s="27"/>
      <c r="K5" s="27"/>
      <c r="L5" s="27"/>
    </row>
    <row r="6" spans="1:12" x14ac:dyDescent="0.35">
      <c r="A6" s="34"/>
      <c r="E6" s="28" t="s">
        <v>35</v>
      </c>
      <c r="F6" s="28"/>
      <c r="G6" s="28" t="s">
        <v>35</v>
      </c>
      <c r="H6" s="28"/>
      <c r="I6" s="28" t="s">
        <v>34</v>
      </c>
      <c r="J6" s="28"/>
      <c r="K6" s="28" t="s">
        <v>34</v>
      </c>
      <c r="L6" s="28"/>
    </row>
    <row r="7" spans="1:12" x14ac:dyDescent="0.35">
      <c r="E7" s="27" t="s">
        <v>36</v>
      </c>
      <c r="F7" s="27" t="s">
        <v>36</v>
      </c>
      <c r="G7" s="27">
        <v>2022</v>
      </c>
      <c r="H7" s="27" t="s">
        <v>37</v>
      </c>
      <c r="I7" s="27">
        <v>2023</v>
      </c>
      <c r="J7" s="27" t="s">
        <v>37</v>
      </c>
      <c r="K7" s="27">
        <v>2024</v>
      </c>
      <c r="L7" s="27" t="s">
        <v>37</v>
      </c>
    </row>
    <row r="8" spans="1:12" x14ac:dyDescent="0.35">
      <c r="C8" s="29"/>
      <c r="D8" s="30"/>
      <c r="E8" s="27" t="s">
        <v>69</v>
      </c>
      <c r="F8" s="27" t="s">
        <v>37</v>
      </c>
      <c r="G8" s="27" t="s">
        <v>39</v>
      </c>
      <c r="H8" s="27" t="s">
        <v>40</v>
      </c>
      <c r="I8" s="27" t="s">
        <v>41</v>
      </c>
      <c r="J8" s="27" t="s">
        <v>40</v>
      </c>
      <c r="K8" s="27" t="s">
        <v>42</v>
      </c>
      <c r="L8" s="27" t="s">
        <v>40</v>
      </c>
    </row>
    <row r="9" spans="1:12" x14ac:dyDescent="0.35">
      <c r="A9" s="27" t="s">
        <v>3</v>
      </c>
      <c r="B9" s="31"/>
      <c r="C9" s="32"/>
      <c r="D9" s="32"/>
      <c r="E9" s="27" t="s">
        <v>38</v>
      </c>
      <c r="F9" s="27" t="s">
        <v>43</v>
      </c>
      <c r="G9" s="27" t="s">
        <v>44</v>
      </c>
      <c r="H9" s="27" t="s">
        <v>45</v>
      </c>
      <c r="I9" s="27" t="s">
        <v>44</v>
      </c>
      <c r="J9" s="27" t="s">
        <v>46</v>
      </c>
      <c r="K9" s="27" t="s">
        <v>44</v>
      </c>
      <c r="L9" s="27" t="s">
        <v>46</v>
      </c>
    </row>
    <row r="10" spans="1:12" x14ac:dyDescent="0.35">
      <c r="A10" s="33" t="s">
        <v>68</v>
      </c>
      <c r="B10" s="33" t="s">
        <v>47</v>
      </c>
      <c r="C10" s="33"/>
      <c r="D10" s="33"/>
      <c r="E10" s="33" t="s">
        <v>48</v>
      </c>
      <c r="F10" s="33" t="s">
        <v>49</v>
      </c>
      <c r="G10" s="33" t="s">
        <v>48</v>
      </c>
      <c r="H10" s="33" t="s">
        <v>41</v>
      </c>
      <c r="I10" s="33" t="s">
        <v>48</v>
      </c>
      <c r="J10" s="33" t="s">
        <v>41</v>
      </c>
      <c r="K10" s="33" t="s">
        <v>48</v>
      </c>
      <c r="L10" s="33" t="s">
        <v>42</v>
      </c>
    </row>
    <row r="11" spans="1:12" x14ac:dyDescent="0.35">
      <c r="A11" s="27">
        <v>1</v>
      </c>
      <c r="B11" s="34"/>
      <c r="C11" s="32"/>
      <c r="D11" s="32"/>
      <c r="E11" s="32"/>
      <c r="F11" s="32"/>
    </row>
    <row r="12" spans="1:12" x14ac:dyDescent="0.35">
      <c r="A12" s="27">
        <v>2</v>
      </c>
      <c r="B12" s="26" t="s">
        <v>50</v>
      </c>
      <c r="D12" s="35">
        <v>0</v>
      </c>
      <c r="E12" s="25">
        <v>0</v>
      </c>
      <c r="F12" s="25">
        <v>0</v>
      </c>
      <c r="G12" s="25">
        <v>-2916126.0900000008</v>
      </c>
      <c r="H12" s="25">
        <v>-2916126.0900000008</v>
      </c>
      <c r="I12" s="25">
        <v>-6221238.26000001</v>
      </c>
      <c r="J12" s="25">
        <v>-9137364.3500000108</v>
      </c>
      <c r="K12" s="25">
        <v>-3602864.8999999873</v>
      </c>
      <c r="L12" s="25">
        <v>-12740229.249999998</v>
      </c>
    </row>
    <row r="13" spans="1:12" x14ac:dyDescent="0.35">
      <c r="A13" s="27">
        <v>3</v>
      </c>
      <c r="B13" s="26" t="s">
        <v>51</v>
      </c>
      <c r="D13" s="35">
        <v>0</v>
      </c>
      <c r="E13" s="25">
        <v>0</v>
      </c>
      <c r="F13" s="25">
        <v>0</v>
      </c>
      <c r="G13" s="25">
        <v>-27499.076892000001</v>
      </c>
      <c r="H13" s="25">
        <v>-27499.076892000001</v>
      </c>
      <c r="I13" s="25">
        <v>-169791.72163799999</v>
      </c>
      <c r="J13" s="25">
        <v>-197290.79853</v>
      </c>
      <c r="K13" s="25">
        <v>-147196.12118400002</v>
      </c>
      <c r="L13" s="25">
        <v>-344486.91971400002</v>
      </c>
    </row>
    <row r="14" spans="1:12" x14ac:dyDescent="0.35">
      <c r="A14" s="27">
        <v>4</v>
      </c>
      <c r="B14" s="26" t="s">
        <v>52</v>
      </c>
      <c r="D14" s="35">
        <v>0</v>
      </c>
      <c r="E14" s="25">
        <v>0</v>
      </c>
      <c r="F14" s="25">
        <v>0</v>
      </c>
      <c r="G14" s="25">
        <v>-30109.61</v>
      </c>
      <c r="H14" s="25">
        <v>-30109.61</v>
      </c>
      <c r="I14" s="25">
        <v>-42469.2</v>
      </c>
      <c r="J14" s="25">
        <v>-72578.81</v>
      </c>
      <c r="K14" s="25">
        <v>-42469.2</v>
      </c>
      <c r="L14" s="25">
        <v>-115048.01</v>
      </c>
    </row>
    <row r="15" spans="1:12" x14ac:dyDescent="0.35">
      <c r="A15" s="27">
        <v>5</v>
      </c>
      <c r="B15" s="26" t="s">
        <v>53</v>
      </c>
      <c r="D15" s="36">
        <v>0</v>
      </c>
      <c r="E15" s="1">
        <v>0</v>
      </c>
      <c r="F15" s="1">
        <v>0</v>
      </c>
      <c r="G15" s="1">
        <v>-137.18157599999998</v>
      </c>
      <c r="H15" s="1">
        <v>-137.18157599999998</v>
      </c>
      <c r="I15" s="1">
        <v>-143.14255199999999</v>
      </c>
      <c r="J15" s="1">
        <v>-280.32412799999997</v>
      </c>
      <c r="K15" s="1">
        <v>-143.14255200000002</v>
      </c>
      <c r="L15" s="1">
        <v>-423.46668</v>
      </c>
    </row>
    <row r="16" spans="1:12" x14ac:dyDescent="0.35">
      <c r="A16" s="27">
        <v>6</v>
      </c>
      <c r="B16" s="37" t="s">
        <v>59</v>
      </c>
      <c r="D16" s="4">
        <v>0</v>
      </c>
      <c r="E16" s="2">
        <v>0</v>
      </c>
      <c r="F16" s="2">
        <v>0</v>
      </c>
      <c r="G16" s="2">
        <v>-2973871.9584680009</v>
      </c>
      <c r="H16" s="2">
        <v>-2973871.9584680009</v>
      </c>
      <c r="I16" s="2">
        <v>-6433642.3241900094</v>
      </c>
      <c r="J16" s="2">
        <v>-9407514.2826580107</v>
      </c>
      <c r="K16" s="2">
        <v>-3792673.3637359873</v>
      </c>
      <c r="L16" s="2">
        <v>-13200187.646393998</v>
      </c>
    </row>
    <row r="17" spans="1:15" x14ac:dyDescent="0.35">
      <c r="A17" s="27">
        <v>7</v>
      </c>
      <c r="B17" s="37" t="s">
        <v>60</v>
      </c>
      <c r="D17" s="4">
        <v>0</v>
      </c>
      <c r="E17" s="25">
        <v>0</v>
      </c>
      <c r="F17" s="2">
        <v>0</v>
      </c>
      <c r="G17" s="25">
        <v>0</v>
      </c>
      <c r="H17" s="2">
        <v>0</v>
      </c>
      <c r="I17" s="25">
        <v>0</v>
      </c>
      <c r="J17" s="2">
        <v>0</v>
      </c>
      <c r="K17" s="25">
        <v>0</v>
      </c>
      <c r="L17" s="2">
        <v>0</v>
      </c>
    </row>
    <row r="18" spans="1:15" x14ac:dyDescent="0.35">
      <c r="A18" s="27">
        <v>8</v>
      </c>
      <c r="B18" s="37" t="s">
        <v>61</v>
      </c>
      <c r="D18" s="4">
        <v>0</v>
      </c>
      <c r="E18" s="25">
        <v>0</v>
      </c>
      <c r="F18" s="2">
        <v>0</v>
      </c>
      <c r="G18" s="25">
        <v>0</v>
      </c>
      <c r="H18" s="2">
        <v>0</v>
      </c>
      <c r="I18" s="25">
        <v>0</v>
      </c>
      <c r="J18" s="2">
        <v>0</v>
      </c>
      <c r="K18" s="25">
        <v>0</v>
      </c>
      <c r="L18" s="2">
        <v>0</v>
      </c>
    </row>
    <row r="19" spans="1:15" x14ac:dyDescent="0.35">
      <c r="A19" s="27">
        <v>9</v>
      </c>
      <c r="B19" s="37" t="s">
        <v>62</v>
      </c>
      <c r="D19" s="36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5" x14ac:dyDescent="0.35">
      <c r="A20" s="27">
        <v>10</v>
      </c>
      <c r="B20" s="37" t="s">
        <v>63</v>
      </c>
      <c r="D20" s="35">
        <v>0</v>
      </c>
      <c r="E20" s="25">
        <v>0</v>
      </c>
      <c r="F20" s="25">
        <v>0</v>
      </c>
      <c r="G20" s="25">
        <v>-2973871.9584680009</v>
      </c>
      <c r="H20" s="25">
        <v>-2973871.9584680009</v>
      </c>
      <c r="I20" s="25">
        <v>-6433642.3241900094</v>
      </c>
      <c r="J20" s="25">
        <v>-9407514.2826580107</v>
      </c>
      <c r="K20" s="25">
        <v>-3792673.3637359873</v>
      </c>
      <c r="L20" s="25">
        <v>-13200187.646393998</v>
      </c>
    </row>
    <row r="21" spans="1:15" x14ac:dyDescent="0.35">
      <c r="A21" s="27">
        <v>11</v>
      </c>
      <c r="E21" s="25"/>
      <c r="F21" s="25"/>
      <c r="G21" s="25"/>
      <c r="H21" s="25"/>
      <c r="I21" s="25"/>
      <c r="J21" s="25"/>
      <c r="K21" s="25"/>
      <c r="L21" s="25"/>
    </row>
    <row r="22" spans="1:15" x14ac:dyDescent="0.35">
      <c r="A22" s="27">
        <v>12</v>
      </c>
      <c r="B22" s="26" t="s">
        <v>55</v>
      </c>
      <c r="D22" s="35">
        <v>0</v>
      </c>
      <c r="E22" s="25">
        <v>0</v>
      </c>
      <c r="F22" s="25">
        <v>0</v>
      </c>
      <c r="G22" s="25">
        <v>-2973871.9584680009</v>
      </c>
      <c r="H22" s="25">
        <v>-2973871.9584680009</v>
      </c>
      <c r="I22" s="25">
        <v>-6433642.3241900094</v>
      </c>
      <c r="J22" s="25">
        <v>-9407514.2826580107</v>
      </c>
      <c r="K22" s="25">
        <v>-3792673.3637359873</v>
      </c>
      <c r="L22" s="25">
        <v>-13200187.646393998</v>
      </c>
    </row>
    <row r="23" spans="1:15" x14ac:dyDescent="0.35">
      <c r="A23" s="27">
        <v>13</v>
      </c>
      <c r="D23" s="35"/>
      <c r="E23" s="25"/>
      <c r="F23" s="25"/>
      <c r="G23" s="25"/>
      <c r="H23" s="25"/>
      <c r="I23" s="25"/>
      <c r="J23" s="25"/>
      <c r="K23" s="25"/>
      <c r="L23" s="25"/>
    </row>
    <row r="24" spans="1:15" x14ac:dyDescent="0.35">
      <c r="A24" s="27">
        <v>14</v>
      </c>
      <c r="B24" s="26" t="s">
        <v>56</v>
      </c>
      <c r="C24" s="38">
        <v>0.21</v>
      </c>
      <c r="D24" s="4">
        <v>0</v>
      </c>
      <c r="E24" s="2">
        <v>0</v>
      </c>
      <c r="F24" s="2">
        <v>0</v>
      </c>
      <c r="G24" s="2">
        <v>624513.11127828015</v>
      </c>
      <c r="H24" s="2">
        <v>624513.11127828015</v>
      </c>
      <c r="I24" s="2">
        <v>1351064.8880799019</v>
      </c>
      <c r="J24" s="2">
        <v>1975577.9993581821</v>
      </c>
      <c r="K24" s="2">
        <v>796461.40638455737</v>
      </c>
      <c r="L24" s="2">
        <v>2772039.4057427393</v>
      </c>
    </row>
    <row r="25" spans="1:15" x14ac:dyDescent="0.35">
      <c r="A25" s="27">
        <v>15</v>
      </c>
      <c r="B25" s="26" t="s">
        <v>66</v>
      </c>
      <c r="C25" s="38"/>
      <c r="D25" s="4">
        <v>0</v>
      </c>
      <c r="E25" s="2">
        <v>0</v>
      </c>
      <c r="F25" s="2">
        <v>0</v>
      </c>
      <c r="G25" s="2">
        <v>399107.57837995887</v>
      </c>
      <c r="H25" s="2">
        <v>399107.57837995887</v>
      </c>
      <c r="I25" s="2">
        <v>426432.45898801833</v>
      </c>
      <c r="J25" s="2">
        <v>825540.0373679772</v>
      </c>
      <c r="K25" s="2">
        <v>116933.38469486125</v>
      </c>
      <c r="L25" s="2">
        <v>942473.42206283845</v>
      </c>
    </row>
    <row r="26" spans="1:15" x14ac:dyDescent="0.35">
      <c r="A26" s="27">
        <v>16</v>
      </c>
      <c r="B26" s="26" t="s">
        <v>67</v>
      </c>
      <c r="C26" s="38"/>
      <c r="D26" s="4">
        <v>0</v>
      </c>
      <c r="E26" s="2">
        <v>0</v>
      </c>
      <c r="F26" s="2">
        <v>0</v>
      </c>
      <c r="G26" s="2">
        <v>-648388.07391119981</v>
      </c>
      <c r="H26" s="2">
        <v>-648388.07391119981</v>
      </c>
      <c r="I26" s="2">
        <v>-78137.362856700318</v>
      </c>
      <c r="J26" s="2">
        <v>-726525.43676790013</v>
      </c>
      <c r="K26" s="2">
        <v>-656931.5863849197</v>
      </c>
      <c r="L26" s="2">
        <v>-1383457.0231528198</v>
      </c>
    </row>
    <row r="27" spans="1:15" x14ac:dyDescent="0.35">
      <c r="A27" s="27">
        <v>17</v>
      </c>
      <c r="B27" s="26" t="s">
        <v>70</v>
      </c>
      <c r="C27" s="38"/>
      <c r="D27" s="39">
        <v>0</v>
      </c>
      <c r="E27" s="39">
        <v>0</v>
      </c>
      <c r="F27" s="39">
        <v>0</v>
      </c>
      <c r="G27" s="3">
        <v>375232.61574703921</v>
      </c>
      <c r="H27" s="3">
        <v>375232.61574703921</v>
      </c>
      <c r="I27" s="3">
        <v>1699359.9842112199</v>
      </c>
      <c r="J27" s="3">
        <v>2074592.5999582589</v>
      </c>
      <c r="K27" s="3">
        <v>256463.20469449891</v>
      </c>
      <c r="L27" s="3">
        <v>2331055.8046527579</v>
      </c>
    </row>
    <row r="28" spans="1:15" x14ac:dyDescent="0.35">
      <c r="A28" s="27">
        <v>18</v>
      </c>
      <c r="E28" s="25"/>
      <c r="F28" s="25"/>
      <c r="G28" s="25"/>
      <c r="H28" s="25"/>
      <c r="I28" s="25"/>
      <c r="J28" s="25"/>
      <c r="K28" s="25"/>
      <c r="L28" s="25"/>
    </row>
    <row r="29" spans="1:15" ht="15" thickBot="1" x14ac:dyDescent="0.4">
      <c r="A29" s="27">
        <v>19</v>
      </c>
      <c r="B29" s="26" t="s">
        <v>57</v>
      </c>
      <c r="D29" s="40">
        <v>0</v>
      </c>
      <c r="E29" s="41">
        <v>0</v>
      </c>
      <c r="F29" s="41">
        <v>0</v>
      </c>
      <c r="G29" s="41">
        <v>2598639.3427209617</v>
      </c>
      <c r="H29" s="41">
        <v>2598639.3427209617</v>
      </c>
      <c r="I29" s="41">
        <v>4734282.3399787899</v>
      </c>
      <c r="J29" s="41">
        <v>7332921.682699752</v>
      </c>
      <c r="K29" s="41">
        <v>3536210.1590414885</v>
      </c>
      <c r="L29" s="41">
        <v>10869131.84174124</v>
      </c>
    </row>
    <row r="30" spans="1:15" ht="15" thickTop="1" x14ac:dyDescent="0.35">
      <c r="A30" s="27">
        <v>20</v>
      </c>
      <c r="E30" s="25"/>
      <c r="F30" s="25"/>
      <c r="G30" s="25"/>
      <c r="H30" s="25"/>
      <c r="I30" s="25"/>
      <c r="J30" s="25"/>
      <c r="K30" s="25"/>
      <c r="L30" s="25"/>
    </row>
    <row r="31" spans="1:15" x14ac:dyDescent="0.35">
      <c r="A31" s="27">
        <v>21</v>
      </c>
      <c r="B31" s="37" t="s">
        <v>64</v>
      </c>
      <c r="E31" s="25"/>
      <c r="F31" s="25"/>
      <c r="G31" s="25"/>
      <c r="H31" s="25"/>
      <c r="I31" s="25"/>
      <c r="J31" s="25"/>
      <c r="K31" s="25"/>
      <c r="L31" s="25"/>
    </row>
    <row r="32" spans="1:15" x14ac:dyDescent="0.35">
      <c r="A32" s="27">
        <v>22</v>
      </c>
      <c r="B32" s="37" t="s">
        <v>71</v>
      </c>
      <c r="D32" s="35">
        <v>0</v>
      </c>
      <c r="E32" s="25">
        <v>0</v>
      </c>
      <c r="F32" s="25">
        <v>0</v>
      </c>
      <c r="G32" s="25">
        <v>2973871.9584680009</v>
      </c>
      <c r="H32" s="25">
        <v>2973871.9584680009</v>
      </c>
      <c r="I32" s="25">
        <v>4250861.0535299983</v>
      </c>
      <c r="J32" s="25">
        <v>7224733.0119979996</v>
      </c>
      <c r="K32" s="25">
        <v>11531408.077932002</v>
      </c>
      <c r="L32" s="25">
        <v>18756141.089930002</v>
      </c>
      <c r="O32" s="42"/>
    </row>
    <row r="33" spans="1:12" x14ac:dyDescent="0.35">
      <c r="A33" s="27">
        <v>23</v>
      </c>
      <c r="B33" s="37" t="s">
        <v>72</v>
      </c>
      <c r="D33" s="4">
        <v>0</v>
      </c>
      <c r="E33" s="2">
        <v>0</v>
      </c>
      <c r="F33" s="2">
        <v>0</v>
      </c>
      <c r="G33" s="2">
        <v>-9204702.5529085696</v>
      </c>
      <c r="H33" s="2">
        <v>-9204702.5529085696</v>
      </c>
      <c r="I33" s="2">
        <v>-4247453.0412445068</v>
      </c>
      <c r="J33" s="2">
        <v>-13452155.594153076</v>
      </c>
      <c r="K33" s="2">
        <v>-8769988.962394014</v>
      </c>
      <c r="L33" s="2">
        <v>-22222144.55654709</v>
      </c>
    </row>
    <row r="34" spans="1:12" x14ac:dyDescent="0.35">
      <c r="A34" s="27">
        <v>24</v>
      </c>
      <c r="B34" s="37" t="s">
        <v>73</v>
      </c>
      <c r="D34" s="4">
        <v>0</v>
      </c>
      <c r="E34" s="2">
        <v>0</v>
      </c>
      <c r="F34" s="2">
        <v>0</v>
      </c>
      <c r="G34" s="2">
        <v>-399107.57837995887</v>
      </c>
      <c r="H34" s="2">
        <v>-399107.57837995887</v>
      </c>
      <c r="I34" s="2">
        <v>-382424.82552969456</v>
      </c>
      <c r="J34" s="2">
        <v>-781532.40390965343</v>
      </c>
      <c r="K34" s="2">
        <v>-878515.61561004817</v>
      </c>
      <c r="L34" s="2">
        <v>-1660048.0195197016</v>
      </c>
    </row>
    <row r="35" spans="1:12" x14ac:dyDescent="0.35">
      <c r="A35" s="27">
        <v>25</v>
      </c>
      <c r="B35" s="37" t="s">
        <v>65</v>
      </c>
      <c r="D35" s="39">
        <v>0</v>
      </c>
      <c r="E35" s="3">
        <v>0</v>
      </c>
      <c r="F35" s="3">
        <v>0</v>
      </c>
      <c r="G35" s="3">
        <v>-6629938.1728205271</v>
      </c>
      <c r="H35" s="3">
        <v>-6629938.1728205271</v>
      </c>
      <c r="I35" s="3">
        <v>-379016.81324420311</v>
      </c>
      <c r="J35" s="3">
        <v>-7008954.9860647302</v>
      </c>
      <c r="K35" s="3">
        <v>1882903.4999279398</v>
      </c>
      <c r="L35" s="3">
        <v>-5126051.4861367904</v>
      </c>
    </row>
    <row r="36" spans="1:12" x14ac:dyDescent="0.35">
      <c r="A36" s="27">
        <v>26</v>
      </c>
      <c r="D36" s="35"/>
    </row>
    <row r="37" spans="1:12" x14ac:dyDescent="0.35">
      <c r="A37" s="27">
        <v>27</v>
      </c>
      <c r="E37" s="35"/>
      <c r="F37" s="35"/>
      <c r="G37" s="35"/>
      <c r="H37" s="35"/>
      <c r="I37" s="35"/>
      <c r="J37" s="35"/>
      <c r="K37" s="35"/>
      <c r="L37" s="35"/>
    </row>
    <row r="38" spans="1:12" x14ac:dyDescent="0.35">
      <c r="A38" s="27">
        <v>28</v>
      </c>
      <c r="B38" s="37" t="s">
        <v>74</v>
      </c>
      <c r="C38" s="43" t="s">
        <v>75</v>
      </c>
      <c r="D38" s="43"/>
      <c r="E38" s="44">
        <v>0.34060000000000001</v>
      </c>
      <c r="F38" s="44"/>
    </row>
    <row r="39" spans="1:12" x14ac:dyDescent="0.35">
      <c r="A39" s="27">
        <v>29</v>
      </c>
      <c r="C39" s="43" t="s">
        <v>76</v>
      </c>
      <c r="D39" s="43"/>
      <c r="E39" s="44">
        <v>0.65939999999999999</v>
      </c>
      <c r="F39" s="44"/>
      <c r="H39" s="35"/>
    </row>
    <row r="40" spans="1:12" x14ac:dyDescent="0.35">
      <c r="E40" s="35"/>
      <c r="F40" s="35"/>
      <c r="G40" s="35"/>
      <c r="H40" s="35"/>
      <c r="I40" s="35"/>
      <c r="J40" s="35"/>
      <c r="K40" s="35"/>
      <c r="L40" s="35"/>
    </row>
    <row r="41" spans="1:12" x14ac:dyDescent="0.35">
      <c r="D41" s="25"/>
      <c r="E41" s="25"/>
      <c r="F41" s="25"/>
      <c r="G41" s="25"/>
      <c r="H41" s="25"/>
      <c r="I41" s="25"/>
      <c r="J41" s="25"/>
      <c r="K41" s="25"/>
      <c r="L41" s="25"/>
    </row>
    <row r="43" spans="1:12" x14ac:dyDescent="0.35">
      <c r="E43" s="35"/>
      <c r="F43" s="35"/>
      <c r="G43" s="35"/>
      <c r="H43" s="35"/>
      <c r="I43" s="35"/>
      <c r="J43" s="35"/>
      <c r="K43" s="35"/>
      <c r="L43" s="35"/>
    </row>
    <row r="45" spans="1:12" x14ac:dyDescent="0.35">
      <c r="I45" s="35"/>
      <c r="K45" s="35"/>
    </row>
  </sheetData>
  <pageMargins left="0.7" right="0.7" top="0.75" bottom="0.75" header="0.3" footer="0.3"/>
  <pageSetup scale="55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Agreement - Settlement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2022-08-26T07:00:00+00:00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3453550-FCEB-4086-A43C-F8DC717E763B}"/>
</file>

<file path=customXml/itemProps2.xml><?xml version="1.0" encoding="utf-8"?>
<ds:datastoreItem xmlns:ds="http://schemas.openxmlformats.org/officeDocument/2006/customXml" ds:itemID="{C334BA28-DB1A-4046-BB53-1F83BF9E1F4F}"/>
</file>

<file path=customXml/itemProps3.xml><?xml version="1.0" encoding="utf-8"?>
<ds:datastoreItem xmlns:ds="http://schemas.openxmlformats.org/officeDocument/2006/customXml" ds:itemID="{B08CD2FF-445F-439A-95EE-5B188327E6B3}"/>
</file>

<file path=customXml/itemProps4.xml><?xml version="1.0" encoding="utf-8"?>
<ds:datastoreItem xmlns:ds="http://schemas.openxmlformats.org/officeDocument/2006/customXml" ds:itemID="{6E86F2E6-930F-4B0E-81A9-B0554657CD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Exh. L Summary</vt:lpstr>
      <vt:lpstr>Exh. L Prov Proforma</vt:lpstr>
      <vt:lpstr>Exh. L Retirements</vt:lpstr>
      <vt:lpstr>'Exh. L Retirements'!Print_Area</vt:lpstr>
      <vt:lpstr>'Exh. L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