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270" windowHeight="7350"/>
  </bookViews>
  <sheets>
    <sheet name="Sumcost Exhibits" sheetId="2" r:id="rId1"/>
  </sheets>
  <calcPr calcId="125725"/>
</workbook>
</file>

<file path=xl/calcChain.xml><?xml version="1.0" encoding="utf-8"?>
<calcChain xmlns="http://schemas.openxmlformats.org/spreadsheetml/2006/main">
  <c r="H225" i="2"/>
  <c r="I225"/>
  <c r="J225"/>
  <c r="K225"/>
  <c r="L225"/>
  <c r="G225"/>
  <c r="K137"/>
  <c r="J137"/>
  <c r="F226" l="1"/>
  <c r="F62"/>
  <c r="A262" l="1"/>
  <c r="A203"/>
  <c r="A139"/>
  <c r="B143"/>
  <c r="B142"/>
  <c r="B141"/>
  <c r="B69"/>
  <c r="B68"/>
  <c r="B67"/>
  <c r="B204"/>
  <c r="K255" l="1"/>
  <c r="I255"/>
  <c r="G255"/>
  <c r="L255"/>
  <c r="J255"/>
  <c r="H255"/>
  <c r="F254"/>
  <c r="K252"/>
  <c r="I252"/>
  <c r="G252"/>
  <c r="L252"/>
  <c r="J252"/>
  <c r="H252"/>
  <c r="F251"/>
  <c r="F245"/>
  <c r="L239"/>
  <c r="L241" s="1"/>
  <c r="J239"/>
  <c r="J241" s="1"/>
  <c r="H239"/>
  <c r="H241" s="1"/>
  <c r="F237"/>
  <c r="F236"/>
  <c r="F235"/>
  <c r="F234"/>
  <c r="F233"/>
  <c r="F232"/>
  <c r="K239"/>
  <c r="K241" s="1"/>
  <c r="I239"/>
  <c r="I241" s="1"/>
  <c r="G239"/>
  <c r="G241" s="1"/>
  <c r="F220"/>
  <c r="L221"/>
  <c r="K221"/>
  <c r="J221"/>
  <c r="I221"/>
  <c r="H221"/>
  <c r="G221"/>
  <c r="F219"/>
  <c r="F216"/>
  <c r="L217"/>
  <c r="L223" s="1"/>
  <c r="K217"/>
  <c r="K223" s="1"/>
  <c r="J217"/>
  <c r="J223" s="1"/>
  <c r="I217"/>
  <c r="I223" s="1"/>
  <c r="H217"/>
  <c r="H223" s="1"/>
  <c r="F215"/>
  <c r="L211"/>
  <c r="K211"/>
  <c r="J211"/>
  <c r="I211"/>
  <c r="H211"/>
  <c r="G211"/>
  <c r="F211"/>
  <c r="E211"/>
  <c r="D211"/>
  <c r="C211"/>
  <c r="B211"/>
  <c r="L210"/>
  <c r="K210"/>
  <c r="J210"/>
  <c r="I210"/>
  <c r="H210"/>
  <c r="G210"/>
  <c r="F210"/>
  <c r="E210"/>
  <c r="D210"/>
  <c r="C210"/>
  <c r="B210"/>
  <c r="L209"/>
  <c r="K209"/>
  <c r="J209"/>
  <c r="I209"/>
  <c r="H209"/>
  <c r="G209"/>
  <c r="F209"/>
  <c r="E209"/>
  <c r="D209"/>
  <c r="C209"/>
  <c r="B209"/>
  <c r="L208"/>
  <c r="K208"/>
  <c r="J208"/>
  <c r="I208"/>
  <c r="H208"/>
  <c r="G208"/>
  <c r="F208"/>
  <c r="E208"/>
  <c r="D208"/>
  <c r="C208"/>
  <c r="B208"/>
  <c r="B207"/>
  <c r="L206"/>
  <c r="F206"/>
  <c r="B206"/>
  <c r="L205"/>
  <c r="J205"/>
  <c r="B205"/>
  <c r="J204"/>
  <c r="F204"/>
  <c r="F190"/>
  <c r="L191"/>
  <c r="J191"/>
  <c r="H191"/>
  <c r="F189"/>
  <c r="K191"/>
  <c r="I191"/>
  <c r="G191"/>
  <c r="F178"/>
  <c r="K179"/>
  <c r="I179"/>
  <c r="I198" s="1"/>
  <c r="G179"/>
  <c r="G198" s="1"/>
  <c r="L179"/>
  <c r="J179"/>
  <c r="H179"/>
  <c r="F176"/>
  <c r="F163"/>
  <c r="K164"/>
  <c r="I164"/>
  <c r="G164"/>
  <c r="L164"/>
  <c r="J164"/>
  <c r="H164"/>
  <c r="F161"/>
  <c r="F151"/>
  <c r="L152"/>
  <c r="J152"/>
  <c r="H152"/>
  <c r="F150"/>
  <c r="K152"/>
  <c r="I152"/>
  <c r="G152"/>
  <c r="F147"/>
  <c r="E147"/>
  <c r="D147"/>
  <c r="C147"/>
  <c r="F146"/>
  <c r="E146"/>
  <c r="D146"/>
  <c r="C146"/>
  <c r="F145"/>
  <c r="E145"/>
  <c r="D145"/>
  <c r="C145"/>
  <c r="L144"/>
  <c r="K144"/>
  <c r="J144"/>
  <c r="I144"/>
  <c r="H144"/>
  <c r="G144"/>
  <c r="F144"/>
  <c r="E144"/>
  <c r="D144"/>
  <c r="C144"/>
  <c r="J141"/>
  <c r="F140"/>
  <c r="L131"/>
  <c r="K131"/>
  <c r="J131"/>
  <c r="I131"/>
  <c r="H131"/>
  <c r="G131"/>
  <c r="F131"/>
  <c r="F123"/>
  <c r="F122"/>
  <c r="F121"/>
  <c r="L124"/>
  <c r="K124"/>
  <c r="J124"/>
  <c r="I124"/>
  <c r="H124"/>
  <c r="G124"/>
  <c r="F120"/>
  <c r="L117"/>
  <c r="K117"/>
  <c r="J117"/>
  <c r="I117"/>
  <c r="H117"/>
  <c r="G117"/>
  <c r="F117"/>
  <c r="F109"/>
  <c r="F108"/>
  <c r="F107"/>
  <c r="L110"/>
  <c r="K110"/>
  <c r="J110"/>
  <c r="I110"/>
  <c r="H110"/>
  <c r="G110"/>
  <c r="F106"/>
  <c r="L100"/>
  <c r="K100"/>
  <c r="J100"/>
  <c r="I100"/>
  <c r="H100"/>
  <c r="G100"/>
  <c r="F100"/>
  <c r="F92"/>
  <c r="F91"/>
  <c r="F90"/>
  <c r="L93"/>
  <c r="K93"/>
  <c r="J93"/>
  <c r="I93"/>
  <c r="H93"/>
  <c r="G93"/>
  <c r="L86"/>
  <c r="K86"/>
  <c r="J86"/>
  <c r="I86"/>
  <c r="H86"/>
  <c r="G86"/>
  <c r="F86"/>
  <c r="F78"/>
  <c r="F77"/>
  <c r="F76"/>
  <c r="L79"/>
  <c r="K79"/>
  <c r="J79"/>
  <c r="I79"/>
  <c r="H79"/>
  <c r="G79"/>
  <c r="F73"/>
  <c r="E73"/>
  <c r="D73"/>
  <c r="C73"/>
  <c r="F72"/>
  <c r="E72"/>
  <c r="D72"/>
  <c r="C72"/>
  <c r="F71"/>
  <c r="E71"/>
  <c r="D71"/>
  <c r="C71"/>
  <c r="L70"/>
  <c r="K70"/>
  <c r="J70"/>
  <c r="I70"/>
  <c r="H70"/>
  <c r="G70"/>
  <c r="F70"/>
  <c r="E70"/>
  <c r="D70"/>
  <c r="C70"/>
  <c r="J67"/>
  <c r="F66"/>
  <c r="F61"/>
  <c r="F54"/>
  <c r="F52"/>
  <c r="F51"/>
  <c r="F50"/>
  <c r="F49"/>
  <c r="L53"/>
  <c r="K53"/>
  <c r="J53"/>
  <c r="I53"/>
  <c r="H53"/>
  <c r="G53"/>
  <c r="F46"/>
  <c r="F45"/>
  <c r="F42"/>
  <c r="F41"/>
  <c r="F40"/>
  <c r="F39"/>
  <c r="F38"/>
  <c r="F37"/>
  <c r="L43"/>
  <c r="K43"/>
  <c r="J43"/>
  <c r="I43"/>
  <c r="H43"/>
  <c r="G43"/>
  <c r="F32"/>
  <c r="L33"/>
  <c r="K33"/>
  <c r="J33"/>
  <c r="I33"/>
  <c r="H33"/>
  <c r="G33"/>
  <c r="F31"/>
  <c r="F28"/>
  <c r="F27"/>
  <c r="F23"/>
  <c r="F22"/>
  <c r="F21"/>
  <c r="F20"/>
  <c r="L24"/>
  <c r="K24"/>
  <c r="J24"/>
  <c r="I24"/>
  <c r="H24"/>
  <c r="G24"/>
  <c r="F19"/>
  <c r="F15"/>
  <c r="F14"/>
  <c r="F13"/>
  <c r="F12"/>
  <c r="L16"/>
  <c r="L26" s="1"/>
  <c r="L29" s="1"/>
  <c r="K16"/>
  <c r="K26" s="1"/>
  <c r="K29" s="1"/>
  <c r="J16"/>
  <c r="J26" s="1"/>
  <c r="J29" s="1"/>
  <c r="I16"/>
  <c r="H16"/>
  <c r="H26" s="1"/>
  <c r="H29" s="1"/>
  <c r="G16"/>
  <c r="G26" s="1"/>
  <c r="G29" s="1"/>
  <c r="F11"/>
  <c r="L147"/>
  <c r="K147"/>
  <c r="J147"/>
  <c r="I147"/>
  <c r="H147"/>
  <c r="G147"/>
  <c r="L146"/>
  <c r="K146"/>
  <c r="J146"/>
  <c r="I146"/>
  <c r="H146"/>
  <c r="G146"/>
  <c r="L145"/>
  <c r="K145"/>
  <c r="J145"/>
  <c r="I145"/>
  <c r="H145"/>
  <c r="G145"/>
  <c r="L142"/>
  <c r="F142"/>
  <c r="L141"/>
  <c r="J140"/>
  <c r="L228" l="1"/>
  <c r="L243" s="1"/>
  <c r="L247" s="1"/>
  <c r="K228"/>
  <c r="K243" s="1"/>
  <c r="K247" s="1"/>
  <c r="J228"/>
  <c r="J243" s="1"/>
  <c r="J247" s="1"/>
  <c r="H228"/>
  <c r="H243" s="1"/>
  <c r="H247" s="1"/>
  <c r="I228"/>
  <c r="I243" s="1"/>
  <c r="I247" s="1"/>
  <c r="K198"/>
  <c r="F217"/>
  <c r="J133"/>
  <c r="H55"/>
  <c r="H57" s="1"/>
  <c r="H59" s="1"/>
  <c r="L55"/>
  <c r="L57" s="1"/>
  <c r="L59" s="1"/>
  <c r="G55"/>
  <c r="K55"/>
  <c r="K57" s="1"/>
  <c r="K59" s="1"/>
  <c r="H133"/>
  <c r="L133"/>
  <c r="J55"/>
  <c r="J57" s="1"/>
  <c r="J59" s="1"/>
  <c r="I55"/>
  <c r="I26"/>
  <c r="I29" s="1"/>
  <c r="F24"/>
  <c r="J257"/>
  <c r="G257"/>
  <c r="K257"/>
  <c r="F221"/>
  <c r="H257"/>
  <c r="L257"/>
  <c r="I257"/>
  <c r="F252"/>
  <c r="F255"/>
  <c r="F241"/>
  <c r="G217"/>
  <c r="G223" s="1"/>
  <c r="F231"/>
  <c r="F239" s="1"/>
  <c r="G133"/>
  <c r="I133"/>
  <c r="K133"/>
  <c r="G57"/>
  <c r="G59" s="1"/>
  <c r="I57"/>
  <c r="I59" s="1"/>
  <c r="F33"/>
  <c r="G135"/>
  <c r="G102"/>
  <c r="I135"/>
  <c r="I102"/>
  <c r="K135"/>
  <c r="K102"/>
  <c r="F16"/>
  <c r="F110"/>
  <c r="F124"/>
  <c r="H137"/>
  <c r="L137"/>
  <c r="H198"/>
  <c r="J198"/>
  <c r="L198"/>
  <c r="H135"/>
  <c r="H102"/>
  <c r="J135"/>
  <c r="J102"/>
  <c r="L135"/>
  <c r="L102"/>
  <c r="G200"/>
  <c r="G172"/>
  <c r="I200"/>
  <c r="I172"/>
  <c r="K200"/>
  <c r="K172"/>
  <c r="H200"/>
  <c r="H172"/>
  <c r="J200"/>
  <c r="J172"/>
  <c r="L200"/>
  <c r="L172"/>
  <c r="G137"/>
  <c r="I137"/>
  <c r="F36"/>
  <c r="F43" s="1"/>
  <c r="F48"/>
  <c r="F53" s="1"/>
  <c r="J66"/>
  <c r="L68"/>
  <c r="G71"/>
  <c r="I71"/>
  <c r="K71"/>
  <c r="H72"/>
  <c r="J72"/>
  <c r="L72"/>
  <c r="G73"/>
  <c r="I73"/>
  <c r="K73"/>
  <c r="F75"/>
  <c r="F79" s="1"/>
  <c r="F89"/>
  <c r="F93" s="1"/>
  <c r="F149"/>
  <c r="F152" s="1"/>
  <c r="F162"/>
  <c r="F164" s="1"/>
  <c r="F177"/>
  <c r="F179" s="1"/>
  <c r="F188"/>
  <c r="F191" s="1"/>
  <c r="L67"/>
  <c r="F68"/>
  <c r="H71"/>
  <c r="J71"/>
  <c r="L71"/>
  <c r="G72"/>
  <c r="I72"/>
  <c r="K72"/>
  <c r="H73"/>
  <c r="J73"/>
  <c r="L73"/>
  <c r="G228" l="1"/>
  <c r="F26"/>
  <c r="F29" s="1"/>
  <c r="F55"/>
  <c r="F57" s="1"/>
  <c r="F257"/>
  <c r="F223"/>
  <c r="F198"/>
  <c r="F133"/>
  <c r="F200"/>
  <c r="F172"/>
  <c r="F135"/>
  <c r="F102"/>
  <c r="F137"/>
  <c r="F59" l="1"/>
  <c r="L60" s="1"/>
  <c r="F225"/>
  <c r="H60" l="1"/>
  <c r="K60"/>
  <c r="G60"/>
  <c r="J60"/>
  <c r="F60"/>
  <c r="I60"/>
  <c r="G243"/>
  <c r="F228"/>
  <c r="F243" l="1"/>
  <c r="F247" s="1"/>
  <c r="G247"/>
</calcChain>
</file>

<file path=xl/sharedStrings.xml><?xml version="1.0" encoding="utf-8"?>
<sst xmlns="http://schemas.openxmlformats.org/spreadsheetml/2006/main" count="254" uniqueCount="152">
  <si>
    <t>Sumcost</t>
  </si>
  <si>
    <t>AVISTA UTILITIES</t>
  </si>
  <si>
    <t>Cost of Service Basic Summary</t>
  </si>
  <si>
    <t>Electric Utility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</si>
  <si>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</si>
  <si>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</si>
  <si>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</si>
  <si>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</si>
  <si>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</si>
  <si>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</si>
  <si>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</si>
  <si>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</si>
  <si>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</si>
  <si>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</si>
  <si>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</si>
  <si>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 xml:space="preserve"> </t>
  </si>
  <si>
    <t>System</t>
  </si>
  <si>
    <t>Description</t>
  </si>
  <si>
    <t>Total</t>
  </si>
  <si>
    <t>Plant In Service</t>
  </si>
  <si>
    <t xml:space="preserve"> Production Plant</t>
  </si>
  <si>
    <t xml:space="preserve"> Transmission Plant</t>
  </si>
  <si>
    <t xml:space="preserve"> Distribution Plant</t>
  </si>
  <si>
    <t xml:space="preserve"> Intangible Plant</t>
  </si>
  <si>
    <t xml:space="preserve"> General Plant</t>
  </si>
  <si>
    <t xml:space="preserve">   Total Plant In Service</t>
  </si>
  <si>
    <t>Accum Depreciation</t>
  </si>
  <si>
    <t xml:space="preserve">   Total Accumulated Depreciation</t>
  </si>
  <si>
    <t>Net Plant</t>
  </si>
  <si>
    <t>Accumulated Deferred FIT</t>
  </si>
  <si>
    <t>Miscellaneous Rate Base</t>
  </si>
  <si>
    <t xml:space="preserve">   Total Rate Base</t>
  </si>
  <si>
    <t>Revenue From Retail Rates</t>
  </si>
  <si>
    <t>Other Operating Revenues</t>
  </si>
  <si>
    <t xml:space="preserve">   Total Revenues</t>
  </si>
  <si>
    <t>Operating Expenses</t>
  </si>
  <si>
    <t xml:space="preserve"> Production Expenses</t>
  </si>
  <si>
    <t xml:space="preserve"> Transmission Expenses</t>
  </si>
  <si>
    <t xml:space="preserve"> Distribution Expenses</t>
  </si>
  <si>
    <t xml:space="preserve"> Customer Accounting Expenses</t>
  </si>
  <si>
    <t xml:space="preserve"> Customer Information Expenses</t>
  </si>
  <si>
    <t xml:space="preserve"> Sales Expenses</t>
  </si>
  <si>
    <t xml:space="preserve"> Admin &amp; General Expenses</t>
  </si>
  <si>
    <t xml:space="preserve">   Total O&amp;M Expenses</t>
  </si>
  <si>
    <t>Taxes Other Than Income Taxes</t>
  </si>
  <si>
    <t>Other Income Related Items</t>
  </si>
  <si>
    <t>Depreciation Expense</t>
  </si>
  <si>
    <t xml:space="preserve"> Production Plant Depreciation</t>
  </si>
  <si>
    <t xml:space="preserve"> Transmission Plant Depreciation</t>
  </si>
  <si>
    <t xml:space="preserve"> Distribution Plant Depreciation</t>
  </si>
  <si>
    <t xml:space="preserve"> General Plant Depreciation</t>
  </si>
  <si>
    <t xml:space="preserve"> Amortization Expense</t>
  </si>
  <si>
    <t xml:space="preserve">   Total Depreciation Expense</t>
  </si>
  <si>
    <t>Income Tax</t>
  </si>
  <si>
    <t xml:space="preserve">   Total Operating Expenses</t>
  </si>
  <si>
    <t>Net Income</t>
  </si>
  <si>
    <t>Rate of Return</t>
  </si>
  <si>
    <t>Return Ratio</t>
  </si>
  <si>
    <t>Interest Expense</t>
  </si>
  <si>
    <t>Revenue to Cost by Functional Component Summary</t>
  </si>
  <si>
    <t>Functional Cost Components at Current Return by Schedule</t>
  </si>
  <si>
    <t>Production</t>
  </si>
  <si>
    <t>Transmission</t>
  </si>
  <si>
    <t xml:space="preserve">Distribution </t>
  </si>
  <si>
    <t>Common</t>
  </si>
  <si>
    <t xml:space="preserve">     Total Current Rate Revenue</t>
  </si>
  <si>
    <t>Expressed as $/kWh</t>
  </si>
  <si>
    <t xml:space="preserve">     Total Current Melded Rates</t>
  </si>
  <si>
    <t>Functional Cost Components at Uniform Current Return</t>
  </si>
  <si>
    <t xml:space="preserve">     Total Uniform Current Cost</t>
  </si>
  <si>
    <t xml:space="preserve">     Total Current Uniform Melded Rates</t>
  </si>
  <si>
    <t>Revenue to Cost Ratio at Current Rates</t>
  </si>
  <si>
    <t>Functional Cost Components at Proposed Return by Schedule</t>
  </si>
  <si>
    <t xml:space="preserve">     Total Proposed Rate Revenue</t>
  </si>
  <si>
    <t xml:space="preserve">     Total Proposed Melded Rates</t>
  </si>
  <si>
    <t>Functional Cost Components at Uniform Requested Return</t>
  </si>
  <si>
    <t xml:space="preserve">     Total Uniform Cost</t>
  </si>
  <si>
    <t xml:space="preserve">     Total Uniform Melded Rates</t>
  </si>
  <si>
    <t>Revenue to Cost Ratio at Proposed Rates</t>
  </si>
  <si>
    <t>Current Revenue to Proposed Cost Ratio</t>
  </si>
  <si>
    <t>Revenue to Cost By Classification Summary</t>
  </si>
  <si>
    <t>Cost Classifications at Current Return by Schedule</t>
  </si>
  <si>
    <t>Energy</t>
  </si>
  <si>
    <t>Demand</t>
  </si>
  <si>
    <t>Customer</t>
  </si>
  <si>
    <t>Expressed as Unit Cost</t>
  </si>
  <si>
    <t>$/kWh</t>
  </si>
  <si>
    <t>$/kW/mo</t>
  </si>
  <si>
    <t>$/Cust/mo</t>
  </si>
  <si>
    <t>Cost Classifications at Uniform Current Return</t>
  </si>
  <si>
    <t>Cost Classifications at Proposed Return by Schedule</t>
  </si>
  <si>
    <t>Cost Classifications at Uniform Requested Return</t>
  </si>
  <si>
    <t>Washington Jurisdiction</t>
  </si>
  <si>
    <t>Residential</t>
  </si>
  <si>
    <t>General</t>
  </si>
  <si>
    <t>Large Gen</t>
  </si>
  <si>
    <t>Extra Large</t>
  </si>
  <si>
    <t>Pumping</t>
  </si>
  <si>
    <t>Street &amp;</t>
  </si>
  <si>
    <t>Service</t>
  </si>
  <si>
    <t>Gen Service</t>
  </si>
  <si>
    <t>Area Lights</t>
  </si>
  <si>
    <t>Sch 1</t>
  </si>
  <si>
    <t>Sch 11-12</t>
  </si>
  <si>
    <t>Sch 21-22</t>
  </si>
  <si>
    <t>Sch 25</t>
  </si>
  <si>
    <t>Sch 31-32</t>
  </si>
  <si>
    <t>Sch 41-49</t>
  </si>
  <si>
    <t>Customer Cost Analysis</t>
  </si>
  <si>
    <t>Meter, Services, Meter Reading &amp; Billing Costs by Schedule at Requested Rate of Return</t>
  </si>
  <si>
    <t>Rate Base</t>
  </si>
  <si>
    <t>Services</t>
  </si>
  <si>
    <t>Services Accum. Depr.</t>
  </si>
  <si>
    <t>Total Services</t>
  </si>
  <si>
    <t>Meters</t>
  </si>
  <si>
    <t>Meters Accum. Depr.</t>
  </si>
  <si>
    <t>Total Meters</t>
  </si>
  <si>
    <t>Total Rate Base</t>
  </si>
  <si>
    <t>Revenue Conversion Factor</t>
  </si>
  <si>
    <t>Rate Base Revenue Requirement</t>
  </si>
  <si>
    <t>Expenses</t>
  </si>
  <si>
    <t>Services Depr Exp</t>
  </si>
  <si>
    <t>Meters Depr Exp</t>
  </si>
  <si>
    <t>Services Operations Exp</t>
  </si>
  <si>
    <t>Meters Operating Exp</t>
  </si>
  <si>
    <t>Meters Maintenance Exp</t>
  </si>
  <si>
    <t>Meter Reading</t>
  </si>
  <si>
    <t>Billing</t>
  </si>
  <si>
    <t>Total Expenses</t>
  </si>
  <si>
    <t>Expense Revenue Requirement</t>
  </si>
  <si>
    <t>Total Meter, Service, Meter Reading, and Billing Cost</t>
  </si>
  <si>
    <t>Total Customer Bills</t>
  </si>
  <si>
    <t>Average Unit Cost per Month</t>
  </si>
  <si>
    <t>Distribution Fixed Costs per Customer</t>
  </si>
  <si>
    <t>Total Customer Related Cost</t>
  </si>
  <si>
    <t>Customer Related Unit Cost per Month</t>
  </si>
  <si>
    <t>Total Distribution Demand Related Cost</t>
  </si>
  <si>
    <t>Dist Demand Related Unit Cost per Month</t>
  </si>
  <si>
    <t>Total Distribution Unit Cost per Month</t>
  </si>
  <si>
    <t>Page 4 of 4</t>
  </si>
  <si>
    <t>Page 3 of 4</t>
  </si>
  <si>
    <t>Page 2 of 4</t>
  </si>
  <si>
    <t>Page 1 of 4</t>
  </si>
  <si>
    <t>Target Revenue Increase</t>
  </si>
  <si>
    <t>Load Factor Peak Credit Method</t>
  </si>
  <si>
    <t>AS FILED METHOD</t>
  </si>
  <si>
    <t>Revenue Related Expenses</t>
  </si>
  <si>
    <t>Tax Benefit of Interest</t>
  </si>
  <si>
    <t>Scenario: Company Base Case UE-16_____</t>
  </si>
  <si>
    <t>For the Twelve Months Ended September 30, 2015</t>
  </si>
  <si>
    <t>File:  WA 2016 Elec Case / Elec COS Base Case / Sumcost Exhibits</t>
  </si>
  <si>
    <t>Return on Rate Base @ 7.64%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</si>
</sst>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000_);[Red]\(&quot;$&quot;#,##0.00000\)"/>
    <numFmt numFmtId="165" formatCode="mm/dd/yy"/>
    <numFmt numFmtId="166" formatCode="0.00000"/>
  </numFmts>
  <fonts count="5">
    <font>
      <sz val="10"/>
      <name val="Geneva"/>
    </font>
    <font>
      <sz val="10"/>
      <name val="Geneva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8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1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right"/>
    </xf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1" xfId="2" applyNumberFormat="1" applyFont="1" applyBorder="1"/>
    <xf numFmtId="164" fontId="2" fillId="0" borderId="0" xfId="2" applyNumberFormat="1" applyFont="1" applyBorder="1"/>
    <xf numFmtId="0" fontId="3" fillId="0" borderId="0" xfId="0" applyFont="1"/>
    <xf numFmtId="40" fontId="2" fillId="0" borderId="0" xfId="1" applyFont="1"/>
    <xf numFmtId="0" fontId="0" fillId="0" borderId="2" xfId="0" applyBorder="1"/>
    <xf numFmtId="40" fontId="3" fillId="0" borderId="0" xfId="1" applyFont="1"/>
    <xf numFmtId="38" fontId="2" fillId="0" borderId="1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37" fontId="3" fillId="0" borderId="0" xfId="0" applyNumberFormat="1" applyFont="1"/>
    <xf numFmtId="8" fontId="3" fillId="0" borderId="0" xfId="2" applyFont="1"/>
    <xf numFmtId="8" fontId="2" fillId="0" borderId="0" xfId="2" applyFont="1"/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8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37" fontId="2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0" fillId="0" borderId="0" xfId="0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0" fontId="0" fillId="0" borderId="0" xfId="0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7" fontId="3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166" fontId="2" fillId="0" borderId="0" xfId="0" applyNumberFormat="1" applyFont="1"/>
    <xf numFmtId="37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2"/>
  <sheetViews>
    <sheetView tabSelected="1" topLeftCell="A245" zoomScaleNormal="100" workbookViewId="0">
      <selection activeCell="O212" sqref="O212"/>
    </sheetView>
  </sheetViews>
  <sheetFormatPr defaultRowHeight="12.75"/>
  <cols>
    <col min="1" max="1" width="5.140625" customWidth="1"/>
    <col min="2" max="2" width="22.5703125" customWidth="1"/>
    <col min="3" max="3" width="3" customWidth="1"/>
    <col min="4" max="4" width="3.5703125" customWidth="1"/>
    <col min="5" max="5" width="3" customWidth="1"/>
    <col min="6" max="6" width="12.140625" customWidth="1"/>
    <col min="7" max="7" width="11.5703125" customWidth="1"/>
    <col min="8" max="8" width="11.42578125" customWidth="1"/>
    <col min="9" max="9" width="10.7109375" customWidth="1"/>
    <col min="10" max="10" width="11" customWidth="1"/>
    <col min="11" max="11" width="10.85546875" customWidth="1"/>
    <col min="12" max="12" width="10.7109375" customWidth="1"/>
    <col min="13" max="13" width="9.85546875" customWidth="1"/>
  </cols>
  <sheetData>
    <row r="1" spans="1:12" ht="30" customHeight="1">
      <c r="L1" s="1"/>
    </row>
    <row r="2" spans="1:12">
      <c r="A2" s="2"/>
      <c r="B2" s="39" t="s">
        <v>0</v>
      </c>
      <c r="C2" s="32"/>
      <c r="D2" s="32"/>
      <c r="E2" s="30"/>
      <c r="F2" s="32" t="s">
        <v>1</v>
      </c>
      <c r="G2" s="32"/>
      <c r="H2" s="32"/>
      <c r="I2" s="30"/>
      <c r="J2" s="31" t="s">
        <v>92</v>
      </c>
      <c r="K2" s="32"/>
      <c r="L2" s="34"/>
    </row>
    <row r="3" spans="1:12">
      <c r="A3" s="2"/>
      <c r="B3" s="51" t="s">
        <v>148</v>
      </c>
      <c r="C3" s="32"/>
      <c r="D3" s="32"/>
      <c r="E3" s="30"/>
      <c r="F3" s="32" t="s">
        <v>2</v>
      </c>
      <c r="G3" s="32"/>
      <c r="H3" s="32"/>
      <c r="I3" s="30"/>
      <c r="J3" s="31" t="s">
        <v>3</v>
      </c>
      <c r="K3" s="32"/>
      <c r="L3" s="38">
        <v>42419</v>
      </c>
    </row>
    <row r="4" spans="1:12">
      <c r="A4" s="2"/>
      <c r="B4" s="37" t="s">
        <v>144</v>
      </c>
      <c r="C4" s="32"/>
      <c r="D4" s="32"/>
      <c r="E4" s="30"/>
      <c r="F4" s="32" t="s">
        <v>149</v>
      </c>
      <c r="G4" s="32"/>
      <c r="H4" s="32"/>
      <c r="I4" s="32"/>
      <c r="J4" s="32"/>
      <c r="K4" s="32"/>
      <c r="L4" s="35" t="s">
        <v>15</v>
      </c>
    </row>
    <row r="5" spans="1:12">
      <c r="A5" s="2"/>
      <c r="B5" s="37" t="s">
        <v>145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30" customHeight="1">
      <c r="A6" s="2"/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10</v>
      </c>
      <c r="I6" s="33" t="s">
        <v>11</v>
      </c>
      <c r="J6" s="33" t="s">
        <v>12</v>
      </c>
      <c r="K6" s="33" t="s">
        <v>13</v>
      </c>
      <c r="L6" s="33" t="s">
        <v>14</v>
      </c>
    </row>
    <row r="7" spans="1:12">
      <c r="A7" s="2"/>
      <c r="B7" s="36" t="s">
        <v>15</v>
      </c>
      <c r="C7" s="36" t="s">
        <v>15</v>
      </c>
      <c r="D7" s="33" t="s">
        <v>15</v>
      </c>
      <c r="E7" s="33" t="s">
        <v>15</v>
      </c>
      <c r="F7" s="33" t="s">
        <v>15</v>
      </c>
      <c r="G7" s="33" t="s">
        <v>93</v>
      </c>
      <c r="H7" s="33" t="s">
        <v>94</v>
      </c>
      <c r="I7" s="33" t="s">
        <v>95</v>
      </c>
      <c r="J7" s="33" t="s">
        <v>96</v>
      </c>
      <c r="K7" s="33" t="s">
        <v>97</v>
      </c>
      <c r="L7" s="33" t="s">
        <v>98</v>
      </c>
    </row>
    <row r="8" spans="1:12">
      <c r="A8" s="2"/>
      <c r="B8" s="36" t="s">
        <v>15</v>
      </c>
      <c r="C8" s="36" t="s">
        <v>15</v>
      </c>
      <c r="D8" s="33" t="s">
        <v>15</v>
      </c>
      <c r="E8" s="33" t="s">
        <v>15</v>
      </c>
      <c r="F8" s="33" t="s">
        <v>16</v>
      </c>
      <c r="G8" s="33" t="s">
        <v>99</v>
      </c>
      <c r="H8" s="33" t="s">
        <v>99</v>
      </c>
      <c r="I8" s="33" t="s">
        <v>99</v>
      </c>
      <c r="J8" s="33" t="s">
        <v>100</v>
      </c>
      <c r="K8" s="33" t="s">
        <v>99</v>
      </c>
      <c r="L8" s="33" t="s">
        <v>101</v>
      </c>
    </row>
    <row r="9" spans="1:12">
      <c r="A9" s="2"/>
      <c r="B9" s="36" t="s">
        <v>17</v>
      </c>
      <c r="C9" s="33" t="s">
        <v>15</v>
      </c>
      <c r="D9" s="33" t="s">
        <v>15</v>
      </c>
      <c r="E9" s="33" t="s">
        <v>15</v>
      </c>
      <c r="F9" s="33" t="s">
        <v>18</v>
      </c>
      <c r="G9" s="33" t="s">
        <v>102</v>
      </c>
      <c r="H9" s="33" t="s">
        <v>103</v>
      </c>
      <c r="I9" s="33" t="s">
        <v>104</v>
      </c>
      <c r="J9" s="33" t="s">
        <v>105</v>
      </c>
      <c r="K9" s="33" t="s">
        <v>106</v>
      </c>
      <c r="L9" s="33" t="s">
        <v>107</v>
      </c>
    </row>
    <row r="10" spans="1:12">
      <c r="A10" s="2"/>
      <c r="B10" s="9" t="s">
        <v>19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2">
        <v>1</v>
      </c>
      <c r="B11" s="9" t="s">
        <v>20</v>
      </c>
      <c r="C11" s="9"/>
      <c r="D11" s="5"/>
      <c r="E11" s="4"/>
      <c r="F11" s="10">
        <f>SUM(G11:Q11)</f>
        <v>958839000</v>
      </c>
      <c r="G11" s="40">
        <v>432456064.2688877</v>
      </c>
      <c r="H11" s="40">
        <v>97152150.410275236</v>
      </c>
      <c r="I11" s="40">
        <v>230566148.04381785</v>
      </c>
      <c r="J11" s="40">
        <v>171628227.12846094</v>
      </c>
      <c r="K11" s="40">
        <v>23630069.559774745</v>
      </c>
      <c r="L11" s="40">
        <v>3406340.5887835934</v>
      </c>
    </row>
    <row r="12" spans="1:12">
      <c r="A12" s="2">
        <v>2</v>
      </c>
      <c r="B12" s="9" t="s">
        <v>21</v>
      </c>
      <c r="C12" s="9"/>
      <c r="D12" s="5"/>
      <c r="E12" s="4"/>
      <c r="F12" s="10">
        <f>SUM(G12:Q12)</f>
        <v>454215000.00000006</v>
      </c>
      <c r="G12" s="40">
        <v>204860285.44092685</v>
      </c>
      <c r="H12" s="40">
        <v>46022287.36899852</v>
      </c>
      <c r="I12" s="40">
        <v>109222302.11090986</v>
      </c>
      <c r="J12" s="40">
        <v>81302611.997586548</v>
      </c>
      <c r="K12" s="40">
        <v>11193883.483142722</v>
      </c>
      <c r="L12" s="40">
        <v>1613629.5984355458</v>
      </c>
    </row>
    <row r="13" spans="1:12">
      <c r="A13" s="2">
        <v>3</v>
      </c>
      <c r="B13" s="9" t="s">
        <v>22</v>
      </c>
      <c r="C13" s="9"/>
      <c r="D13" s="5"/>
      <c r="E13" s="4"/>
      <c r="F13" s="10">
        <f>SUM(G13:Q13)</f>
        <v>1001348000</v>
      </c>
      <c r="G13" s="40">
        <v>531272921.64500034</v>
      </c>
      <c r="H13" s="40">
        <v>122403002.42733884</v>
      </c>
      <c r="I13" s="40">
        <v>234954765.85031965</v>
      </c>
      <c r="J13" s="40">
        <v>32293574.944183346</v>
      </c>
      <c r="K13" s="40">
        <v>33887012.484109513</v>
      </c>
      <c r="L13" s="40">
        <v>46536722.649048313</v>
      </c>
    </row>
    <row r="14" spans="1:12">
      <c r="A14" s="2">
        <v>4</v>
      </c>
      <c r="B14" s="9" t="s">
        <v>23</v>
      </c>
      <c r="C14" s="9"/>
      <c r="D14" s="5"/>
      <c r="E14" s="4"/>
      <c r="F14" s="10">
        <f>SUM(G14:Q14)</f>
        <v>194637000.00000003</v>
      </c>
      <c r="G14" s="40">
        <v>92630514.558527246</v>
      </c>
      <c r="H14" s="40">
        <v>20860199.422008842</v>
      </c>
      <c r="I14" s="40">
        <v>46103133.473422289</v>
      </c>
      <c r="J14" s="40">
        <v>26850595.927739404</v>
      </c>
      <c r="K14" s="40">
        <v>5254131.1115623089</v>
      </c>
      <c r="L14" s="40">
        <v>2938425.5067399037</v>
      </c>
    </row>
    <row r="15" spans="1:12">
      <c r="A15" s="2">
        <v>5</v>
      </c>
      <c r="B15" s="9" t="s">
        <v>24</v>
      </c>
      <c r="C15" s="9"/>
      <c r="D15" s="5"/>
      <c r="E15" s="4"/>
      <c r="F15" s="10">
        <f>SUM(G15:Q15)</f>
        <v>240775000</v>
      </c>
      <c r="G15" s="40">
        <v>129628318.393944</v>
      </c>
      <c r="H15" s="40">
        <v>27085190.150139302</v>
      </c>
      <c r="I15" s="40">
        <v>49094917.680769593</v>
      </c>
      <c r="J15" s="40">
        <v>24295326.666525614</v>
      </c>
      <c r="K15" s="40">
        <v>6201971.4623852437</v>
      </c>
      <c r="L15" s="40">
        <v>4469275.6462362604</v>
      </c>
    </row>
    <row r="16" spans="1:12">
      <c r="A16" s="2">
        <v>6</v>
      </c>
      <c r="B16" s="9" t="s">
        <v>25</v>
      </c>
      <c r="C16" s="9"/>
      <c r="D16" s="9"/>
      <c r="E16" s="2"/>
      <c r="F16" s="11">
        <f t="shared" ref="F16:L16" si="0">SUM(F11:F15)</f>
        <v>2849814000</v>
      </c>
      <c r="G16" s="11">
        <f t="shared" si="0"/>
        <v>1390848104.3072863</v>
      </c>
      <c r="H16" s="11">
        <f t="shared" si="0"/>
        <v>313522829.77876079</v>
      </c>
      <c r="I16" s="11">
        <f t="shared" si="0"/>
        <v>669941267.15923917</v>
      </c>
      <c r="J16" s="11">
        <f t="shared" si="0"/>
        <v>336370336.66449583</v>
      </c>
      <c r="K16" s="11">
        <f t="shared" si="0"/>
        <v>80167068.10097453</v>
      </c>
      <c r="L16" s="11">
        <f t="shared" si="0"/>
        <v>58964393.989243627</v>
      </c>
    </row>
    <row r="17" spans="1:12">
      <c r="A17" s="2"/>
      <c r="B17" s="9"/>
      <c r="C17" s="9"/>
      <c r="D17" s="9"/>
      <c r="E17" s="2"/>
      <c r="F17" s="9"/>
      <c r="G17" s="9"/>
      <c r="H17" s="9"/>
      <c r="I17" s="9"/>
      <c r="J17" s="9"/>
      <c r="K17" s="9"/>
      <c r="L17" s="9"/>
    </row>
    <row r="18" spans="1:12">
      <c r="A18" s="2"/>
      <c r="B18" s="9" t="s">
        <v>26</v>
      </c>
      <c r="C18" s="9"/>
      <c r="D18" s="9"/>
      <c r="E18" s="2"/>
      <c r="F18" s="9"/>
      <c r="G18" s="9"/>
      <c r="H18" s="9"/>
      <c r="I18" s="9"/>
      <c r="J18" s="9"/>
      <c r="K18" s="9"/>
      <c r="L18" s="9"/>
    </row>
    <row r="19" spans="1:12">
      <c r="A19" s="2">
        <v>7</v>
      </c>
      <c r="B19" s="9" t="s">
        <v>20</v>
      </c>
      <c r="C19" s="9"/>
      <c r="D19" s="5"/>
      <c r="E19" s="4"/>
      <c r="F19" s="10">
        <f>SUM(G19:Q19)</f>
        <v>-429369999.99999994</v>
      </c>
      <c r="G19" s="41">
        <v>-193654680.62430951</v>
      </c>
      <c r="H19" s="41">
        <v>-43504925.041284174</v>
      </c>
      <c r="I19" s="41">
        <v>-103247976.96544889</v>
      </c>
      <c r="J19" s="41">
        <v>-76855459.448507264</v>
      </c>
      <c r="K19" s="41">
        <v>-10581591.869834747</v>
      </c>
      <c r="L19" s="41">
        <v>-1525366.0506153919</v>
      </c>
    </row>
    <row r="20" spans="1:12">
      <c r="A20" s="2">
        <v>8</v>
      </c>
      <c r="B20" s="9" t="s">
        <v>21</v>
      </c>
      <c r="C20" s="9"/>
      <c r="D20" s="5"/>
      <c r="E20" s="4"/>
      <c r="F20" s="10">
        <f>SUM(G20:Q20)</f>
        <v>-137051000</v>
      </c>
      <c r="G20" s="41">
        <v>-61812813.271169953</v>
      </c>
      <c r="H20" s="41">
        <v>-13886376.509381272</v>
      </c>
      <c r="I20" s="41">
        <v>-32955815.476376403</v>
      </c>
      <c r="J20" s="41">
        <v>-24531563.85606207</v>
      </c>
      <c r="K20" s="41">
        <v>-3377547.9128786889</v>
      </c>
      <c r="L20" s="41">
        <v>-486882.97413161164</v>
      </c>
    </row>
    <row r="21" spans="1:12">
      <c r="A21" s="2">
        <v>9</v>
      </c>
      <c r="B21" s="9" t="s">
        <v>22</v>
      </c>
      <c r="C21" s="9"/>
      <c r="D21" s="5"/>
      <c r="E21" s="4"/>
      <c r="F21" s="10">
        <f>SUM(G21:Q21)</f>
        <v>-321663999.99999988</v>
      </c>
      <c r="G21" s="41">
        <v>-169882446.88633853</v>
      </c>
      <c r="H21" s="41">
        <v>-38589814.589576498</v>
      </c>
      <c r="I21" s="41">
        <v>-73281279.890981048</v>
      </c>
      <c r="J21" s="41">
        <v>-10156865.811478399</v>
      </c>
      <c r="K21" s="41">
        <v>-10582017.364341389</v>
      </c>
      <c r="L21" s="41">
        <v>-19171575.457284123</v>
      </c>
    </row>
    <row r="22" spans="1:12">
      <c r="A22" s="2">
        <v>10</v>
      </c>
      <c r="B22" s="9" t="s">
        <v>23</v>
      </c>
      <c r="C22" s="9"/>
      <c r="D22" s="5"/>
      <c r="E22" s="4"/>
      <c r="F22" s="10">
        <f>SUM(G22:Q22)</f>
        <v>-53175000</v>
      </c>
      <c r="G22" s="41">
        <v>-25751377.539717715</v>
      </c>
      <c r="H22" s="41">
        <v>-5794319.0528650098</v>
      </c>
      <c r="I22" s="41">
        <v>-12504935.564952144</v>
      </c>
      <c r="J22" s="41">
        <v>-6673508.0956758326</v>
      </c>
      <c r="K22" s="41">
        <v>-1469755.3815413539</v>
      </c>
      <c r="L22" s="41">
        <v>-981104.36524794064</v>
      </c>
    </row>
    <row r="23" spans="1:12">
      <c r="A23" s="2">
        <v>11</v>
      </c>
      <c r="B23" s="9" t="s">
        <v>24</v>
      </c>
      <c r="C23" s="9"/>
      <c r="D23" s="5"/>
      <c r="E23" s="4"/>
      <c r="F23" s="10">
        <f>SUM(G23:Q23)</f>
        <v>-79035999.999999985</v>
      </c>
      <c r="G23" s="41">
        <v>-42587391.511428811</v>
      </c>
      <c r="H23" s="41">
        <v>-8892499.2738442887</v>
      </c>
      <c r="I23" s="41">
        <v>-16092984.455580452</v>
      </c>
      <c r="J23" s="41">
        <v>-7964024.0497708991</v>
      </c>
      <c r="K23" s="41">
        <v>-2034012.3163167757</v>
      </c>
      <c r="L23" s="41">
        <v>-1465088.3930587708</v>
      </c>
    </row>
    <row r="24" spans="1:12">
      <c r="A24" s="2">
        <v>12</v>
      </c>
      <c r="B24" s="9" t="s">
        <v>27</v>
      </c>
      <c r="C24" s="9"/>
      <c r="D24" s="9"/>
      <c r="E24" s="2"/>
      <c r="F24" s="11">
        <f t="shared" ref="F24:L24" si="1">SUM(F19:F23)</f>
        <v>-1020295999.9999999</v>
      </c>
      <c r="G24" s="11">
        <f t="shared" si="1"/>
        <v>-493688709.8329646</v>
      </c>
      <c r="H24" s="11">
        <f t="shared" si="1"/>
        <v>-110667934.46695125</v>
      </c>
      <c r="I24" s="11">
        <f t="shared" si="1"/>
        <v>-238082992.35333893</v>
      </c>
      <c r="J24" s="11">
        <f t="shared" si="1"/>
        <v>-126181421.26149446</v>
      </c>
      <c r="K24" s="11">
        <f t="shared" si="1"/>
        <v>-28044924.844912954</v>
      </c>
      <c r="L24" s="11">
        <f t="shared" si="1"/>
        <v>-23630017.240337834</v>
      </c>
    </row>
    <row r="25" spans="1:12">
      <c r="A25" s="2"/>
      <c r="B25" s="9"/>
      <c r="C25" s="9"/>
      <c r="D25" s="9"/>
      <c r="E25" s="2"/>
      <c r="F25" s="9"/>
      <c r="G25" s="10"/>
      <c r="H25" s="9"/>
      <c r="I25" s="9"/>
      <c r="J25" s="9"/>
      <c r="K25" s="9"/>
      <c r="L25" s="9"/>
    </row>
    <row r="26" spans="1:12">
      <c r="A26" s="2">
        <v>13</v>
      </c>
      <c r="B26" s="9" t="s">
        <v>28</v>
      </c>
      <c r="C26" s="9"/>
      <c r="D26" s="9"/>
      <c r="E26" s="2"/>
      <c r="F26" s="10">
        <f>F16+F24</f>
        <v>1829518000</v>
      </c>
      <c r="G26" s="10">
        <f>G16+G24</f>
        <v>897159394.4743216</v>
      </c>
      <c r="H26" s="10">
        <f t="shared" ref="H26:L26" si="2">H16+H24</f>
        <v>202854895.31180954</v>
      </c>
      <c r="I26" s="10">
        <f t="shared" si="2"/>
        <v>431858274.80590022</v>
      </c>
      <c r="J26" s="10">
        <f t="shared" si="2"/>
        <v>210188915.40300137</v>
      </c>
      <c r="K26" s="10">
        <f t="shared" si="2"/>
        <v>52122143.256061576</v>
      </c>
      <c r="L26" s="10">
        <f t="shared" si="2"/>
        <v>35334376.748905793</v>
      </c>
    </row>
    <row r="27" spans="1:12">
      <c r="A27" s="2">
        <v>14</v>
      </c>
      <c r="B27" s="9" t="s">
        <v>29</v>
      </c>
      <c r="C27" s="5"/>
      <c r="D27" s="5"/>
      <c r="E27" s="4"/>
      <c r="F27" s="10">
        <f>SUM(G27:Q27)</f>
        <v>-391202000</v>
      </c>
      <c r="G27" s="42">
        <v>-191783743.76979053</v>
      </c>
      <c r="H27" s="42">
        <v>-43060333.286606103</v>
      </c>
      <c r="I27" s="42">
        <v>-91381909.810662165</v>
      </c>
      <c r="J27" s="42">
        <v>-46023638.40486528</v>
      </c>
      <c r="K27" s="42">
        <v>-10949045.682103779</v>
      </c>
      <c r="L27" s="42">
        <v>-8003329.0459721759</v>
      </c>
    </row>
    <row r="28" spans="1:12">
      <c r="A28" s="2">
        <v>15</v>
      </c>
      <c r="B28" s="9" t="s">
        <v>30</v>
      </c>
      <c r="C28" s="9"/>
      <c r="D28" s="5"/>
      <c r="E28" s="4"/>
      <c r="F28" s="10">
        <f>SUM(G28:Q28)</f>
        <v>37155999.999999978</v>
      </c>
      <c r="G28" s="42">
        <v>19577712.901145339</v>
      </c>
      <c r="H28" s="42">
        <v>6181272.2599369362</v>
      </c>
      <c r="I28" s="42">
        <v>6788964.0603430718</v>
      </c>
      <c r="J28" s="42">
        <v>2899639.4834103733</v>
      </c>
      <c r="K28" s="42">
        <v>1196484.4222895168</v>
      </c>
      <c r="L28" s="42">
        <v>511926.8728747461</v>
      </c>
    </row>
    <row r="29" spans="1:12">
      <c r="A29" s="2">
        <v>16</v>
      </c>
      <c r="B29" s="9" t="s">
        <v>31</v>
      </c>
      <c r="C29" s="9"/>
      <c r="D29" s="9"/>
      <c r="E29" s="2"/>
      <c r="F29" s="11">
        <f t="shared" ref="F29:L29" si="3">SUM(F26:F28)</f>
        <v>1475472000</v>
      </c>
      <c r="G29" s="11">
        <f t="shared" si="3"/>
        <v>724953363.60567641</v>
      </c>
      <c r="H29" s="11">
        <f t="shared" si="3"/>
        <v>165975834.28514037</v>
      </c>
      <c r="I29" s="11">
        <f t="shared" si="3"/>
        <v>347265329.05558115</v>
      </c>
      <c r="J29" s="11">
        <f t="shared" si="3"/>
        <v>167064916.48154646</v>
      </c>
      <c r="K29" s="11">
        <f t="shared" si="3"/>
        <v>42369581.996247321</v>
      </c>
      <c r="L29" s="11">
        <f t="shared" si="3"/>
        <v>27842974.575808361</v>
      </c>
    </row>
    <row r="30" spans="1:12">
      <c r="A30" s="2"/>
      <c r="B30" s="9"/>
      <c r="C30" s="9"/>
      <c r="D30" s="9"/>
      <c r="E30" s="2"/>
      <c r="F30" s="9"/>
      <c r="G30" s="10"/>
      <c r="H30" s="9"/>
      <c r="I30" s="9"/>
      <c r="J30" s="9"/>
      <c r="K30" s="9"/>
      <c r="L30" s="9"/>
    </row>
    <row r="31" spans="1:12">
      <c r="A31" s="2">
        <v>17</v>
      </c>
      <c r="B31" s="9" t="s">
        <v>32</v>
      </c>
      <c r="C31" s="9"/>
      <c r="D31" s="5"/>
      <c r="E31" s="4"/>
      <c r="F31" s="10">
        <f>SUM(G31:Q31)</f>
        <v>495064000</v>
      </c>
      <c r="G31" s="43">
        <v>211070000</v>
      </c>
      <c r="H31" s="43">
        <v>70975000</v>
      </c>
      <c r="I31" s="43">
        <v>129105000</v>
      </c>
      <c r="J31" s="43">
        <v>64450500</v>
      </c>
      <c r="K31" s="43">
        <v>12510500</v>
      </c>
      <c r="L31" s="43">
        <v>6953000</v>
      </c>
    </row>
    <row r="32" spans="1:12">
      <c r="A32" s="2">
        <v>18</v>
      </c>
      <c r="B32" s="9" t="s">
        <v>33</v>
      </c>
      <c r="C32" s="9"/>
      <c r="D32" s="5"/>
      <c r="E32" s="4"/>
      <c r="F32" s="10">
        <f>SUM(G32:Q32)</f>
        <v>51332000</v>
      </c>
      <c r="G32" s="43">
        <v>23453072.278132796</v>
      </c>
      <c r="H32" s="43">
        <v>5280324.5519470125</v>
      </c>
      <c r="I32" s="43">
        <v>12321425.336832196</v>
      </c>
      <c r="J32" s="43">
        <v>8632343.3330556452</v>
      </c>
      <c r="K32" s="43">
        <v>1299887.4166080467</v>
      </c>
      <c r="L32" s="43">
        <v>344947.08342430182</v>
      </c>
    </row>
    <row r="33" spans="1:12">
      <c r="A33" s="2">
        <v>19</v>
      </c>
      <c r="B33" s="9" t="s">
        <v>34</v>
      </c>
      <c r="C33" s="9"/>
      <c r="D33" s="9"/>
      <c r="E33" s="2"/>
      <c r="F33" s="11">
        <f t="shared" ref="F33:L33" si="4">SUM(F31:F32)</f>
        <v>546396000</v>
      </c>
      <c r="G33" s="11">
        <f t="shared" si="4"/>
        <v>234523072.2781328</v>
      </c>
      <c r="H33" s="11">
        <f t="shared" si="4"/>
        <v>76255324.551947013</v>
      </c>
      <c r="I33" s="11">
        <f t="shared" si="4"/>
        <v>141426425.3368322</v>
      </c>
      <c r="J33" s="11">
        <f t="shared" si="4"/>
        <v>73082843.333055645</v>
      </c>
      <c r="K33" s="11">
        <f t="shared" si="4"/>
        <v>13810387.416608047</v>
      </c>
      <c r="L33" s="11">
        <f t="shared" si="4"/>
        <v>7297947.0834243018</v>
      </c>
    </row>
    <row r="34" spans="1:12">
      <c r="A34" s="2"/>
      <c r="B34" s="9"/>
      <c r="C34" s="9"/>
      <c r="D34" s="9"/>
      <c r="E34" s="2"/>
      <c r="F34" s="9"/>
      <c r="G34" s="10"/>
      <c r="H34" s="9"/>
      <c r="I34" s="9"/>
      <c r="J34" s="9"/>
      <c r="K34" s="9"/>
      <c r="L34" s="9"/>
    </row>
    <row r="35" spans="1:12">
      <c r="A35" s="2"/>
      <c r="B35" s="9" t="s">
        <v>35</v>
      </c>
      <c r="C35" s="9"/>
      <c r="D35" s="9"/>
      <c r="E35" s="2"/>
      <c r="F35" s="9"/>
      <c r="G35" s="10"/>
      <c r="H35" s="9"/>
      <c r="I35" s="9"/>
      <c r="J35" s="9"/>
      <c r="K35" s="9"/>
      <c r="L35" s="9"/>
    </row>
    <row r="36" spans="1:12">
      <c r="A36" s="2">
        <v>20</v>
      </c>
      <c r="B36" s="9" t="s">
        <v>36</v>
      </c>
      <c r="C36" s="9"/>
      <c r="D36" s="5"/>
      <c r="E36" s="4"/>
      <c r="F36" s="10">
        <f t="shared" ref="F36:F42" si="5">SUM(G36:Q36)</f>
        <v>184166000</v>
      </c>
      <c r="G36" s="44">
        <v>83062645.065692961</v>
      </c>
      <c r="H36" s="44">
        <v>18660195.228248693</v>
      </c>
      <c r="I36" s="44">
        <v>44285271.271441564</v>
      </c>
      <c r="J36" s="44">
        <v>32964954.572498757</v>
      </c>
      <c r="K36" s="44">
        <v>4538671.6545170518</v>
      </c>
      <c r="L36" s="44">
        <v>654262.20760098344</v>
      </c>
    </row>
    <row r="37" spans="1:12">
      <c r="A37" s="2">
        <v>21</v>
      </c>
      <c r="B37" s="9" t="s">
        <v>37</v>
      </c>
      <c r="C37" s="9"/>
      <c r="D37" s="5"/>
      <c r="E37" s="4"/>
      <c r="F37" s="10">
        <f t="shared" si="5"/>
        <v>19905000</v>
      </c>
      <c r="G37" s="44">
        <v>8977563.4483705927</v>
      </c>
      <c r="H37" s="44">
        <v>2016828.2202919661</v>
      </c>
      <c r="I37" s="44">
        <v>4786433.5689434754</v>
      </c>
      <c r="J37" s="44">
        <v>3562912.9196789186</v>
      </c>
      <c r="K37" s="44">
        <v>490547.97999175696</v>
      </c>
      <c r="L37" s="44">
        <v>70713.862723290818</v>
      </c>
    </row>
    <row r="38" spans="1:12">
      <c r="A38" s="2">
        <v>22</v>
      </c>
      <c r="B38" s="9" t="s">
        <v>38</v>
      </c>
      <c r="C38" s="9"/>
      <c r="D38" s="5"/>
      <c r="E38" s="4"/>
      <c r="F38" s="10">
        <f t="shared" si="5"/>
        <v>23581999.999999996</v>
      </c>
      <c r="G38" s="44">
        <v>12594856.160473522</v>
      </c>
      <c r="H38" s="44">
        <v>3239818.5640311497</v>
      </c>
      <c r="I38" s="44">
        <v>5053799.6622011559</v>
      </c>
      <c r="J38" s="44">
        <v>833483.32066572597</v>
      </c>
      <c r="K38" s="44">
        <v>793686.46944612148</v>
      </c>
      <c r="L38" s="44">
        <v>1066355.8231823237</v>
      </c>
    </row>
    <row r="39" spans="1:12">
      <c r="A39" s="2">
        <v>23</v>
      </c>
      <c r="B39" s="9" t="s">
        <v>39</v>
      </c>
      <c r="C39" s="9"/>
      <c r="D39" s="5"/>
      <c r="E39" s="4"/>
      <c r="F39" s="10">
        <f t="shared" si="5"/>
        <v>11901000</v>
      </c>
      <c r="G39" s="44">
        <v>8816847.5522727016</v>
      </c>
      <c r="H39" s="44">
        <v>1551937.9350710351</v>
      </c>
      <c r="I39" s="44">
        <v>857024.99574741197</v>
      </c>
      <c r="J39" s="44">
        <v>458940.64817087102</v>
      </c>
      <c r="K39" s="44">
        <v>164504.85607844705</v>
      </c>
      <c r="L39" s="44">
        <v>51744.012659533051</v>
      </c>
    </row>
    <row r="40" spans="1:12">
      <c r="A40" s="2">
        <v>24</v>
      </c>
      <c r="B40" s="9" t="s">
        <v>40</v>
      </c>
      <c r="C40" s="9"/>
      <c r="D40" s="5"/>
      <c r="E40" s="4"/>
      <c r="F40" s="10">
        <f t="shared" si="5"/>
        <v>1547000</v>
      </c>
      <c r="G40" s="44">
        <v>1319729.1953890242</v>
      </c>
      <c r="H40" s="44">
        <v>196343.76842140721</v>
      </c>
      <c r="I40" s="44">
        <v>12848.954686646601</v>
      </c>
      <c r="J40" s="44">
        <v>133.99836869040487</v>
      </c>
      <c r="K40" s="44">
        <v>15510.84291547266</v>
      </c>
      <c r="L40" s="44">
        <v>2433.2402187590983</v>
      </c>
    </row>
    <row r="41" spans="1:12">
      <c r="A41" s="2">
        <v>25</v>
      </c>
      <c r="B41" s="9" t="s">
        <v>41</v>
      </c>
      <c r="C41" s="9"/>
      <c r="D41" s="5"/>
      <c r="E41" s="4"/>
      <c r="F41" s="10">
        <f t="shared" si="5"/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</row>
    <row r="42" spans="1:12">
      <c r="A42" s="2">
        <v>26</v>
      </c>
      <c r="B42" s="9" t="s">
        <v>42</v>
      </c>
      <c r="C42" s="9"/>
      <c r="D42" s="5"/>
      <c r="E42" s="4"/>
      <c r="F42" s="10">
        <f t="shared" si="5"/>
        <v>49476000</v>
      </c>
      <c r="G42" s="44">
        <v>25991353.10897835</v>
      </c>
      <c r="H42" s="44">
        <v>5652880.762577638</v>
      </c>
      <c r="I42" s="44">
        <v>10202280.647903373</v>
      </c>
      <c r="J42" s="44">
        <v>5568585.4959410382</v>
      </c>
      <c r="K42" s="44">
        <v>1262904.4215124364</v>
      </c>
      <c r="L42" s="44">
        <v>797995.56308716175</v>
      </c>
    </row>
    <row r="43" spans="1:12">
      <c r="A43" s="2">
        <v>27</v>
      </c>
      <c r="B43" s="9" t="s">
        <v>43</v>
      </c>
      <c r="C43" s="9"/>
      <c r="D43" s="9"/>
      <c r="E43" s="2"/>
      <c r="F43" s="11">
        <f t="shared" ref="F43:L43" si="6">SUM(F36:F42)</f>
        <v>290577000</v>
      </c>
      <c r="G43" s="11">
        <f t="shared" si="6"/>
        <v>140762994.53117716</v>
      </c>
      <c r="H43" s="11">
        <f t="shared" si="6"/>
        <v>31318004.47864189</v>
      </c>
      <c r="I43" s="11">
        <f t="shared" si="6"/>
        <v>65197659.100923635</v>
      </c>
      <c r="J43" s="11">
        <f t="shared" si="6"/>
        <v>43389010.955323994</v>
      </c>
      <c r="K43" s="11">
        <f t="shared" si="6"/>
        <v>7265826.2244612863</v>
      </c>
      <c r="L43" s="11">
        <f t="shared" si="6"/>
        <v>2643504.7094720518</v>
      </c>
    </row>
    <row r="44" spans="1:12">
      <c r="A44" s="2"/>
      <c r="B44" s="9"/>
      <c r="C44" s="9"/>
      <c r="D44" s="9"/>
      <c r="E44" s="2"/>
      <c r="F44" s="9"/>
      <c r="G44" s="10"/>
      <c r="H44" s="9"/>
      <c r="I44" s="9"/>
      <c r="J44" s="9"/>
      <c r="K44" s="9"/>
      <c r="L44" s="9"/>
    </row>
    <row r="45" spans="1:12">
      <c r="A45" s="2">
        <v>28</v>
      </c>
      <c r="B45" s="9" t="s">
        <v>44</v>
      </c>
      <c r="C45" s="9"/>
      <c r="D45" s="5"/>
      <c r="E45" s="4"/>
      <c r="F45" s="10">
        <f>SUM(G45:Q45)</f>
        <v>43353000.000000007</v>
      </c>
      <c r="G45" s="45">
        <v>19726589.289185427</v>
      </c>
      <c r="H45" s="45">
        <v>5402128.3549383413</v>
      </c>
      <c r="I45" s="45">
        <v>10779822.198002715</v>
      </c>
      <c r="J45" s="45">
        <v>5566445.9581053201</v>
      </c>
      <c r="K45" s="45">
        <v>1157565.2892036138</v>
      </c>
      <c r="L45" s="45">
        <v>720448.91056458594</v>
      </c>
    </row>
    <row r="46" spans="1:12">
      <c r="A46" s="2">
        <v>29</v>
      </c>
      <c r="B46" s="9" t="s">
        <v>45</v>
      </c>
      <c r="C46" s="9"/>
      <c r="D46" s="5"/>
      <c r="E46" s="4"/>
      <c r="F46" s="10">
        <f>SUM(G46:Q46)</f>
        <v>2465000</v>
      </c>
      <c r="G46" s="45">
        <v>1394497.5477309406</v>
      </c>
      <c r="H46" s="45">
        <v>405017.2282128064</v>
      </c>
      <c r="I46" s="45">
        <v>364436.8240502202</v>
      </c>
      <c r="J46" s="45">
        <v>233112.82495919894</v>
      </c>
      <c r="K46" s="45">
        <v>66963.820860631822</v>
      </c>
      <c r="L46" s="45">
        <v>971.75418620205437</v>
      </c>
    </row>
    <row r="47" spans="1:12">
      <c r="A47" s="2"/>
      <c r="B47" s="9" t="s">
        <v>46</v>
      </c>
      <c r="C47" s="9"/>
      <c r="D47" s="9"/>
      <c r="E47" s="2"/>
      <c r="F47" s="9"/>
      <c r="G47" s="45"/>
      <c r="H47" s="45"/>
      <c r="I47" s="45"/>
      <c r="J47" s="45"/>
      <c r="K47" s="45"/>
      <c r="L47" s="45"/>
    </row>
    <row r="48" spans="1:12">
      <c r="A48" s="2">
        <v>30</v>
      </c>
      <c r="B48" s="9" t="s">
        <v>47</v>
      </c>
      <c r="C48" s="9"/>
      <c r="D48" s="5"/>
      <c r="E48" s="4"/>
      <c r="F48" s="10">
        <f>SUM(G48:Q48)</f>
        <v>21484000</v>
      </c>
      <c r="G48" s="45">
        <v>9689724.8492737394</v>
      </c>
      <c r="H48" s="45">
        <v>2176816.753818267</v>
      </c>
      <c r="I48" s="45">
        <v>5166126.0384416804</v>
      </c>
      <c r="J48" s="45">
        <v>3845547.4085095143</v>
      </c>
      <c r="K48" s="45">
        <v>529461.58262461226</v>
      </c>
      <c r="L48" s="45">
        <v>76323.36733218687</v>
      </c>
    </row>
    <row r="49" spans="1:12">
      <c r="A49" s="2">
        <v>31</v>
      </c>
      <c r="B49" s="9" t="s">
        <v>48</v>
      </c>
      <c r="C49" s="9"/>
      <c r="D49" s="5"/>
      <c r="E49" s="4"/>
      <c r="F49" s="10">
        <f>SUM(G49:Q49)</f>
        <v>8211000.0000000019</v>
      </c>
      <c r="G49" s="45">
        <v>3703329.4888003487</v>
      </c>
      <c r="H49" s="45">
        <v>831960.63887552556</v>
      </c>
      <c r="I49" s="45">
        <v>1974448.9341670375</v>
      </c>
      <c r="J49" s="45">
        <v>1469735.1410943789</v>
      </c>
      <c r="K49" s="45">
        <v>202355.66258288454</v>
      </c>
      <c r="L49" s="45">
        <v>29170.134479826222</v>
      </c>
    </row>
    <row r="50" spans="1:12">
      <c r="A50" s="2">
        <v>32</v>
      </c>
      <c r="B50" s="9" t="s">
        <v>49</v>
      </c>
      <c r="C50" s="9"/>
      <c r="D50" s="5"/>
      <c r="E50" s="4"/>
      <c r="F50" s="10">
        <f>SUM(G50:Q50)</f>
        <v>29270000</v>
      </c>
      <c r="G50" s="45">
        <v>15686904.479603566</v>
      </c>
      <c r="H50" s="45">
        <v>3708477.9398720558</v>
      </c>
      <c r="I50" s="45">
        <v>6679753.8776512826</v>
      </c>
      <c r="J50" s="45">
        <v>930291.64121500868</v>
      </c>
      <c r="K50" s="45">
        <v>988114.02839751344</v>
      </c>
      <c r="L50" s="45">
        <v>1276458.0332605778</v>
      </c>
    </row>
    <row r="51" spans="1:12">
      <c r="A51" s="2">
        <v>33</v>
      </c>
      <c r="B51" s="9" t="s">
        <v>50</v>
      </c>
      <c r="C51" s="9"/>
      <c r="D51" s="5"/>
      <c r="E51" s="4"/>
      <c r="F51" s="10">
        <f>SUM(G51:Q51)</f>
        <v>32800000.000000007</v>
      </c>
      <c r="G51" s="45">
        <v>16750884.743971033</v>
      </c>
      <c r="H51" s="45">
        <v>3647922.1487352774</v>
      </c>
      <c r="I51" s="45">
        <v>7257838.2337132795</v>
      </c>
      <c r="J51" s="45">
        <v>3598451.1623901147</v>
      </c>
      <c r="K51" s="45">
        <v>889855.47713117884</v>
      </c>
      <c r="L51" s="45">
        <v>655048.23405911692</v>
      </c>
    </row>
    <row r="52" spans="1:12">
      <c r="A52" s="2">
        <v>34</v>
      </c>
      <c r="B52" s="9" t="s">
        <v>51</v>
      </c>
      <c r="C52" s="9"/>
      <c r="D52" s="5"/>
      <c r="E52" s="4"/>
      <c r="F52" s="10">
        <f>SUM(G52:Q52)</f>
        <v>2132000.0000000005</v>
      </c>
      <c r="G52" s="45">
        <v>974681.47641103878</v>
      </c>
      <c r="H52" s="45">
        <v>219157.00596920226</v>
      </c>
      <c r="I52" s="45">
        <v>510918.66604215617</v>
      </c>
      <c r="J52" s="45">
        <v>359616.62099231966</v>
      </c>
      <c r="K52" s="45">
        <v>53821.878647041813</v>
      </c>
      <c r="L52" s="45">
        <v>13804.351938241503</v>
      </c>
    </row>
    <row r="53" spans="1:12">
      <c r="A53" s="2">
        <v>35</v>
      </c>
      <c r="B53" s="9" t="s">
        <v>52</v>
      </c>
      <c r="C53" s="9"/>
      <c r="D53" s="9"/>
      <c r="E53" s="2"/>
      <c r="F53" s="11">
        <f t="shared" ref="F53:L53" si="7">SUM(F48:F52)</f>
        <v>93897000</v>
      </c>
      <c r="G53" s="11">
        <f t="shared" si="7"/>
        <v>46805525.038059726</v>
      </c>
      <c r="H53" s="11">
        <f t="shared" si="7"/>
        <v>10584334.487270327</v>
      </c>
      <c r="I53" s="11">
        <f t="shared" si="7"/>
        <v>21589085.750015438</v>
      </c>
      <c r="J53" s="11">
        <f t="shared" si="7"/>
        <v>10203641.974201337</v>
      </c>
      <c r="K53" s="11">
        <f t="shared" si="7"/>
        <v>2663608.629383231</v>
      </c>
      <c r="L53" s="11">
        <f t="shared" si="7"/>
        <v>2050804.1210699494</v>
      </c>
    </row>
    <row r="54" spans="1:12">
      <c r="A54" s="2">
        <v>36</v>
      </c>
      <c r="B54" s="9" t="s">
        <v>53</v>
      </c>
      <c r="C54" s="9"/>
      <c r="D54" s="5"/>
      <c r="E54" s="4"/>
      <c r="F54" s="10">
        <f>SUM(G54:Q54)</f>
        <v>27285000.000000007</v>
      </c>
      <c r="G54" s="46">
        <v>1928673.8908624754</v>
      </c>
      <c r="H54" s="46">
        <v>8763504.653501967</v>
      </c>
      <c r="I54" s="46">
        <v>12367506.560264312</v>
      </c>
      <c r="J54" s="46">
        <v>3289612.4442162346</v>
      </c>
      <c r="K54" s="46">
        <v>534344.49943076796</v>
      </c>
      <c r="L54" s="46">
        <v>401357.95172424766</v>
      </c>
    </row>
    <row r="55" spans="1:12">
      <c r="A55" s="2">
        <v>37</v>
      </c>
      <c r="B55" s="9" t="s">
        <v>54</v>
      </c>
      <c r="C55" s="9"/>
      <c r="D55" s="9"/>
      <c r="E55" s="2"/>
      <c r="F55" s="10">
        <f t="shared" ref="F55:L55" si="8">F43+F45+F46+F53+F54</f>
        <v>457577000</v>
      </c>
      <c r="G55" s="10">
        <f t="shared" si="8"/>
        <v>210618280.29701573</v>
      </c>
      <c r="H55" s="10">
        <f t="shared" si="8"/>
        <v>56472989.202565327</v>
      </c>
      <c r="I55" s="10">
        <f t="shared" si="8"/>
        <v>110298510.43325633</v>
      </c>
      <c r="J55" s="10">
        <f t="shared" si="8"/>
        <v>62681824.156806082</v>
      </c>
      <c r="K55" s="10">
        <f t="shared" si="8"/>
        <v>11688308.46333953</v>
      </c>
      <c r="L55" s="10">
        <f t="shared" si="8"/>
        <v>5817087.4470170373</v>
      </c>
    </row>
    <row r="56" spans="1:12">
      <c r="A56" s="2"/>
      <c r="B56" s="9"/>
      <c r="C56" s="9"/>
      <c r="D56" s="9"/>
      <c r="E56" s="2"/>
      <c r="F56" s="9"/>
      <c r="G56" s="9"/>
      <c r="H56" s="9"/>
      <c r="I56" s="9"/>
      <c r="J56" s="9"/>
      <c r="K56" s="9"/>
      <c r="L56" s="9"/>
    </row>
    <row r="57" spans="1:12">
      <c r="A57" s="2">
        <v>38</v>
      </c>
      <c r="B57" s="9" t="s">
        <v>55</v>
      </c>
      <c r="C57" s="9"/>
      <c r="D57" s="9"/>
      <c r="E57" s="2"/>
      <c r="F57" s="10">
        <f t="shared" ref="F57:L57" si="9">F33-F55</f>
        <v>88819000</v>
      </c>
      <c r="G57" s="10">
        <f t="shared" si="9"/>
        <v>23904791.98111707</v>
      </c>
      <c r="H57" s="10">
        <f t="shared" si="9"/>
        <v>19782335.349381685</v>
      </c>
      <c r="I57" s="10">
        <f t="shared" si="9"/>
        <v>31127914.903575867</v>
      </c>
      <c r="J57" s="10">
        <f t="shared" si="9"/>
        <v>10401019.176249564</v>
      </c>
      <c r="K57" s="10">
        <f t="shared" si="9"/>
        <v>2122078.9532685168</v>
      </c>
      <c r="L57" s="10">
        <f t="shared" si="9"/>
        <v>1480859.6364072645</v>
      </c>
    </row>
    <row r="58" spans="1:12">
      <c r="A58" s="2"/>
      <c r="B58" s="9"/>
      <c r="C58" s="9"/>
      <c r="D58" s="9"/>
      <c r="E58" s="2"/>
      <c r="F58" s="9"/>
      <c r="G58" s="9"/>
      <c r="H58" s="9"/>
      <c r="I58" s="9"/>
      <c r="J58" s="9"/>
      <c r="K58" s="9"/>
      <c r="L58" s="9"/>
    </row>
    <row r="59" spans="1:12">
      <c r="A59" s="2">
        <v>39</v>
      </c>
      <c r="B59" s="9" t="s">
        <v>56</v>
      </c>
      <c r="C59" s="9"/>
      <c r="D59" s="9"/>
      <c r="E59" s="2"/>
      <c r="F59" s="12">
        <f t="shared" ref="F59:L59" si="10">F57/F29</f>
        <v>6.0197008143834649E-2</v>
      </c>
      <c r="G59" s="12">
        <f t="shared" si="10"/>
        <v>3.2974247973997395E-2</v>
      </c>
      <c r="H59" s="12">
        <f t="shared" si="10"/>
        <v>0.11918804586573949</v>
      </c>
      <c r="I59" s="12">
        <f t="shared" si="10"/>
        <v>8.9637266663594062E-2</v>
      </c>
      <c r="J59" s="12">
        <f t="shared" si="10"/>
        <v>6.2257351185989025E-2</v>
      </c>
      <c r="K59" s="12">
        <f t="shared" si="10"/>
        <v>5.0084963157211927E-2</v>
      </c>
      <c r="L59" s="12">
        <f t="shared" si="10"/>
        <v>5.3186114593299375E-2</v>
      </c>
    </row>
    <row r="60" spans="1:12">
      <c r="A60" s="2">
        <v>40</v>
      </c>
      <c r="B60" s="9" t="s">
        <v>57</v>
      </c>
      <c r="C60" s="9"/>
      <c r="D60" s="9"/>
      <c r="E60" s="2"/>
      <c r="F60" s="13">
        <f t="shared" ref="F60:L60" si="11">F59/$F59</f>
        <v>1</v>
      </c>
      <c r="G60" s="13">
        <f t="shared" si="11"/>
        <v>0.54777220647260028</v>
      </c>
      <c r="H60" s="13">
        <f t="shared" si="11"/>
        <v>1.9799662730903791</v>
      </c>
      <c r="I60" s="13">
        <f t="shared" si="11"/>
        <v>1.4890651450552974</v>
      </c>
      <c r="J60" s="13">
        <f t="shared" si="11"/>
        <v>1.0342266684954076</v>
      </c>
      <c r="K60" s="13">
        <f t="shared" si="11"/>
        <v>0.83201748228980055</v>
      </c>
      <c r="L60" s="13">
        <f t="shared" si="11"/>
        <v>0.88353418605483758</v>
      </c>
    </row>
    <row r="61" spans="1:12">
      <c r="A61" s="2">
        <v>41</v>
      </c>
      <c r="B61" s="9" t="s">
        <v>58</v>
      </c>
      <c r="C61" s="9"/>
      <c r="D61" s="5"/>
      <c r="E61" s="4"/>
      <c r="F61" s="10">
        <f>SUM(G61:Q61)</f>
        <v>41903000.000000015</v>
      </c>
      <c r="G61" s="47">
        <v>20588476.633354384</v>
      </c>
      <c r="H61" s="47">
        <v>4713668.1577490047</v>
      </c>
      <c r="I61" s="47">
        <v>9862240.0719336066</v>
      </c>
      <c r="J61" s="47">
        <v>4744597.7933340939</v>
      </c>
      <c r="K61" s="47">
        <v>1203284.5044763649</v>
      </c>
      <c r="L61" s="47">
        <v>790732.83915255428</v>
      </c>
    </row>
    <row r="62" spans="1:12" ht="40.5" customHeight="1">
      <c r="A62" s="48">
        <v>42</v>
      </c>
      <c r="B62" s="49" t="s">
        <v>146</v>
      </c>
      <c r="C62" s="9"/>
      <c r="D62" s="5"/>
      <c r="E62" s="4"/>
      <c r="F62" s="50">
        <f>SUM(G62:Q62)</f>
        <v>23898000</v>
      </c>
      <c r="G62" s="50">
        <v>10188886.406606013</v>
      </c>
      <c r="H62" s="50">
        <v>3426143.9935038704</v>
      </c>
      <c r="I62" s="50">
        <v>6232227.126189745</v>
      </c>
      <c r="J62" s="50">
        <v>3111189.7633437291</v>
      </c>
      <c r="K62" s="50">
        <v>603913.69398704008</v>
      </c>
      <c r="L62" s="50">
        <v>335639.01636960066</v>
      </c>
    </row>
    <row r="63" spans="1:12">
      <c r="A63" s="6"/>
      <c r="B63" s="9"/>
      <c r="C63" s="9"/>
      <c r="D63" s="5"/>
      <c r="E63" s="4"/>
      <c r="F63" s="10"/>
      <c r="G63" s="10"/>
      <c r="H63" s="10"/>
      <c r="L63" s="14"/>
    </row>
    <row r="64" spans="1:12">
      <c r="A64" s="51" t="s">
        <v>150</v>
      </c>
      <c r="B64" s="9"/>
      <c r="C64" s="9"/>
      <c r="D64" s="5"/>
      <c r="E64" s="4"/>
      <c r="F64" s="10"/>
      <c r="G64" s="10"/>
      <c r="H64" s="10"/>
      <c r="I64" s="52"/>
      <c r="L64" s="14" t="s">
        <v>142</v>
      </c>
    </row>
    <row r="65" spans="1:12">
      <c r="A65" s="2"/>
      <c r="B65" s="9"/>
      <c r="C65" s="9"/>
      <c r="D65" s="5"/>
      <c r="E65" s="4"/>
      <c r="F65" s="10"/>
      <c r="G65" s="10"/>
      <c r="H65" s="10"/>
      <c r="I65" s="10"/>
    </row>
    <row r="66" spans="1:12">
      <c r="A66" s="2"/>
      <c r="B66" s="9" t="s">
        <v>0</v>
      </c>
      <c r="C66" s="9"/>
      <c r="D66" s="9"/>
      <c r="F66" s="9" t="str">
        <f>$F$2</f>
        <v>AVISTA UTILITIES</v>
      </c>
      <c r="G66" s="9"/>
      <c r="H66" s="9"/>
      <c r="J66" s="2" t="str">
        <f>$J$2</f>
        <v>Washington Jurisdiction</v>
      </c>
      <c r="K66" s="9"/>
      <c r="L66" s="5"/>
    </row>
    <row r="67" spans="1:12">
      <c r="A67" s="2"/>
      <c r="B67" s="9" t="str">
        <f>$B$3</f>
        <v>Scenario: Company Base Case UE-16_____</v>
      </c>
      <c r="C67" s="9"/>
      <c r="D67" s="9"/>
      <c r="F67" s="3" t="s">
        <v>59</v>
      </c>
      <c r="G67" s="9"/>
      <c r="H67" s="9"/>
      <c r="J67" s="2" t="str">
        <f>$J$3</f>
        <v>Electric Utility</v>
      </c>
      <c r="K67" s="9"/>
      <c r="L67" s="7">
        <f>$L$3</f>
        <v>42419</v>
      </c>
    </row>
    <row r="68" spans="1:12">
      <c r="A68" s="2"/>
      <c r="B68" s="9" t="str">
        <f>$B$4</f>
        <v>Load Factor Peak Credit Method</v>
      </c>
      <c r="C68" s="9"/>
      <c r="D68" s="9"/>
      <c r="F68" s="9" t="str">
        <f>$F$4</f>
        <v>For the Twelve Months Ended September 30, 2015</v>
      </c>
      <c r="G68" s="9"/>
      <c r="H68" s="9"/>
      <c r="I68" s="9"/>
      <c r="J68" s="9"/>
      <c r="K68" s="9"/>
      <c r="L68" s="8" t="str">
        <f>$L$4</f>
        <v xml:space="preserve"> </v>
      </c>
    </row>
    <row r="69" spans="1:12">
      <c r="A69" s="2"/>
      <c r="B69" s="9" t="str">
        <f>$B$5</f>
        <v>AS FILED METHOD</v>
      </c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9.5" customHeight="1">
      <c r="A70" s="2"/>
      <c r="B70" s="2" t="s">
        <v>4</v>
      </c>
      <c r="C70" s="2" t="str">
        <f>$C$6</f>
        <v>(c)</v>
      </c>
      <c r="D70" s="2" t="str">
        <f>$D$6</f>
        <v>(d)</v>
      </c>
      <c r="E70" s="2" t="str">
        <f>$E$6</f>
        <v>(e)</v>
      </c>
      <c r="F70" s="2" t="str">
        <f>$F$6</f>
        <v>(f)</v>
      </c>
      <c r="G70" s="2" t="str">
        <f>$G$6</f>
        <v>(g)</v>
      </c>
      <c r="H70" s="2" t="str">
        <f>$H$6</f>
        <v>(h)</v>
      </c>
      <c r="I70" s="2" t="str">
        <f>$I$6</f>
        <v>(i)</v>
      </c>
      <c r="J70" s="2" t="str">
        <f>$J$6</f>
        <v>(j)</v>
      </c>
      <c r="K70" s="2" t="str">
        <f>$K$6</f>
        <v>(k)</v>
      </c>
      <c r="L70" s="2" t="str">
        <f>$L$6</f>
        <v>(l)</v>
      </c>
    </row>
    <row r="71" spans="1:12">
      <c r="A71" s="2"/>
      <c r="B71" s="2" t="s">
        <v>15</v>
      </c>
      <c r="C71" s="2" t="str">
        <f>$C$7</f>
        <v xml:space="preserve"> </v>
      </c>
      <c r="D71" s="2" t="str">
        <f>$D$7</f>
        <v xml:space="preserve"> </v>
      </c>
      <c r="E71" s="2" t="str">
        <f>$E$7</f>
        <v xml:space="preserve"> </v>
      </c>
      <c r="F71" s="2" t="str">
        <f>$F$7</f>
        <v xml:space="preserve"> </v>
      </c>
      <c r="G71" s="2" t="str">
        <f>$G$7</f>
        <v>Residential</v>
      </c>
      <c r="H71" s="2" t="str">
        <f>$H$7</f>
        <v>General</v>
      </c>
      <c r="I71" s="2" t="str">
        <f>$I$7</f>
        <v>Large Gen</v>
      </c>
      <c r="J71" s="2" t="str">
        <f>$J$7</f>
        <v>Extra Large</v>
      </c>
      <c r="K71" s="2" t="str">
        <f>$K$7</f>
        <v>Pumping</v>
      </c>
      <c r="L71" s="2" t="str">
        <f>$L$7</f>
        <v>Street &amp;</v>
      </c>
    </row>
    <row r="72" spans="1:12">
      <c r="A72" s="2"/>
      <c r="B72" s="2" t="s">
        <v>15</v>
      </c>
      <c r="C72" s="2" t="str">
        <f>$C$8</f>
        <v xml:space="preserve"> </v>
      </c>
      <c r="D72" s="2" t="str">
        <f>$D$8</f>
        <v xml:space="preserve"> </v>
      </c>
      <c r="E72" s="2" t="str">
        <f>$E$8</f>
        <v xml:space="preserve"> </v>
      </c>
      <c r="F72" s="2" t="str">
        <f>$F$8</f>
        <v>System</v>
      </c>
      <c r="G72" s="2" t="str">
        <f>$G$8</f>
        <v>Service</v>
      </c>
      <c r="H72" s="2" t="str">
        <f>$H$8</f>
        <v>Service</v>
      </c>
      <c r="I72" s="2" t="str">
        <f>$I$8</f>
        <v>Service</v>
      </c>
      <c r="J72" s="2" t="str">
        <f>$J$8</f>
        <v>Gen Service</v>
      </c>
      <c r="K72" s="2" t="str">
        <f>$K$8</f>
        <v>Service</v>
      </c>
      <c r="L72" s="2" t="str">
        <f>$L$8</f>
        <v>Area Lights</v>
      </c>
    </row>
    <row r="73" spans="1:12">
      <c r="A73" s="2"/>
      <c r="B73" s="6" t="s">
        <v>17</v>
      </c>
      <c r="C73" s="2" t="str">
        <f>$C$9</f>
        <v xml:space="preserve"> </v>
      </c>
      <c r="D73" s="2" t="str">
        <f>$D$9</f>
        <v xml:space="preserve"> </v>
      </c>
      <c r="E73" s="2" t="str">
        <f>$E$9</f>
        <v xml:space="preserve"> </v>
      </c>
      <c r="F73" s="2" t="str">
        <f>$F$9</f>
        <v>Total</v>
      </c>
      <c r="G73" s="2" t="str">
        <f>$G$9</f>
        <v>Sch 1</v>
      </c>
      <c r="H73" s="2" t="str">
        <f>$H$9</f>
        <v>Sch 11-12</v>
      </c>
      <c r="I73" s="2" t="str">
        <f>$I$9</f>
        <v>Sch 21-22</v>
      </c>
      <c r="J73" s="2" t="str">
        <f>$J$9</f>
        <v>Sch 25</v>
      </c>
      <c r="K73" s="2" t="str">
        <f>$K$9</f>
        <v>Sch 31-32</v>
      </c>
      <c r="L73" s="2" t="str">
        <f>$L$9</f>
        <v>Sch 41-49</v>
      </c>
    </row>
    <row r="74" spans="1:12">
      <c r="A74" s="2"/>
      <c r="B74" s="19" t="s">
        <v>60</v>
      </c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2">
        <v>1</v>
      </c>
      <c r="B75" s="9" t="s">
        <v>61</v>
      </c>
      <c r="C75" s="9"/>
      <c r="D75" s="5"/>
      <c r="E75" s="2"/>
      <c r="F75" s="10">
        <f>SUM(G75:Q75)</f>
        <v>229975091.14084288</v>
      </c>
      <c r="G75" s="53">
        <v>94402229.782162532</v>
      </c>
      <c r="H75" s="53">
        <v>27633337.62896483</v>
      </c>
      <c r="I75" s="53">
        <v>60353740.046404138</v>
      </c>
      <c r="J75" s="53">
        <v>41320913.481255546</v>
      </c>
      <c r="K75" s="53">
        <v>5468470.8161848607</v>
      </c>
      <c r="L75" s="53">
        <v>796399.38587100082</v>
      </c>
    </row>
    <row r="76" spans="1:12">
      <c r="A76" s="2">
        <v>2</v>
      </c>
      <c r="B76" s="9" t="s">
        <v>62</v>
      </c>
      <c r="C76" s="9"/>
      <c r="D76" s="5"/>
      <c r="E76" s="2"/>
      <c r="F76" s="10">
        <f>SUM(G76:Q76)</f>
        <v>47794918.586262107</v>
      </c>
      <c r="G76" s="53">
        <v>16076740.87578976</v>
      </c>
      <c r="H76" s="53">
        <v>7389180.9120972743</v>
      </c>
      <c r="I76" s="53">
        <v>14463513.93062021</v>
      </c>
      <c r="J76" s="53">
        <v>8646990.5034777746</v>
      </c>
      <c r="K76" s="53">
        <v>1060809.5345703184</v>
      </c>
      <c r="L76" s="53">
        <v>157682.82970676306</v>
      </c>
    </row>
    <row r="77" spans="1:12">
      <c r="A77" s="2">
        <v>3</v>
      </c>
      <c r="B77" s="9" t="s">
        <v>63</v>
      </c>
      <c r="C77" s="9"/>
      <c r="D77" s="5"/>
      <c r="E77" s="2"/>
      <c r="F77" s="10">
        <f>SUM(G77:Q77)</f>
        <v>121993232.75620505</v>
      </c>
      <c r="G77" s="53">
        <v>55996226.953700662</v>
      </c>
      <c r="H77" s="53">
        <v>22898898.732319862</v>
      </c>
      <c r="I77" s="53">
        <v>31512169.885292329</v>
      </c>
      <c r="J77" s="53">
        <v>3703832.574469056</v>
      </c>
      <c r="K77" s="53">
        <v>3556413.4270758969</v>
      </c>
      <c r="L77" s="53">
        <v>4325691.1833472503</v>
      </c>
    </row>
    <row r="78" spans="1:12">
      <c r="A78" s="2">
        <v>4</v>
      </c>
      <c r="B78" s="9" t="s">
        <v>64</v>
      </c>
      <c r="C78" s="9"/>
      <c r="D78" s="5"/>
      <c r="E78" s="2"/>
      <c r="F78" s="10">
        <f>SUM(G78:Q78)</f>
        <v>95300757.516689882</v>
      </c>
      <c r="G78" s="53">
        <v>44594802.388347059</v>
      </c>
      <c r="H78" s="53">
        <v>13053582.726618025</v>
      </c>
      <c r="I78" s="53">
        <v>22775576.137683276</v>
      </c>
      <c r="J78" s="53">
        <v>10778763.440797631</v>
      </c>
      <c r="K78" s="53">
        <v>2424806.2221689224</v>
      </c>
      <c r="L78" s="53">
        <v>1673226.6010749834</v>
      </c>
    </row>
    <row r="79" spans="1:12">
      <c r="A79" s="2">
        <v>5</v>
      </c>
      <c r="B79" s="9" t="s">
        <v>65</v>
      </c>
      <c r="C79" s="9"/>
      <c r="D79" s="5"/>
      <c r="E79" s="2"/>
      <c r="F79" s="11">
        <f>SUM(F75:F78)</f>
        <v>495064000</v>
      </c>
      <c r="G79" s="11">
        <f t="shared" ref="G79:L79" si="12">SUM(G75:G78)</f>
        <v>211070000.00000003</v>
      </c>
      <c r="H79" s="11">
        <f t="shared" si="12"/>
        <v>70974999.999999985</v>
      </c>
      <c r="I79" s="11">
        <f t="shared" si="12"/>
        <v>129104999.99999994</v>
      </c>
      <c r="J79" s="11">
        <f t="shared" si="12"/>
        <v>64450500</v>
      </c>
      <c r="K79" s="11">
        <f t="shared" si="12"/>
        <v>12510499.999999998</v>
      </c>
      <c r="L79" s="11">
        <f t="shared" si="12"/>
        <v>6952999.9999999972</v>
      </c>
    </row>
    <row r="80" spans="1:12" ht="9" customHeight="1">
      <c r="A80" s="2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2"/>
      <c r="B81" s="9" t="s">
        <v>66</v>
      </c>
      <c r="C81" s="9"/>
      <c r="D81" s="5"/>
      <c r="E81" s="2"/>
      <c r="F81" s="10"/>
      <c r="G81" s="10"/>
      <c r="H81" s="10"/>
      <c r="I81" s="10"/>
      <c r="J81" s="10"/>
      <c r="K81" s="10"/>
      <c r="L81" s="10"/>
    </row>
    <row r="82" spans="1:12">
      <c r="A82" s="2">
        <v>6</v>
      </c>
      <c r="B82" s="9" t="s">
        <v>61</v>
      </c>
      <c r="C82" s="9"/>
      <c r="D82" s="5"/>
      <c r="E82" s="2"/>
      <c r="F82" s="54">
        <v>4.0434735640604479E-2</v>
      </c>
      <c r="G82" s="54">
        <v>3.9731618089984551E-2</v>
      </c>
      <c r="H82" s="54">
        <v>4.6327109453059741E-2</v>
      </c>
      <c r="I82" s="54">
        <v>4.2325934237677047E-2</v>
      </c>
      <c r="J82" s="54">
        <v>3.7270654069450446E-2</v>
      </c>
      <c r="K82" s="54">
        <v>3.5306672880473206E-2</v>
      </c>
      <c r="L82" s="54">
        <v>3.1112583802496697E-2</v>
      </c>
    </row>
    <row r="83" spans="1:12">
      <c r="A83" s="2">
        <v>7</v>
      </c>
      <c r="B83" s="9" t="s">
        <v>62</v>
      </c>
      <c r="C83" s="9"/>
      <c r="D83" s="9"/>
      <c r="E83" s="2"/>
      <c r="F83" s="54">
        <v>8.4034096406386937E-3</v>
      </c>
      <c r="G83" s="54">
        <v>6.7663118771927183E-3</v>
      </c>
      <c r="H83" s="54">
        <v>1.2387913377657878E-2</v>
      </c>
      <c r="I83" s="54">
        <v>1.0143227892794534E-2</v>
      </c>
      <c r="J83" s="54">
        <v>7.7994159529686845E-3</v>
      </c>
      <c r="K83" s="54">
        <v>6.8490180316425689E-3</v>
      </c>
      <c r="L83" s="54">
        <v>6.1601256109721971E-3</v>
      </c>
    </row>
    <row r="84" spans="1:12">
      <c r="A84" s="2">
        <v>8</v>
      </c>
      <c r="B84" s="9" t="s">
        <v>63</v>
      </c>
      <c r="C84" s="9"/>
      <c r="D84" s="9"/>
      <c r="E84" s="2"/>
      <c r="F84" s="54">
        <v>2.1449123433193582E-2</v>
      </c>
      <c r="G84" s="54">
        <v>2.356745925322325E-2</v>
      </c>
      <c r="H84" s="54">
        <v>3.83898536677219E-2</v>
      </c>
      <c r="I84" s="54">
        <v>2.2099409733777661E-2</v>
      </c>
      <c r="J84" s="54">
        <v>3.3407843869864935E-3</v>
      </c>
      <c r="K84" s="54">
        <v>2.2961652300650524E-2</v>
      </c>
      <c r="L84" s="54">
        <v>0.16898987095328072</v>
      </c>
    </row>
    <row r="85" spans="1:12">
      <c r="A85" s="2">
        <v>9</v>
      </c>
      <c r="B85" s="9" t="s">
        <v>64</v>
      </c>
      <c r="C85" s="9"/>
      <c r="D85" s="9"/>
      <c r="E85" s="2"/>
      <c r="F85" s="54">
        <v>1.6755992648685349E-2</v>
      </c>
      <c r="G85" s="54">
        <v>1.8768875071920446E-2</v>
      </c>
      <c r="H85" s="54">
        <v>2.1884245900745981E-2</v>
      </c>
      <c r="I85" s="54">
        <v>1.5972457333838813E-2</v>
      </c>
      <c r="J85" s="54">
        <v>9.7222333596435583E-3</v>
      </c>
      <c r="K85" s="54">
        <v>1.5655535699536243E-2</v>
      </c>
      <c r="L85" s="54">
        <v>6.5367206165757197E-2</v>
      </c>
    </row>
    <row r="86" spans="1:12">
      <c r="A86" s="2">
        <v>10</v>
      </c>
      <c r="B86" s="9" t="s">
        <v>67</v>
      </c>
      <c r="C86" s="9"/>
      <c r="D86" s="9"/>
      <c r="E86" s="9"/>
      <c r="F86" s="15">
        <f>SUM(F82:F85)</f>
        <v>8.7043261363122112E-2</v>
      </c>
      <c r="G86" s="15">
        <f t="shared" ref="G86:L86" si="13">SUM(G82:G85)</f>
        <v>8.8834264292320969E-2</v>
      </c>
      <c r="H86" s="15">
        <f t="shared" si="13"/>
        <v>0.11898912239918549</v>
      </c>
      <c r="I86" s="15">
        <f t="shared" si="13"/>
        <v>9.0541029198088055E-2</v>
      </c>
      <c r="J86" s="15">
        <f t="shared" si="13"/>
        <v>5.8133087769049185E-2</v>
      </c>
      <c r="K86" s="15">
        <f t="shared" si="13"/>
        <v>8.0772878912302545E-2</v>
      </c>
      <c r="L86" s="15">
        <f t="shared" si="13"/>
        <v>0.2716297865325068</v>
      </c>
    </row>
    <row r="87" spans="1:12" ht="9" customHeight="1">
      <c r="A87" s="2"/>
    </row>
    <row r="88" spans="1:12">
      <c r="A88" s="2"/>
      <c r="B88" s="19" t="s">
        <v>68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2">
        <v>11</v>
      </c>
      <c r="B89" s="9" t="s">
        <v>61</v>
      </c>
      <c r="C89" s="9"/>
      <c r="D89" s="9"/>
      <c r="E89" s="9"/>
      <c r="F89" s="10">
        <f>SUM(G89:Q89)</f>
        <v>229332842.87301114</v>
      </c>
      <c r="G89" s="55">
        <v>103433818.01997794</v>
      </c>
      <c r="H89" s="55">
        <v>23236621.419044066</v>
      </c>
      <c r="I89" s="55">
        <v>55146265.641226828</v>
      </c>
      <c r="J89" s="55">
        <v>41049633.196631342</v>
      </c>
      <c r="K89" s="55">
        <v>5651784.1154043023</v>
      </c>
      <c r="L89" s="55">
        <v>814720.48072665883</v>
      </c>
    </row>
    <row r="90" spans="1:12">
      <c r="A90" s="2">
        <v>12</v>
      </c>
      <c r="B90" s="9" t="s">
        <v>62</v>
      </c>
      <c r="F90" s="10">
        <f>SUM(G90:Q90)</f>
        <v>47417355.842417702</v>
      </c>
      <c r="G90" s="55">
        <v>21386200.483761415</v>
      </c>
      <c r="H90" s="55">
        <v>4804454.2273104312</v>
      </c>
      <c r="I90" s="55">
        <v>11402161.45464386</v>
      </c>
      <c r="J90" s="55">
        <v>8487511.1654339433</v>
      </c>
      <c r="K90" s="55">
        <v>1168575.1381586706</v>
      </c>
      <c r="L90" s="55">
        <v>168453.3731093776</v>
      </c>
    </row>
    <row r="91" spans="1:12">
      <c r="A91" s="2">
        <v>13</v>
      </c>
      <c r="B91" s="9" t="s">
        <v>63</v>
      </c>
      <c r="F91" s="10">
        <f>SUM(G91:Q91)</f>
        <v>122701214.74366477</v>
      </c>
      <c r="G91" s="55">
        <v>69581900.431484088</v>
      </c>
      <c r="H91" s="55">
        <v>15918309.203998648</v>
      </c>
      <c r="I91" s="55">
        <v>25106774.452892087</v>
      </c>
      <c r="J91" s="55">
        <v>3642896.8790796702</v>
      </c>
      <c r="K91" s="55">
        <v>3880106.3270880943</v>
      </c>
      <c r="L91" s="55">
        <v>4571227.449122197</v>
      </c>
    </row>
    <row r="92" spans="1:12">
      <c r="A92" s="2">
        <v>14</v>
      </c>
      <c r="B92" s="9" t="s">
        <v>64</v>
      </c>
      <c r="F92" s="10">
        <f>SUM(G92:Q92)</f>
        <v>95612586.540911615</v>
      </c>
      <c r="G92" s="55">
        <v>49463894.701322302</v>
      </c>
      <c r="H92" s="55">
        <v>10744883.59471155</v>
      </c>
      <c r="I92" s="55">
        <v>20460352.021915823</v>
      </c>
      <c r="J92" s="55">
        <v>10698452.241838831</v>
      </c>
      <c r="K92" s="55">
        <v>2522016.9798096628</v>
      </c>
      <c r="L92" s="55">
        <v>1722987.0013134498</v>
      </c>
    </row>
    <row r="93" spans="1:12">
      <c r="A93" s="2">
        <v>15</v>
      </c>
      <c r="B93" s="9" t="s">
        <v>69</v>
      </c>
      <c r="C93" s="9"/>
      <c r="D93" s="9"/>
      <c r="E93" s="9"/>
      <c r="F93" s="11">
        <f>SUM(F89:F92)</f>
        <v>495064000.00000519</v>
      </c>
      <c r="G93" s="11">
        <f>SUM(G89:G92)</f>
        <v>243865813.63654578</v>
      </c>
      <c r="H93" s="11">
        <f t="shared" ref="H93:L93" si="14">SUM(H89:H92)</f>
        <v>54704268.445064694</v>
      </c>
      <c r="I93" s="11">
        <f t="shared" si="14"/>
        <v>112115553.57067859</v>
      </c>
      <c r="J93" s="11">
        <f t="shared" si="14"/>
        <v>63878493.482983783</v>
      </c>
      <c r="K93" s="11">
        <f t="shared" si="14"/>
        <v>13222482.56046073</v>
      </c>
      <c r="L93" s="11">
        <f t="shared" si="14"/>
        <v>7277388.3042716831</v>
      </c>
    </row>
    <row r="94" spans="1:12" ht="7.15" customHeight="1">
      <c r="A94" s="2"/>
      <c r="B94" s="9"/>
    </row>
    <row r="95" spans="1:12">
      <c r="A95" s="2"/>
      <c r="B95" s="9" t="s">
        <v>66</v>
      </c>
    </row>
    <row r="96" spans="1:12">
      <c r="A96" s="2">
        <v>16</v>
      </c>
      <c r="B96" s="9" t="s">
        <v>61</v>
      </c>
      <c r="C96" s="9"/>
      <c r="D96" s="9"/>
      <c r="E96" s="9"/>
      <c r="F96" s="56">
        <v>4.0321814111598436E-2</v>
      </c>
      <c r="G96" s="56">
        <v>4.3532795407924152E-2</v>
      </c>
      <c r="H96" s="56">
        <v>3.8956043538910461E-2</v>
      </c>
      <c r="I96" s="56">
        <v>3.8673944832406493E-2</v>
      </c>
      <c r="J96" s="56">
        <v>3.7025964569817833E-2</v>
      </c>
      <c r="K96" s="56">
        <v>3.6490218136127787E-2</v>
      </c>
      <c r="L96" s="56">
        <v>3.182832594037735E-2</v>
      </c>
    </row>
    <row r="97" spans="1:12">
      <c r="A97" s="2">
        <v>17</v>
      </c>
      <c r="B97" s="9" t="s">
        <v>62</v>
      </c>
      <c r="C97" s="9"/>
      <c r="D97" s="9"/>
      <c r="E97" s="9"/>
      <c r="F97" s="56">
        <v>8.337025713321804E-3</v>
      </c>
      <c r="G97" s="56">
        <v>9.0009351683471069E-3</v>
      </c>
      <c r="H97" s="56">
        <v>8.0546360283864065E-3</v>
      </c>
      <c r="I97" s="56">
        <v>7.9963086881702818E-3</v>
      </c>
      <c r="J97" s="56">
        <v>7.6555687158510214E-3</v>
      </c>
      <c r="K97" s="56">
        <v>7.5447966215912658E-3</v>
      </c>
      <c r="L97" s="56">
        <v>6.580893683069319E-3</v>
      </c>
    </row>
    <row r="98" spans="1:12">
      <c r="A98" s="2">
        <v>18</v>
      </c>
      <c r="B98" s="9" t="s">
        <v>63</v>
      </c>
      <c r="C98" s="9"/>
      <c r="D98" s="9"/>
      <c r="E98" s="9"/>
      <c r="F98" s="56">
        <v>2.1573602412023392E-2</v>
      </c>
      <c r="G98" s="56">
        <v>2.9285341038008336E-2</v>
      </c>
      <c r="H98" s="56">
        <v>2.6686941067455814E-2</v>
      </c>
      <c r="I98" s="56">
        <v>1.7607321163464733E-2</v>
      </c>
      <c r="J98" s="56">
        <v>3.2858215840859853E-3</v>
      </c>
      <c r="K98" s="56">
        <v>2.5051545383857211E-2</v>
      </c>
      <c r="L98" s="56">
        <v>0.17858212803057649</v>
      </c>
    </row>
    <row r="99" spans="1:12">
      <c r="A99" s="2">
        <v>19</v>
      </c>
      <c r="B99" s="9" t="s">
        <v>64</v>
      </c>
      <c r="C99" s="9"/>
      <c r="D99" s="9"/>
      <c r="E99" s="9"/>
      <c r="F99" s="56">
        <v>1.6810819126183086E-2</v>
      </c>
      <c r="G99" s="56">
        <v>2.0818158406333442E-2</v>
      </c>
      <c r="H99" s="56">
        <v>1.8013726935063517E-2</v>
      </c>
      <c r="I99" s="56">
        <v>1.4348796172258559E-2</v>
      </c>
      <c r="J99" s="56">
        <v>9.6497942322836556E-3</v>
      </c>
      <c r="K99" s="56">
        <v>1.6283167908951433E-2</v>
      </c>
      <c r="L99" s="56">
        <v>6.7311173790458298E-2</v>
      </c>
    </row>
    <row r="100" spans="1:12">
      <c r="A100" s="2">
        <v>20</v>
      </c>
      <c r="B100" s="9" t="s">
        <v>70</v>
      </c>
      <c r="C100" s="9"/>
      <c r="D100" s="9"/>
      <c r="E100" s="9"/>
      <c r="F100" s="17">
        <f>SUM(F96:F99)</f>
        <v>8.704326136312672E-2</v>
      </c>
      <c r="G100" s="17">
        <f t="shared" ref="G100:L100" si="15">SUM(G96:G99)</f>
        <v>0.10263723002061304</v>
      </c>
      <c r="H100" s="17">
        <f t="shared" si="15"/>
        <v>9.1711347569816207E-2</v>
      </c>
      <c r="I100" s="17">
        <f t="shared" si="15"/>
        <v>7.862637085630006E-2</v>
      </c>
      <c r="J100" s="17">
        <f t="shared" si="15"/>
        <v>5.7617149102038488E-2</v>
      </c>
      <c r="K100" s="17">
        <f t="shared" si="15"/>
        <v>8.5369728050527699E-2</v>
      </c>
      <c r="L100" s="17">
        <f t="shared" si="15"/>
        <v>0.28430252144448148</v>
      </c>
    </row>
    <row r="101" spans="1:12" ht="6" customHeight="1">
      <c r="A101" s="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2">
        <v>21</v>
      </c>
      <c r="B102" s="19" t="s">
        <v>71</v>
      </c>
      <c r="F102" s="20">
        <f>F79/F93</f>
        <v>0.99999999999998956</v>
      </c>
      <c r="G102" s="20">
        <f t="shared" ref="G102:L102" si="16">G79/G93</f>
        <v>0.86551696956825541</v>
      </c>
      <c r="H102" s="20">
        <f t="shared" si="16"/>
        <v>1.2974307493257997</v>
      </c>
      <c r="I102" s="20">
        <f t="shared" si="16"/>
        <v>1.1515351428792711</v>
      </c>
      <c r="J102" s="20">
        <f t="shared" si="16"/>
        <v>1.008954602493382</v>
      </c>
      <c r="K102" s="20">
        <f t="shared" si="16"/>
        <v>0.94615363966598998</v>
      </c>
      <c r="L102" s="20">
        <f t="shared" si="16"/>
        <v>0.9554251758036223</v>
      </c>
    </row>
    <row r="103" spans="1:12" ht="6" customHeight="1" thickBot="1">
      <c r="A103" s="2"/>
    </row>
    <row r="104" spans="1:12" ht="6" customHeight="1" thickTop="1">
      <c r="A104" s="2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"/>
      <c r="B105" s="19" t="s">
        <v>72</v>
      </c>
    </row>
    <row r="106" spans="1:12">
      <c r="A106" s="2">
        <v>22</v>
      </c>
      <c r="B106" s="9" t="s">
        <v>61</v>
      </c>
      <c r="C106" s="9"/>
      <c r="D106" s="9"/>
      <c r="E106" s="2"/>
      <c r="F106" s="10">
        <f>SUM(G106:Q106)</f>
        <v>241558272.62234047</v>
      </c>
      <c r="G106" s="57">
        <v>99279598.143906757</v>
      </c>
      <c r="H106" s="57">
        <v>28969170.160464033</v>
      </c>
      <c r="I106" s="57">
        <v>63326343.152589694</v>
      </c>
      <c r="J106" s="57">
        <v>43399696.580231465</v>
      </c>
      <c r="K106" s="57">
        <v>5746854.3778219363</v>
      </c>
      <c r="L106" s="57">
        <v>836610.20732658531</v>
      </c>
    </row>
    <row r="107" spans="1:12">
      <c r="A107" s="2">
        <v>23</v>
      </c>
      <c r="B107" s="9" t="s">
        <v>62</v>
      </c>
      <c r="C107" s="9"/>
      <c r="D107" s="5"/>
      <c r="E107" s="2"/>
      <c r="F107" s="10">
        <f>SUM(G107:Q107)</f>
        <v>54617094.75112322</v>
      </c>
      <c r="G107" s="57">
        <v>18949757.220273688</v>
      </c>
      <c r="H107" s="57">
        <v>8175771.8760646069</v>
      </c>
      <c r="I107" s="57">
        <v>16214090.387736434</v>
      </c>
      <c r="J107" s="57">
        <v>9871330.764108669</v>
      </c>
      <c r="K107" s="57">
        <v>1224777.57305237</v>
      </c>
      <c r="L107" s="57">
        <v>181366.92988744864</v>
      </c>
    </row>
    <row r="108" spans="1:12">
      <c r="A108" s="2">
        <v>24</v>
      </c>
      <c r="B108" s="9" t="s">
        <v>63</v>
      </c>
      <c r="C108" s="9"/>
      <c r="D108" s="5"/>
      <c r="E108" s="2"/>
      <c r="F108" s="10">
        <f>SUM(G108:Q108)</f>
        <v>136629028.31037241</v>
      </c>
      <c r="G108" s="57">
        <v>63345449.980971664</v>
      </c>
      <c r="H108" s="57">
        <v>25022823.045032915</v>
      </c>
      <c r="I108" s="57">
        <v>35174792.509697065</v>
      </c>
      <c r="J108" s="57">
        <v>4171584.4682843625</v>
      </c>
      <c r="K108" s="57">
        <v>4048866.4497734192</v>
      </c>
      <c r="L108" s="57">
        <v>4865511.8566129683</v>
      </c>
    </row>
    <row r="109" spans="1:12">
      <c r="A109" s="2">
        <v>25</v>
      </c>
      <c r="B109" s="9" t="s">
        <v>64</v>
      </c>
      <c r="C109" s="9"/>
      <c r="D109" s="5"/>
      <c r="E109" s="2"/>
      <c r="F109" s="10">
        <f>SUM(G109:Q109)</f>
        <v>100827604.31616387</v>
      </c>
      <c r="G109" s="57">
        <v>47225194.654847905</v>
      </c>
      <c r="H109" s="57">
        <v>13755234.918438438</v>
      </c>
      <c r="I109" s="57">
        <v>24097773.949976765</v>
      </c>
      <c r="J109" s="57">
        <v>11394388.187375505</v>
      </c>
      <c r="K109" s="57">
        <v>2572501.5993522736</v>
      </c>
      <c r="L109" s="57">
        <v>1782511.0061729939</v>
      </c>
    </row>
    <row r="110" spans="1:12">
      <c r="A110" s="2">
        <v>26</v>
      </c>
      <c r="B110" s="9" t="s">
        <v>73</v>
      </c>
      <c r="C110" s="9"/>
      <c r="D110" s="5"/>
      <c r="E110" s="2"/>
      <c r="F110" s="11">
        <f>SUM(F106:F109)</f>
        <v>533632000</v>
      </c>
      <c r="G110" s="11">
        <f t="shared" ref="G110:L110" si="17">SUM(G106:G109)</f>
        <v>228800000</v>
      </c>
      <c r="H110" s="11">
        <f t="shared" si="17"/>
        <v>75922999.999999985</v>
      </c>
      <c r="I110" s="11">
        <f t="shared" si="17"/>
        <v>138812999.99999997</v>
      </c>
      <c r="J110" s="11">
        <f t="shared" si="17"/>
        <v>68837000</v>
      </c>
      <c r="K110" s="11">
        <f t="shared" si="17"/>
        <v>13593000</v>
      </c>
      <c r="L110" s="11">
        <f t="shared" si="17"/>
        <v>7665999.9999999963</v>
      </c>
    </row>
    <row r="111" spans="1:12" ht="9" customHeight="1">
      <c r="A111" s="2"/>
    </row>
    <row r="112" spans="1:12">
      <c r="A112" s="2"/>
      <c r="B112" s="9" t="s">
        <v>66</v>
      </c>
      <c r="C112" s="9"/>
      <c r="D112" s="5"/>
      <c r="E112" s="2"/>
      <c r="F112" s="10"/>
      <c r="G112" s="10"/>
      <c r="H112" s="10"/>
      <c r="I112" s="10"/>
      <c r="J112" s="10"/>
      <c r="K112" s="10"/>
      <c r="L112" s="10"/>
    </row>
    <row r="113" spans="1:12">
      <c r="A113" s="2">
        <v>27</v>
      </c>
      <c r="B113" s="9" t="s">
        <v>61</v>
      </c>
      <c r="C113" s="9"/>
      <c r="D113" s="5"/>
      <c r="E113" s="2"/>
      <c r="F113" s="58">
        <v>4.2471316553598495E-2</v>
      </c>
      <c r="G113" s="58">
        <v>4.1784384613404231E-2</v>
      </c>
      <c r="H113" s="58">
        <v>4.856662393837672E-2</v>
      </c>
      <c r="I113" s="58">
        <v>4.4410613720512519E-2</v>
      </c>
      <c r="J113" s="58">
        <v>3.9145675680540865E-2</v>
      </c>
      <c r="K113" s="58">
        <v>3.7104030437348397E-2</v>
      </c>
      <c r="L113" s="58">
        <v>3.2683482241771422E-2</v>
      </c>
    </row>
    <row r="114" spans="1:12">
      <c r="A114" s="2">
        <v>28</v>
      </c>
      <c r="B114" s="9" t="s">
        <v>62</v>
      </c>
      <c r="C114" s="9"/>
      <c r="D114" s="5"/>
      <c r="E114" s="2"/>
      <c r="F114" s="58">
        <v>9.6028999347890862E-3</v>
      </c>
      <c r="G114" s="58">
        <v>7.9754950546316872E-3</v>
      </c>
      <c r="H114" s="58">
        <v>1.3706627974200353E-2</v>
      </c>
      <c r="I114" s="58">
        <v>1.1370902995364113E-2</v>
      </c>
      <c r="J114" s="58">
        <v>8.9037468709667802E-3</v>
      </c>
      <c r="K114" s="58">
        <v>7.9076624117871298E-3</v>
      </c>
      <c r="L114" s="58">
        <v>7.0853819141929843E-3</v>
      </c>
    </row>
    <row r="115" spans="1:12">
      <c r="A115" s="2">
        <v>29</v>
      </c>
      <c r="B115" s="9" t="s">
        <v>63</v>
      </c>
      <c r="C115" s="9"/>
      <c r="D115" s="5"/>
      <c r="E115" s="2"/>
      <c r="F115" s="58">
        <v>2.4022421789928482E-2</v>
      </c>
      <c r="G115" s="58">
        <v>2.6660569694061848E-2</v>
      </c>
      <c r="H115" s="58">
        <v>4.1950598859860251E-2</v>
      </c>
      <c r="I115" s="58">
        <v>2.4667998262322698E-2</v>
      </c>
      <c r="J115" s="58">
        <v>3.7626874272624288E-3</v>
      </c>
      <c r="K115" s="58">
        <v>2.6141129409666498E-2</v>
      </c>
      <c r="L115" s="58">
        <v>0.1900788072750125</v>
      </c>
    </row>
    <row r="116" spans="1:12">
      <c r="A116" s="2">
        <v>30</v>
      </c>
      <c r="B116" s="9" t="s">
        <v>64</v>
      </c>
      <c r="C116" s="9"/>
      <c r="D116" s="5"/>
      <c r="E116" s="2"/>
      <c r="F116" s="58">
        <v>1.772773523243321E-2</v>
      </c>
      <c r="G116" s="58">
        <v>1.9875943635879384E-2</v>
      </c>
      <c r="H116" s="58">
        <v>2.3060561202389883E-2</v>
      </c>
      <c r="I116" s="58">
        <v>1.6899711512441601E-2</v>
      </c>
      <c r="J116" s="58">
        <v>1.0277514814800775E-2</v>
      </c>
      <c r="K116" s="58">
        <v>1.6609117156483423E-2</v>
      </c>
      <c r="L116" s="58">
        <v>6.9636571853676749E-2</v>
      </c>
    </row>
    <row r="117" spans="1:12">
      <c r="A117" s="2">
        <v>31</v>
      </c>
      <c r="B117" s="9" t="s">
        <v>74</v>
      </c>
      <c r="C117" s="9"/>
      <c r="D117" s="5"/>
      <c r="E117" s="2"/>
      <c r="F117" s="17">
        <f>SUM(F113:F116)</f>
        <v>9.3824373510749265E-2</v>
      </c>
      <c r="G117" s="17">
        <f t="shared" ref="G117:L117" si="18">SUM(G113:G116)</f>
        <v>9.6296392997977154E-2</v>
      </c>
      <c r="H117" s="17">
        <f t="shared" si="18"/>
        <v>0.12728441197482721</v>
      </c>
      <c r="I117" s="17">
        <f t="shared" si="18"/>
        <v>9.7349226490640928E-2</v>
      </c>
      <c r="J117" s="17">
        <f t="shared" si="18"/>
        <v>6.2089624793570851E-2</v>
      </c>
      <c r="K117" s="17">
        <f t="shared" si="18"/>
        <v>8.7761939415285456E-2</v>
      </c>
      <c r="L117" s="17">
        <f t="shared" si="18"/>
        <v>0.29948424328465362</v>
      </c>
    </row>
    <row r="118" spans="1:12" ht="6" customHeight="1">
      <c r="A118" s="2"/>
    </row>
    <row r="119" spans="1:12">
      <c r="A119" s="2"/>
      <c r="B119" s="19" t="s">
        <v>75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2">
        <v>32</v>
      </c>
      <c r="B120" s="9" t="s">
        <v>61</v>
      </c>
      <c r="C120" s="9"/>
      <c r="D120" s="9"/>
      <c r="E120" s="2"/>
      <c r="F120" s="10">
        <f>SUM(G120:Q120)</f>
        <v>240891699.0533798</v>
      </c>
      <c r="G120" s="59">
        <v>108647099.34375842</v>
      </c>
      <c r="H120" s="59">
        <v>24407795.864603657</v>
      </c>
      <c r="I120" s="59">
        <v>57925753.06852179</v>
      </c>
      <c r="J120" s="59">
        <v>43118620.788781352</v>
      </c>
      <c r="K120" s="59">
        <v>5936645.8863309575</v>
      </c>
      <c r="L120" s="59">
        <v>855784.10138362192</v>
      </c>
    </row>
    <row r="121" spans="1:12">
      <c r="A121" s="2">
        <v>33</v>
      </c>
      <c r="B121" s="9" t="s">
        <v>62</v>
      </c>
      <c r="C121" s="9"/>
      <c r="D121" s="5"/>
      <c r="E121" s="2"/>
      <c r="F121" s="10">
        <f>SUM(G121:Q121)</f>
        <v>54225231.731358908</v>
      </c>
      <c r="G121" s="59">
        <v>24456692.206524648</v>
      </c>
      <c r="H121" s="59">
        <v>5494246.5515034422</v>
      </c>
      <c r="I121" s="59">
        <v>13039209.718297673</v>
      </c>
      <c r="J121" s="59">
        <v>9706092.8765758313</v>
      </c>
      <c r="K121" s="59">
        <v>1336351.5644512956</v>
      </c>
      <c r="L121" s="59">
        <v>192638.81400602634</v>
      </c>
    </row>
    <row r="122" spans="1:12">
      <c r="A122" s="2">
        <v>34</v>
      </c>
      <c r="B122" s="9" t="s">
        <v>63</v>
      </c>
      <c r="C122" s="9"/>
      <c r="D122" s="5"/>
      <c r="E122" s="2"/>
      <c r="F122" s="10">
        <f>SUM(G122:Q122)</f>
        <v>137364007.30882889</v>
      </c>
      <c r="G122" s="59">
        <v>77436417.068141684</v>
      </c>
      <c r="H122" s="59">
        <v>17780808.749775428</v>
      </c>
      <c r="I122" s="59">
        <v>28531857.304415591</v>
      </c>
      <c r="J122" s="59">
        <v>4108448.4802310425</v>
      </c>
      <c r="K122" s="59">
        <v>4383998.5108326273</v>
      </c>
      <c r="L122" s="59">
        <v>5122477.1954325167</v>
      </c>
    </row>
    <row r="123" spans="1:12">
      <c r="A123" s="2">
        <v>35</v>
      </c>
      <c r="B123" s="9" t="s">
        <v>64</v>
      </c>
      <c r="C123" s="9"/>
      <c r="D123" s="5"/>
      <c r="E123" s="2"/>
      <c r="F123" s="10">
        <f>SUM(G123:Q123)</f>
        <v>101151061.90643239</v>
      </c>
      <c r="G123" s="59">
        <v>52275383.711630739</v>
      </c>
      <c r="H123" s="59">
        <v>11360074.445403719</v>
      </c>
      <c r="I123" s="59">
        <v>21696691.308153827</v>
      </c>
      <c r="J123" s="59">
        <v>11311177.076619996</v>
      </c>
      <c r="K123" s="59">
        <v>2673147.7413097881</v>
      </c>
      <c r="L123" s="59">
        <v>1834587.623314321</v>
      </c>
    </row>
    <row r="124" spans="1:12">
      <c r="A124" s="2">
        <v>36</v>
      </c>
      <c r="B124" s="9" t="s">
        <v>76</v>
      </c>
      <c r="C124" s="9"/>
      <c r="D124" s="5"/>
      <c r="E124" s="2"/>
      <c r="F124" s="11">
        <f>SUM(F120:F123)</f>
        <v>533632000</v>
      </c>
      <c r="G124" s="11">
        <f>SUM(G120:G123)</f>
        <v>262815592.33005551</v>
      </c>
      <c r="H124" s="11">
        <f t="shared" ref="H124:L124" si="19">SUM(H120:H123)</f>
        <v>59042925.611286245</v>
      </c>
      <c r="I124" s="11">
        <f t="shared" si="19"/>
        <v>121193511.39938886</v>
      </c>
      <c r="J124" s="11">
        <f t="shared" si="19"/>
        <v>68244339.222208217</v>
      </c>
      <c r="K124" s="11">
        <f t="shared" si="19"/>
        <v>14330143.702924669</v>
      </c>
      <c r="L124" s="11">
        <f t="shared" si="19"/>
        <v>8005487.7341364864</v>
      </c>
    </row>
    <row r="125" spans="1:12" ht="9" customHeight="1">
      <c r="A125" s="2"/>
    </row>
    <row r="126" spans="1:12">
      <c r="A126" s="2"/>
      <c r="B126" s="9" t="s">
        <v>66</v>
      </c>
      <c r="C126" s="9"/>
      <c r="D126" s="5"/>
      <c r="E126" s="2"/>
      <c r="F126" s="10"/>
      <c r="G126" s="10"/>
      <c r="H126" s="10"/>
      <c r="I126" s="10"/>
      <c r="J126" s="10"/>
      <c r="K126" s="10"/>
      <c r="L126" s="10"/>
    </row>
    <row r="127" spans="1:12">
      <c r="A127" s="2">
        <v>37</v>
      </c>
      <c r="B127" s="9" t="s">
        <v>61</v>
      </c>
      <c r="C127" s="9"/>
      <c r="D127" s="5"/>
      <c r="E127" s="2"/>
      <c r="F127" s="60">
        <v>4.2354118095662356E-2</v>
      </c>
      <c r="G127" s="60">
        <v>4.5726939582591018E-2</v>
      </c>
      <c r="H127" s="60">
        <v>4.0919509822157925E-2</v>
      </c>
      <c r="I127" s="60">
        <v>4.0623192749299188E-2</v>
      </c>
      <c r="J127" s="60">
        <v>3.8892150825743398E-2</v>
      </c>
      <c r="K127" s="60">
        <v>3.8329401648361738E-2</v>
      </c>
      <c r="L127" s="60">
        <v>3.3432540310189336E-2</v>
      </c>
    </row>
    <row r="128" spans="1:12">
      <c r="A128" s="2">
        <v>38</v>
      </c>
      <c r="B128" s="9" t="s">
        <v>62</v>
      </c>
      <c r="C128" s="9"/>
      <c r="D128" s="5"/>
      <c r="E128" s="2"/>
      <c r="F128" s="60">
        <v>9.5340017009291414E-3</v>
      </c>
      <c r="G128" s="60">
        <v>1.0293230962194328E-2</v>
      </c>
      <c r="H128" s="60">
        <v>9.2110683396709539E-3</v>
      </c>
      <c r="I128" s="60">
        <v>9.1443667388899242E-3</v>
      </c>
      <c r="J128" s="60">
        <v>8.7547055350777076E-3</v>
      </c>
      <c r="K128" s="60">
        <v>8.6280295031925646E-3</v>
      </c>
      <c r="L128" s="60">
        <v>7.5257356430795674E-3</v>
      </c>
    </row>
    <row r="129" spans="1:12">
      <c r="A129" s="2">
        <v>39</v>
      </c>
      <c r="B129" s="9" t="s">
        <v>63</v>
      </c>
      <c r="C129" s="9"/>
      <c r="D129" s="5"/>
      <c r="E129" s="2"/>
      <c r="F129" s="60">
        <v>2.41516474437019E-2</v>
      </c>
      <c r="G129" s="60">
        <v>3.2591117352924109E-2</v>
      </c>
      <c r="H129" s="60">
        <v>2.980940935094804E-2</v>
      </c>
      <c r="I129" s="60">
        <v>2.0009323614691724E-2</v>
      </c>
      <c r="J129" s="60">
        <v>3.7057400035048274E-3</v>
      </c>
      <c r="K129" s="60">
        <v>2.8304878371543784E-2</v>
      </c>
      <c r="L129" s="60">
        <v>0.20011755891168836</v>
      </c>
    </row>
    <row r="130" spans="1:12">
      <c r="A130" s="2">
        <v>40</v>
      </c>
      <c r="B130" s="9" t="s">
        <v>64</v>
      </c>
      <c r="C130" s="9"/>
      <c r="D130" s="5"/>
      <c r="E130" s="2"/>
      <c r="F130" s="60">
        <v>1.7784606270459861E-2</v>
      </c>
      <c r="G130" s="60">
        <v>2.2001446215101604E-2</v>
      </c>
      <c r="H130" s="60">
        <v>1.9045090364889081E-2</v>
      </c>
      <c r="I130" s="60">
        <v>1.5215837970903215E-2</v>
      </c>
      <c r="J130" s="60">
        <v>1.0202460023838563E-2</v>
      </c>
      <c r="K130" s="60">
        <v>1.7258929605012636E-2</v>
      </c>
      <c r="L130" s="60">
        <v>7.1671026103271709E-2</v>
      </c>
    </row>
    <row r="131" spans="1:12">
      <c r="A131" s="2">
        <v>41</v>
      </c>
      <c r="B131" s="9" t="s">
        <v>77</v>
      </c>
      <c r="C131" s="9"/>
      <c r="D131" s="5"/>
      <c r="E131" s="2"/>
      <c r="F131" s="17">
        <f>SUM(F127:F130)</f>
        <v>9.3824373510753262E-2</v>
      </c>
      <c r="G131" s="17">
        <f t="shared" ref="G131:L131" si="20">SUM(G127:G130)</f>
        <v>0.11061273411281106</v>
      </c>
      <c r="H131" s="17">
        <f t="shared" si="20"/>
        <v>9.8985077877666E-2</v>
      </c>
      <c r="I131" s="17">
        <f t="shared" si="20"/>
        <v>8.4992721073784042E-2</v>
      </c>
      <c r="J131" s="17">
        <f t="shared" si="20"/>
        <v>6.1555056388164497E-2</v>
      </c>
      <c r="K131" s="17">
        <f t="shared" si="20"/>
        <v>9.2521239128110722E-2</v>
      </c>
      <c r="L131" s="17">
        <f t="shared" si="20"/>
        <v>0.31274686096822896</v>
      </c>
    </row>
    <row r="132" spans="1:12" ht="6" customHeight="1">
      <c r="A132" s="2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2">
        <v>42</v>
      </c>
      <c r="B133" s="19" t="s">
        <v>78</v>
      </c>
      <c r="C133" s="9"/>
      <c r="D133" s="9"/>
      <c r="E133" s="9"/>
      <c r="F133" s="20">
        <f>F110/F124</f>
        <v>1</v>
      </c>
      <c r="G133" s="20">
        <f t="shared" ref="G133:L133" si="21">G110/G124</f>
        <v>0.87057239630083583</v>
      </c>
      <c r="H133" s="20">
        <f t="shared" si="21"/>
        <v>1.2858949520869789</v>
      </c>
      <c r="I133" s="20">
        <f t="shared" si="21"/>
        <v>1.1453831017615019</v>
      </c>
      <c r="J133" s="20">
        <f t="shared" si="21"/>
        <v>1.0086843946992006</v>
      </c>
      <c r="K133" s="20">
        <f t="shared" si="21"/>
        <v>0.94855992248185039</v>
      </c>
      <c r="L133" s="20">
        <f t="shared" si="21"/>
        <v>0.95759312294129584</v>
      </c>
    </row>
    <row r="134" spans="1:12" ht="6" customHeight="1">
      <c r="A134" s="2"/>
      <c r="B134" s="19"/>
      <c r="C134" s="9"/>
      <c r="D134" s="9"/>
      <c r="E134" s="9"/>
      <c r="F134" s="20"/>
      <c r="G134" s="20"/>
      <c r="H134" s="20"/>
      <c r="I134" s="20"/>
      <c r="J134" s="20"/>
      <c r="K134" s="20"/>
      <c r="L134" s="20"/>
    </row>
    <row r="135" spans="1:12">
      <c r="A135" s="2">
        <v>43</v>
      </c>
      <c r="B135" s="19" t="s">
        <v>79</v>
      </c>
      <c r="C135" s="9"/>
      <c r="D135" s="9"/>
      <c r="E135" s="9"/>
      <c r="F135" s="22">
        <f>F79/F124</f>
        <v>0.92772547373470859</v>
      </c>
      <c r="G135" s="22">
        <f t="shared" ref="G135:L135" si="22">G79/G124</f>
        <v>0.80311064548609024</v>
      </c>
      <c r="H135" s="22">
        <f t="shared" si="22"/>
        <v>1.2020915167258055</v>
      </c>
      <c r="I135" s="22">
        <f t="shared" si="22"/>
        <v>1.0652798034256064</v>
      </c>
      <c r="J135" s="22">
        <f t="shared" si="22"/>
        <v>0.94440800122842106</v>
      </c>
      <c r="K135" s="22">
        <f t="shared" si="22"/>
        <v>0.87301985655919867</v>
      </c>
      <c r="L135" s="22">
        <f t="shared" si="22"/>
        <v>0.86852921782035353</v>
      </c>
    </row>
    <row r="136" spans="1:12" ht="6" customHeight="1">
      <c r="A136" s="2"/>
      <c r="B136" s="19"/>
      <c r="C136" s="9"/>
      <c r="D136" s="9"/>
      <c r="E136" s="9"/>
      <c r="F136" s="22"/>
      <c r="G136" s="22"/>
      <c r="H136" s="22"/>
      <c r="I136" s="22"/>
      <c r="J136" s="22"/>
      <c r="K136" s="22"/>
      <c r="L136" s="22"/>
    </row>
    <row r="137" spans="1:12">
      <c r="A137" s="2">
        <v>44</v>
      </c>
      <c r="B137" s="19" t="s">
        <v>143</v>
      </c>
      <c r="C137" s="9"/>
      <c r="D137" s="9"/>
      <c r="E137" s="9"/>
      <c r="F137" s="27">
        <f>SUM(G137:L137)</f>
        <v>38568000</v>
      </c>
      <c r="G137" s="27">
        <f t="shared" ref="G137:L137" si="23">ROUND(G124-G79,-3)</f>
        <v>51746000</v>
      </c>
      <c r="H137" s="27">
        <f t="shared" si="23"/>
        <v>-11932000</v>
      </c>
      <c r="I137" s="27">
        <f t="shared" si="23"/>
        <v>-7911000</v>
      </c>
      <c r="J137" s="27">
        <f>ROUND(J124-J79,-3)-500</f>
        <v>3793500</v>
      </c>
      <c r="K137" s="27">
        <f>ROUND(K124-K79,-3)-500</f>
        <v>1819500</v>
      </c>
      <c r="L137" s="27">
        <f t="shared" si="23"/>
        <v>1052000</v>
      </c>
    </row>
    <row r="138" spans="1:12" ht="13.5" customHeight="1"/>
    <row r="139" spans="1:12">
      <c r="A139" s="6" t="str">
        <f>$A$64</f>
        <v>File:  WA 2016 Elec Case / Elec COS Base Case / Sumcost Exhibits</v>
      </c>
      <c r="B139" s="9"/>
      <c r="C139" s="9"/>
      <c r="D139" s="5"/>
      <c r="E139" s="4"/>
      <c r="F139" s="10"/>
      <c r="G139" s="10"/>
      <c r="H139" s="10"/>
      <c r="L139" s="14" t="s">
        <v>141</v>
      </c>
    </row>
    <row r="140" spans="1:12">
      <c r="A140" s="2"/>
      <c r="B140" s="9" t="s">
        <v>0</v>
      </c>
      <c r="C140" s="9"/>
      <c r="D140" s="9"/>
      <c r="F140" s="9" t="str">
        <f>$F$2</f>
        <v>AVISTA UTILITIES</v>
      </c>
      <c r="G140" s="9"/>
      <c r="H140" s="9"/>
      <c r="J140" s="2" t="str">
        <f>$J$2</f>
        <v>Washington Jurisdiction</v>
      </c>
      <c r="K140" s="9"/>
      <c r="L140" s="5"/>
    </row>
    <row r="141" spans="1:12">
      <c r="A141" s="2"/>
      <c r="B141" s="9" t="str">
        <f>$B$3</f>
        <v>Scenario: Company Base Case UE-16_____</v>
      </c>
      <c r="C141" s="9"/>
      <c r="D141" s="9"/>
      <c r="F141" s="3" t="s">
        <v>80</v>
      </c>
      <c r="G141" s="9"/>
      <c r="H141" s="9"/>
      <c r="J141" s="2" t="str">
        <f>$J$3</f>
        <v>Electric Utility</v>
      </c>
      <c r="K141" s="9"/>
      <c r="L141" s="7">
        <f>$L$3</f>
        <v>42419</v>
      </c>
    </row>
    <row r="142" spans="1:12" ht="12.75" customHeight="1">
      <c r="A142" s="2"/>
      <c r="B142" s="9" t="str">
        <f>$B$4</f>
        <v>Load Factor Peak Credit Method</v>
      </c>
      <c r="C142" s="9"/>
      <c r="D142" s="9"/>
      <c r="F142" s="9" t="str">
        <f>$F$4</f>
        <v>For the Twelve Months Ended September 30, 2015</v>
      </c>
      <c r="G142" s="9"/>
      <c r="H142" s="9"/>
      <c r="I142" s="9"/>
      <c r="J142" s="9"/>
      <c r="K142" s="9"/>
      <c r="L142" s="8" t="str">
        <f>$L$4</f>
        <v xml:space="preserve"> </v>
      </c>
    </row>
    <row r="143" spans="1:12" ht="12.75" customHeight="1">
      <c r="A143" s="2"/>
      <c r="B143" s="9" t="str">
        <f>$B$5</f>
        <v>AS FILED METHOD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ht="39" customHeight="1">
      <c r="A144" s="2"/>
      <c r="B144" s="2" t="s">
        <v>4</v>
      </c>
      <c r="C144" s="2" t="str">
        <f>$C$6</f>
        <v>(c)</v>
      </c>
      <c r="D144" s="2" t="str">
        <f>$D$6</f>
        <v>(d)</v>
      </c>
      <c r="E144" s="2" t="str">
        <f>$E$6</f>
        <v>(e)</v>
      </c>
      <c r="F144" s="2" t="str">
        <f>$F$6</f>
        <v>(f)</v>
      </c>
      <c r="G144" s="2" t="str">
        <f>$G$6</f>
        <v>(g)</v>
      </c>
      <c r="H144" s="2" t="str">
        <f>$H$6</f>
        <v>(h)</v>
      </c>
      <c r="I144" s="2" t="str">
        <f>$I$6</f>
        <v>(i)</v>
      </c>
      <c r="J144" s="2" t="str">
        <f>$J$6</f>
        <v>(j)</v>
      </c>
      <c r="K144" s="2" t="str">
        <f>$K$6</f>
        <v>(k)</v>
      </c>
      <c r="L144" s="2" t="str">
        <f>$L$6</f>
        <v>(l)</v>
      </c>
    </row>
    <row r="145" spans="1:12">
      <c r="A145" s="2"/>
      <c r="B145" s="2" t="s">
        <v>15</v>
      </c>
      <c r="C145" s="2" t="str">
        <f>$C$7</f>
        <v xml:space="preserve"> </v>
      </c>
      <c r="D145" s="2" t="str">
        <f>$D$7</f>
        <v xml:space="preserve"> </v>
      </c>
      <c r="E145" s="2" t="str">
        <f>$E$7</f>
        <v xml:space="preserve"> </v>
      </c>
      <c r="F145" s="2" t="str">
        <f>$F$7</f>
        <v xml:space="preserve"> </v>
      </c>
      <c r="G145" s="2" t="str">
        <f>$G$7</f>
        <v>Residential</v>
      </c>
      <c r="H145" s="2" t="str">
        <f>$H$7</f>
        <v>General</v>
      </c>
      <c r="I145" s="2" t="str">
        <f>$I$7</f>
        <v>Large Gen</v>
      </c>
      <c r="J145" s="2" t="str">
        <f>$J$7</f>
        <v>Extra Large</v>
      </c>
      <c r="K145" s="2" t="str">
        <f>$K$7</f>
        <v>Pumping</v>
      </c>
      <c r="L145" s="2" t="str">
        <f>$L$7</f>
        <v>Street &amp;</v>
      </c>
    </row>
    <row r="146" spans="1:12">
      <c r="A146" s="2"/>
      <c r="B146" s="2" t="s">
        <v>15</v>
      </c>
      <c r="C146" s="2" t="str">
        <f>$C$8</f>
        <v xml:space="preserve"> </v>
      </c>
      <c r="D146" s="2" t="str">
        <f>$D$8</f>
        <v xml:space="preserve"> </v>
      </c>
      <c r="E146" s="2" t="str">
        <f>$E$8</f>
        <v xml:space="preserve"> </v>
      </c>
      <c r="F146" s="2" t="str">
        <f>$F$8</f>
        <v>System</v>
      </c>
      <c r="G146" s="2" t="str">
        <f>$G$8</f>
        <v>Service</v>
      </c>
      <c r="H146" s="2" t="str">
        <f>$H$8</f>
        <v>Service</v>
      </c>
      <c r="I146" s="2" t="str">
        <f>$I$8</f>
        <v>Service</v>
      </c>
      <c r="J146" s="2" t="str">
        <f>$J$8</f>
        <v>Gen Service</v>
      </c>
      <c r="K146" s="2" t="str">
        <f>$K$8</f>
        <v>Service</v>
      </c>
      <c r="L146" s="2" t="str">
        <f>$L$8</f>
        <v>Area Lights</v>
      </c>
    </row>
    <row r="147" spans="1:12">
      <c r="A147" s="2"/>
      <c r="B147" s="6" t="s">
        <v>17</v>
      </c>
      <c r="C147" s="2" t="str">
        <f>$C$9</f>
        <v xml:space="preserve"> </v>
      </c>
      <c r="D147" s="2" t="str">
        <f>$D$9</f>
        <v xml:space="preserve"> </v>
      </c>
      <c r="E147" s="2" t="str">
        <f>$E$9</f>
        <v xml:space="preserve"> </v>
      </c>
      <c r="F147" s="2" t="str">
        <f>$F$9</f>
        <v>Total</v>
      </c>
      <c r="G147" s="2" t="str">
        <f>$G$9</f>
        <v>Sch 1</v>
      </c>
      <c r="H147" s="2" t="str">
        <f>$H$9</f>
        <v>Sch 11-12</v>
      </c>
      <c r="I147" s="2" t="str">
        <f>$I$9</f>
        <v>Sch 21-22</v>
      </c>
      <c r="J147" s="2" t="str">
        <f>$J$9</f>
        <v>Sch 25</v>
      </c>
      <c r="K147" s="2" t="str">
        <f>$K$9</f>
        <v>Sch 31-32</v>
      </c>
      <c r="L147" s="2" t="str">
        <f>$L$9</f>
        <v>Sch 41-49</v>
      </c>
    </row>
    <row r="148" spans="1:12">
      <c r="A148" s="2"/>
      <c r="B148" s="19" t="s">
        <v>81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2">
        <v>1</v>
      </c>
      <c r="B149" s="9" t="s">
        <v>82</v>
      </c>
      <c r="C149" s="9"/>
      <c r="D149" s="5"/>
      <c r="E149" s="2"/>
      <c r="F149" s="10">
        <f>SUM(G149:Q149)</f>
        <v>206796262.28532133</v>
      </c>
      <c r="G149" s="61">
        <v>76314144.975297987</v>
      </c>
      <c r="H149" s="61">
        <v>26824719.081936635</v>
      </c>
      <c r="I149" s="61">
        <v>57761580.837012246</v>
      </c>
      <c r="J149" s="61">
        <v>39626730.110444337</v>
      </c>
      <c r="K149" s="61">
        <v>5369802.8264530143</v>
      </c>
      <c r="L149" s="61">
        <v>899284.45417710394</v>
      </c>
    </row>
    <row r="150" spans="1:12">
      <c r="A150" s="2">
        <v>2</v>
      </c>
      <c r="B150" s="9" t="s">
        <v>83</v>
      </c>
      <c r="C150" s="9"/>
      <c r="D150" s="5"/>
      <c r="E150" s="2"/>
      <c r="F150" s="10">
        <f>SUM(G150:Q150)</f>
        <v>241897036.60369712</v>
      </c>
      <c r="G150" s="61">
        <v>102353057.27590366</v>
      </c>
      <c r="H150" s="61">
        <v>35516751.598952197</v>
      </c>
      <c r="I150" s="61">
        <v>70225834.647781938</v>
      </c>
      <c r="J150" s="61">
        <v>24670661.498707641</v>
      </c>
      <c r="K150" s="61">
        <v>6453564.7418633159</v>
      </c>
      <c r="L150" s="61">
        <v>2677166.8404883621</v>
      </c>
    </row>
    <row r="151" spans="1:12">
      <c r="A151" s="2">
        <v>3</v>
      </c>
      <c r="B151" s="9" t="s">
        <v>84</v>
      </c>
      <c r="C151" s="9"/>
      <c r="D151" s="5"/>
      <c r="E151" s="2"/>
      <c r="F151" s="10">
        <f>SUM(G151:Q151)</f>
        <v>46370701.110999092</v>
      </c>
      <c r="G151" s="61">
        <v>32402797.748799641</v>
      </c>
      <c r="H151" s="61">
        <v>8633529.3191165254</v>
      </c>
      <c r="I151" s="61">
        <v>1117584.5152097386</v>
      </c>
      <c r="J151" s="61">
        <v>153108.39085068542</v>
      </c>
      <c r="K151" s="61">
        <v>687132.43168574036</v>
      </c>
      <c r="L151" s="61">
        <v>3376548.7053367542</v>
      </c>
    </row>
    <row r="152" spans="1:12">
      <c r="A152" s="2">
        <v>4</v>
      </c>
      <c r="B152" s="9" t="s">
        <v>65</v>
      </c>
      <c r="C152" s="9"/>
      <c r="D152" s="5"/>
      <c r="E152" s="2"/>
      <c r="F152" s="11">
        <f t="shared" ref="F152:L152" si="24">SUM(F149:F151)</f>
        <v>495064000.00001752</v>
      </c>
      <c r="G152" s="11">
        <f t="shared" si="24"/>
        <v>211070000.00000128</v>
      </c>
      <c r="H152" s="11">
        <f t="shared" si="24"/>
        <v>70975000.000005364</v>
      </c>
      <c r="I152" s="11">
        <f t="shared" si="24"/>
        <v>129105000.00000392</v>
      </c>
      <c r="J152" s="11">
        <f t="shared" si="24"/>
        <v>64450500.00000266</v>
      </c>
      <c r="K152" s="11">
        <f t="shared" si="24"/>
        <v>12510500.000002069</v>
      </c>
      <c r="L152" s="11">
        <f t="shared" si="24"/>
        <v>6953000.0000022203</v>
      </c>
    </row>
    <row r="153" spans="1:12">
      <c r="A153" s="2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2"/>
      <c r="B154" s="9" t="s">
        <v>85</v>
      </c>
      <c r="C154" s="9"/>
      <c r="D154" s="5"/>
      <c r="E154" s="2"/>
      <c r="F154" s="10"/>
      <c r="G154" s="10"/>
      <c r="H154" s="10"/>
      <c r="I154" s="10"/>
      <c r="J154" s="10"/>
      <c r="K154" s="10"/>
      <c r="L154" s="10"/>
    </row>
    <row r="155" spans="1:12">
      <c r="A155" s="2">
        <v>5</v>
      </c>
      <c r="B155" s="9" t="s">
        <v>82</v>
      </c>
      <c r="C155" s="9" t="s">
        <v>86</v>
      </c>
      <c r="D155" s="5"/>
      <c r="E155" s="2"/>
      <c r="F155" s="63">
        <v>3.635938203347356E-2</v>
      </c>
      <c r="G155" s="63">
        <v>3.2118780139186613E-2</v>
      </c>
      <c r="H155" s="63">
        <v>4.497146575786299E-2</v>
      </c>
      <c r="I155" s="63">
        <v>4.0508059154112167E-2</v>
      </c>
      <c r="J155" s="63">
        <v>3.5742533875003056E-2</v>
      </c>
      <c r="K155" s="63">
        <v>3.4669632187684693E-2</v>
      </c>
      <c r="L155" s="63">
        <v>3.5131949420412589E-2</v>
      </c>
    </row>
    <row r="156" spans="1:12">
      <c r="A156" s="2">
        <v>6</v>
      </c>
      <c r="B156" s="9" t="s">
        <v>83</v>
      </c>
      <c r="C156" s="9" t="s">
        <v>87</v>
      </c>
      <c r="D156" s="9"/>
      <c r="E156" s="2"/>
      <c r="F156" s="62">
        <v>19.462703452004746</v>
      </c>
      <c r="G156" s="62">
        <v>18.202234437759582</v>
      </c>
      <c r="H156" s="62">
        <v>26.171218752267492</v>
      </c>
      <c r="I156" s="62">
        <v>22.682938965864704</v>
      </c>
      <c r="J156" s="62">
        <v>13.265165812120198</v>
      </c>
      <c r="K156" s="62">
        <v>15.485978513647288</v>
      </c>
      <c r="L156" s="62">
        <v>35.211053773258129</v>
      </c>
    </row>
    <row r="157" spans="1:12">
      <c r="A157" s="2">
        <v>7</v>
      </c>
      <c r="B157" s="9" t="s">
        <v>84</v>
      </c>
      <c r="C157" s="9" t="s">
        <v>88</v>
      </c>
      <c r="D157" s="9"/>
      <c r="E157" s="2"/>
      <c r="F157" s="62">
        <v>15.938678814870107</v>
      </c>
      <c r="G157" s="62">
        <v>13.055594604314518</v>
      </c>
      <c r="H157" s="62">
        <v>23.381384108015549</v>
      </c>
      <c r="I157" s="62">
        <v>46.249979937499532</v>
      </c>
      <c r="J157" s="62">
        <v>607.57297956621198</v>
      </c>
      <c r="K157" s="62">
        <v>23.556134099613999</v>
      </c>
      <c r="L157" s="62">
        <v>737.88214714526976</v>
      </c>
    </row>
    <row r="158" spans="1:12">
      <c r="A158" s="2"/>
      <c r="B158" s="9"/>
      <c r="C158" s="9"/>
      <c r="D158" s="9"/>
      <c r="E158" s="9"/>
      <c r="F158" s="16"/>
      <c r="G158" s="16"/>
      <c r="H158" s="16"/>
      <c r="I158" s="16"/>
      <c r="J158" s="16"/>
      <c r="K158" s="16"/>
      <c r="L158" s="16"/>
    </row>
    <row r="159" spans="1:12">
      <c r="A159" s="2"/>
    </row>
    <row r="160" spans="1:12">
      <c r="A160" s="2"/>
      <c r="B160" s="19" t="s">
        <v>89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2">
        <v>8</v>
      </c>
      <c r="B161" s="9" t="s">
        <v>82</v>
      </c>
      <c r="C161" s="9"/>
      <c r="D161" s="9"/>
      <c r="E161" s="9"/>
      <c r="F161" s="10">
        <f>SUM(G161:Q161)</f>
        <v>204870493.3620995</v>
      </c>
      <c r="G161" s="64">
        <v>85956769.696074963</v>
      </c>
      <c r="H161" s="64">
        <v>21579045.249209024</v>
      </c>
      <c r="I161" s="64">
        <v>51512228.900821447</v>
      </c>
      <c r="J161" s="64">
        <v>39293120.100797884</v>
      </c>
      <c r="K161" s="64">
        <v>5603291.1707769325</v>
      </c>
      <c r="L161" s="64">
        <v>926038.2444192518</v>
      </c>
    </row>
    <row r="162" spans="1:12">
      <c r="A162" s="2">
        <v>9</v>
      </c>
      <c r="B162" s="9" t="s">
        <v>83</v>
      </c>
      <c r="F162" s="10">
        <f>SUM(G162:Q162)</f>
        <v>241767700.07579193</v>
      </c>
      <c r="G162" s="64">
        <v>121899733.85006106</v>
      </c>
      <c r="H162" s="64">
        <v>26100913.665024079</v>
      </c>
      <c r="I162" s="64">
        <v>59609524.48828207</v>
      </c>
      <c r="J162" s="64">
        <v>24432765.801359419</v>
      </c>
      <c r="K162" s="64">
        <v>6902855.7745028762</v>
      </c>
      <c r="L162" s="64">
        <v>2821906.4965624535</v>
      </c>
    </row>
    <row r="163" spans="1:12">
      <c r="A163" s="2">
        <v>10</v>
      </c>
      <c r="B163" s="9" t="s">
        <v>84</v>
      </c>
      <c r="F163" s="10">
        <f>SUM(G163:Q163)</f>
        <v>48425806.562129132</v>
      </c>
      <c r="G163" s="64">
        <v>36009310.090412289</v>
      </c>
      <c r="H163" s="64">
        <v>7024309.5308341421</v>
      </c>
      <c r="I163" s="64">
        <v>993800.18157765281</v>
      </c>
      <c r="J163" s="64">
        <v>152607.58082904329</v>
      </c>
      <c r="K163" s="64">
        <v>716335.61518347205</v>
      </c>
      <c r="L163" s="64">
        <v>3529443.563292535</v>
      </c>
    </row>
    <row r="164" spans="1:12">
      <c r="A164" s="2">
        <v>11</v>
      </c>
      <c r="B164" s="9" t="s">
        <v>69</v>
      </c>
      <c r="C164" s="9"/>
      <c r="D164" s="9"/>
      <c r="E164" s="9"/>
      <c r="F164" s="11">
        <f t="shared" ref="F164:L164" si="25">SUM(F161:F163)</f>
        <v>495064000.00002056</v>
      </c>
      <c r="G164" s="23">
        <f t="shared" si="25"/>
        <v>243865813.63654831</v>
      </c>
      <c r="H164" s="23">
        <f t="shared" si="25"/>
        <v>54704268.445067242</v>
      </c>
      <c r="I164" s="23">
        <f t="shared" si="25"/>
        <v>112115553.57068117</v>
      </c>
      <c r="J164" s="23">
        <f t="shared" si="25"/>
        <v>63878493.482986353</v>
      </c>
      <c r="K164" s="23">
        <f t="shared" si="25"/>
        <v>13222482.560463281</v>
      </c>
      <c r="L164" s="23">
        <f t="shared" si="25"/>
        <v>7277388.3042742405</v>
      </c>
    </row>
    <row r="165" spans="1:12">
      <c r="A165" s="2"/>
      <c r="B165" s="9"/>
    </row>
    <row r="166" spans="1:12">
      <c r="A166" s="2"/>
      <c r="B166" s="9" t="s">
        <v>85</v>
      </c>
      <c r="C166" s="9"/>
      <c r="D166" s="5"/>
    </row>
    <row r="167" spans="1:12">
      <c r="A167" s="2">
        <v>12</v>
      </c>
      <c r="B167" s="9" t="s">
        <v>82</v>
      </c>
      <c r="C167" s="9" t="s">
        <v>86</v>
      </c>
      <c r="D167" s="5"/>
      <c r="E167" s="9"/>
      <c r="F167" s="66">
        <v>3.60207890279046E-2</v>
      </c>
      <c r="G167" s="66">
        <v>3.6177127952315764E-2</v>
      </c>
      <c r="H167" s="66">
        <v>3.6177127952316944E-2</v>
      </c>
      <c r="I167" s="66">
        <v>3.6125403516268709E-2</v>
      </c>
      <c r="J167" s="66">
        <v>3.5441624185064101E-2</v>
      </c>
      <c r="K167" s="66">
        <v>3.6177127952323182E-2</v>
      </c>
      <c r="L167" s="66">
        <v>3.6177127952328317E-2</v>
      </c>
    </row>
    <row r="168" spans="1:12">
      <c r="A168" s="2">
        <v>13</v>
      </c>
      <c r="B168" s="9" t="s">
        <v>83</v>
      </c>
      <c r="C168" s="9" t="s">
        <v>87</v>
      </c>
      <c r="D168" s="9"/>
      <c r="E168" s="9"/>
      <c r="F168" s="65">
        <v>19.452297212542398</v>
      </c>
      <c r="G168" s="65">
        <v>21.678370851768179</v>
      </c>
      <c r="H168" s="65">
        <v>19.232972904581324</v>
      </c>
      <c r="I168" s="65">
        <v>19.253871634754944</v>
      </c>
      <c r="J168" s="65">
        <v>13.137251695529548</v>
      </c>
      <c r="K168" s="65">
        <v>16.564097592967432</v>
      </c>
      <c r="L168" s="65">
        <v>37.114721387868968</v>
      </c>
    </row>
    <row r="169" spans="1:12">
      <c r="A169" s="2">
        <v>14</v>
      </c>
      <c r="B169" s="9" t="s">
        <v>84</v>
      </c>
      <c r="C169" s="9" t="s">
        <v>88</v>
      </c>
      <c r="D169" s="9"/>
      <c r="E169" s="9"/>
      <c r="F169" s="65">
        <v>16.645065928531427</v>
      </c>
      <c r="G169" s="65">
        <v>14.508714900672139</v>
      </c>
      <c r="H169" s="65">
        <v>19.023283892760805</v>
      </c>
      <c r="I169" s="65">
        <v>41.127304319551932</v>
      </c>
      <c r="J169" s="65">
        <v>605.58563821048926</v>
      </c>
      <c r="K169" s="65">
        <v>24.557271689525955</v>
      </c>
      <c r="L169" s="65">
        <v>771.29448498525676</v>
      </c>
    </row>
    <row r="170" spans="1:12">
      <c r="A170" s="2"/>
      <c r="B170" s="9"/>
      <c r="C170" s="9"/>
      <c r="D170" s="9"/>
      <c r="E170" s="9"/>
      <c r="F170" s="18"/>
      <c r="G170" s="18"/>
      <c r="H170" s="18"/>
      <c r="I170" s="18"/>
      <c r="J170" s="18"/>
      <c r="K170" s="18"/>
      <c r="L170" s="18"/>
    </row>
    <row r="171" spans="1:12">
      <c r="A171" s="2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2">
        <v>15</v>
      </c>
      <c r="B172" s="19" t="s">
        <v>71</v>
      </c>
      <c r="F172" s="20">
        <f t="shared" ref="F172:L172" si="26">F152/F164</f>
        <v>0.99999999999999389</v>
      </c>
      <c r="G172" s="20">
        <f t="shared" si="26"/>
        <v>0.86551696956825153</v>
      </c>
      <c r="H172" s="20">
        <f t="shared" si="26"/>
        <v>1.2974307493258377</v>
      </c>
      <c r="I172" s="20">
        <f t="shared" si="26"/>
        <v>1.1515351428792802</v>
      </c>
      <c r="J172" s="20">
        <f t="shared" si="26"/>
        <v>1.0089546024933831</v>
      </c>
      <c r="K172" s="20">
        <f t="shared" si="26"/>
        <v>0.94615363966596411</v>
      </c>
      <c r="L172" s="20">
        <f t="shared" si="26"/>
        <v>0.95542517580359199</v>
      </c>
    </row>
    <row r="173" spans="1:12" ht="13.5" thickBot="1">
      <c r="A173" s="2"/>
    </row>
    <row r="174" spans="1:12" ht="13.5" thickTop="1">
      <c r="A174" s="2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"/>
      <c r="B175" s="19" t="s">
        <v>90</v>
      </c>
    </row>
    <row r="176" spans="1:12">
      <c r="A176" s="2">
        <v>16</v>
      </c>
      <c r="B176" s="9" t="s">
        <v>82</v>
      </c>
      <c r="C176" s="9"/>
      <c r="D176" s="9"/>
      <c r="E176" s="2"/>
      <c r="F176" s="10">
        <f>SUM(G176:Q176)</f>
        <v>220142899.57536063</v>
      </c>
      <c r="G176" s="67">
        <v>81525048.867981553</v>
      </c>
      <c r="H176" s="67">
        <v>28419378.625509311</v>
      </c>
      <c r="I176" s="67">
        <v>61331053.322087191</v>
      </c>
      <c r="J176" s="67">
        <v>42184762.222551547</v>
      </c>
      <c r="K176" s="67">
        <v>5724615.0308883497</v>
      </c>
      <c r="L176" s="67">
        <v>958041.50634266448</v>
      </c>
    </row>
    <row r="177" spans="1:12">
      <c r="A177" s="2">
        <v>17</v>
      </c>
      <c r="B177" s="9" t="s">
        <v>83</v>
      </c>
      <c r="C177" s="9"/>
      <c r="D177" s="5"/>
      <c r="E177" s="2"/>
      <c r="F177" s="10">
        <f>SUM(G177:Q177)</f>
        <v>264225899.31724089</v>
      </c>
      <c r="G177" s="67">
        <v>112923743.71418457</v>
      </c>
      <c r="H177" s="67">
        <v>38380955.750503071</v>
      </c>
      <c r="I177" s="67">
        <v>76293655.814473182</v>
      </c>
      <c r="J177" s="67">
        <v>26495302.907468982</v>
      </c>
      <c r="K177" s="67">
        <v>7136877.2181284185</v>
      </c>
      <c r="L177" s="67">
        <v>2995363.9124826738</v>
      </c>
    </row>
    <row r="178" spans="1:12">
      <c r="A178" s="2">
        <v>18</v>
      </c>
      <c r="B178" s="9" t="s">
        <v>84</v>
      </c>
      <c r="C178" s="9"/>
      <c r="D178" s="5"/>
      <c r="E178" s="2"/>
      <c r="F178" s="10">
        <f>SUM(G178:Q178)</f>
        <v>49263201.10742069</v>
      </c>
      <c r="G178" s="67">
        <v>34351207.417835854</v>
      </c>
      <c r="H178" s="67">
        <v>9122665.6239938661</v>
      </c>
      <c r="I178" s="67">
        <v>1188290.8634443884</v>
      </c>
      <c r="J178" s="67">
        <v>156934.86998290772</v>
      </c>
      <c r="K178" s="67">
        <v>731507.75098604779</v>
      </c>
      <c r="L178" s="67">
        <v>3712594.5811776319</v>
      </c>
    </row>
    <row r="179" spans="1:12">
      <c r="A179" s="2">
        <v>19</v>
      </c>
      <c r="B179" s="9" t="s">
        <v>73</v>
      </c>
      <c r="C179" s="9"/>
      <c r="D179" s="5"/>
      <c r="E179" s="2"/>
      <c r="F179" s="11">
        <f t="shared" ref="F179:L179" si="27">SUM(F176:F178)</f>
        <v>533632000.00002217</v>
      </c>
      <c r="G179" s="11">
        <f t="shared" si="27"/>
        <v>228800000.000002</v>
      </c>
      <c r="H179" s="11">
        <f t="shared" si="27"/>
        <v>75923000.000006258</v>
      </c>
      <c r="I179" s="11">
        <f t="shared" si="27"/>
        <v>138813000.00000477</v>
      </c>
      <c r="J179" s="11">
        <f t="shared" si="27"/>
        <v>68837000.000003442</v>
      </c>
      <c r="K179" s="11">
        <f t="shared" si="27"/>
        <v>13593000.000002816</v>
      </c>
      <c r="L179" s="11">
        <f t="shared" si="27"/>
        <v>7666000.00000297</v>
      </c>
    </row>
    <row r="180" spans="1:12">
      <c r="A180" s="2"/>
    </row>
    <row r="181" spans="1:12">
      <c r="A181" s="2"/>
      <c r="B181" s="9" t="s">
        <v>85</v>
      </c>
      <c r="C181" s="9"/>
      <c r="D181" s="5"/>
      <c r="E181" s="2"/>
      <c r="F181" s="10"/>
      <c r="G181" s="10"/>
      <c r="H181" s="10"/>
      <c r="I181" s="10"/>
      <c r="J181" s="10"/>
      <c r="K181" s="10"/>
      <c r="L181" s="10"/>
    </row>
    <row r="182" spans="1:12">
      <c r="A182" s="2">
        <v>20</v>
      </c>
      <c r="B182" s="9" t="s">
        <v>82</v>
      </c>
      <c r="C182" s="9" t="s">
        <v>86</v>
      </c>
      <c r="D182" s="5"/>
      <c r="E182" s="2"/>
      <c r="F182" s="69">
        <v>3.8706017696652023E-2</v>
      </c>
      <c r="G182" s="69">
        <v>3.4311923710535153E-2</v>
      </c>
      <c r="H182" s="69">
        <v>4.7644902032821755E-2</v>
      </c>
      <c r="I182" s="69">
        <v>4.3011321711665648E-2</v>
      </c>
      <c r="J182" s="69">
        <v>3.8049828702648683E-2</v>
      </c>
      <c r="K182" s="69">
        <v>3.6960444163661871E-2</v>
      </c>
      <c r="L182" s="69">
        <v>3.7427385280762157E-2</v>
      </c>
    </row>
    <row r="183" spans="1:12">
      <c r="A183" s="2">
        <v>21</v>
      </c>
      <c r="B183" s="9" t="s">
        <v>83</v>
      </c>
      <c r="C183" s="9" t="s">
        <v>87</v>
      </c>
      <c r="D183" s="5"/>
      <c r="E183" s="2"/>
      <c r="F183" s="68">
        <v>21.259253089469741</v>
      </c>
      <c r="G183" s="68">
        <v>20.082101222773858</v>
      </c>
      <c r="H183" s="68">
        <v>28.281764059108056</v>
      </c>
      <c r="I183" s="68">
        <v>24.642844716649346</v>
      </c>
      <c r="J183" s="68">
        <v>14.246257090769037</v>
      </c>
      <c r="K183" s="68">
        <v>17.125655614413965</v>
      </c>
      <c r="L183" s="68">
        <v>39.396095229412268</v>
      </c>
    </row>
    <row r="184" spans="1:12">
      <c r="A184" s="2">
        <v>22</v>
      </c>
      <c r="B184" s="9" t="s">
        <v>84</v>
      </c>
      <c r="C184" s="9" t="s">
        <v>88</v>
      </c>
      <c r="D184" s="5"/>
      <c r="E184" s="2"/>
      <c r="F184" s="68">
        <v>16.932897735662774</v>
      </c>
      <c r="G184" s="68">
        <v>13.840639369870471</v>
      </c>
      <c r="H184" s="68">
        <v>24.706066448549123</v>
      </c>
      <c r="I184" s="68">
        <v>49.176082744760322</v>
      </c>
      <c r="J184" s="68">
        <v>622.75742056709419</v>
      </c>
      <c r="K184" s="68">
        <v>25.07739975954912</v>
      </c>
      <c r="L184" s="68">
        <v>811.31874588672019</v>
      </c>
    </row>
    <row r="185" spans="1:12">
      <c r="A185" s="2"/>
      <c r="B185" s="24"/>
      <c r="C185" s="24"/>
      <c r="D185" s="25"/>
      <c r="E185" s="26"/>
      <c r="F185" s="18"/>
      <c r="G185" s="18"/>
      <c r="H185" s="18"/>
      <c r="I185" s="18"/>
      <c r="J185" s="18"/>
      <c r="K185" s="18"/>
      <c r="L185" s="18"/>
    </row>
    <row r="186" spans="1:12">
      <c r="A186" s="2"/>
    </row>
    <row r="187" spans="1:12">
      <c r="A187" s="2"/>
      <c r="B187" s="19" t="s">
        <v>91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2">
        <v>23</v>
      </c>
      <c r="B188" s="9" t="s">
        <v>82</v>
      </c>
      <c r="C188" s="9"/>
      <c r="D188" s="9"/>
      <c r="E188" s="2"/>
      <c r="F188" s="10">
        <f>SUM(G188:Q188)</f>
        <v>218145015.76544613</v>
      </c>
      <c r="G188" s="70">
        <v>91526312.905174449</v>
      </c>
      <c r="H188" s="70">
        <v>22977253.038444802</v>
      </c>
      <c r="I188" s="70">
        <v>54849948.380911127</v>
      </c>
      <c r="J188" s="70">
        <v>41839106.07718531</v>
      </c>
      <c r="K188" s="70">
        <v>5966354.7479585391</v>
      </c>
      <c r="L188" s="70">
        <v>986040.61577190831</v>
      </c>
    </row>
    <row r="189" spans="1:12">
      <c r="A189" s="2">
        <v>24</v>
      </c>
      <c r="B189" s="9" t="s">
        <v>83</v>
      </c>
      <c r="C189" s="9"/>
      <c r="D189" s="5"/>
      <c r="E189" s="2"/>
      <c r="F189" s="10">
        <f>SUM(G189:Q189)</f>
        <v>264091265.55111778</v>
      </c>
      <c r="G189" s="70">
        <v>133197422.21237761</v>
      </c>
      <c r="H189" s="70">
        <v>28612492.407589074</v>
      </c>
      <c r="I189" s="70">
        <v>65283646.947260693</v>
      </c>
      <c r="J189" s="70">
        <v>26248817.168531641</v>
      </c>
      <c r="K189" s="70">
        <v>7602045.9931563623</v>
      </c>
      <c r="L189" s="70">
        <v>3146840.8222023724</v>
      </c>
    </row>
    <row r="190" spans="1:12">
      <c r="A190" s="2">
        <v>25</v>
      </c>
      <c r="B190" s="9" t="s">
        <v>84</v>
      </c>
      <c r="C190" s="9"/>
      <c r="D190" s="5"/>
      <c r="E190" s="2"/>
      <c r="F190" s="10">
        <f>SUM(G190:Q190)</f>
        <v>51395718.683456056</v>
      </c>
      <c r="G190" s="70">
        <v>38091857.212506741</v>
      </c>
      <c r="H190" s="70">
        <v>7453180.1652556928</v>
      </c>
      <c r="I190" s="70">
        <v>1059916.0712203963</v>
      </c>
      <c r="J190" s="70">
        <v>156415.97649459465</v>
      </c>
      <c r="K190" s="70">
        <v>761742.96181308897</v>
      </c>
      <c r="L190" s="70">
        <v>3872606.2961655306</v>
      </c>
    </row>
    <row r="191" spans="1:12">
      <c r="A191" s="2">
        <v>26</v>
      </c>
      <c r="B191" s="9" t="s">
        <v>76</v>
      </c>
      <c r="C191" s="9"/>
      <c r="D191" s="5"/>
      <c r="E191" s="2"/>
      <c r="F191" s="11">
        <f t="shared" ref="F191:L191" si="28">SUM(F188:F190)</f>
        <v>533632000.00001997</v>
      </c>
      <c r="G191" s="11">
        <f t="shared" si="28"/>
        <v>262815592.33005878</v>
      </c>
      <c r="H191" s="11">
        <f t="shared" si="28"/>
        <v>59042925.611289576</v>
      </c>
      <c r="I191" s="11">
        <f t="shared" si="28"/>
        <v>121193511.39939222</v>
      </c>
      <c r="J191" s="11">
        <f t="shared" si="28"/>
        <v>68244339.222211555</v>
      </c>
      <c r="K191" s="11">
        <f t="shared" si="28"/>
        <v>14330143.70292799</v>
      </c>
      <c r="L191" s="11">
        <f t="shared" si="28"/>
        <v>8005487.7341398112</v>
      </c>
    </row>
    <row r="192" spans="1:12">
      <c r="A192" s="2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2"/>
      <c r="B193" s="9" t="s">
        <v>85</v>
      </c>
      <c r="C193" s="9"/>
      <c r="D193" s="5"/>
      <c r="E193" s="2"/>
      <c r="F193" s="10"/>
      <c r="G193" s="10"/>
      <c r="H193" s="10"/>
      <c r="I193" s="10"/>
      <c r="J193" s="10"/>
      <c r="K193" s="10"/>
      <c r="L193" s="10"/>
    </row>
    <row r="194" spans="1:12">
      <c r="A194" s="2">
        <v>27</v>
      </c>
      <c r="B194" s="9" t="s">
        <v>82</v>
      </c>
      <c r="C194" s="9" t="s">
        <v>86</v>
      </c>
      <c r="D194" s="5"/>
      <c r="E194" s="2"/>
      <c r="F194" s="74">
        <v>3.8354745290176191E-2</v>
      </c>
      <c r="G194" s="74">
        <v>3.8521214148481232E-2</v>
      </c>
      <c r="H194" s="74">
        <v>3.8521214148482787E-2</v>
      </c>
      <c r="I194" s="74">
        <v>3.8466138243055642E-2</v>
      </c>
      <c r="J194" s="74">
        <v>3.7738053634394961E-2</v>
      </c>
      <c r="K194" s="74">
        <v>3.8521214148490988E-2</v>
      </c>
      <c r="L194" s="74">
        <v>3.8521214148497789E-2</v>
      </c>
    </row>
    <row r="195" spans="1:12">
      <c r="A195" s="2">
        <v>28</v>
      </c>
      <c r="B195" s="9" t="s">
        <v>83</v>
      </c>
      <c r="C195" s="9" t="s">
        <v>87</v>
      </c>
      <c r="D195" s="5"/>
      <c r="E195" s="2"/>
      <c r="F195" s="73">
        <v>21.248420641493233</v>
      </c>
      <c r="G195" s="73">
        <v>23.687526002076009</v>
      </c>
      <c r="H195" s="73">
        <v>21.083679225571348</v>
      </c>
      <c r="I195" s="73">
        <v>21.086612734485247</v>
      </c>
      <c r="J195" s="73">
        <v>14.113724195471598</v>
      </c>
      <c r="K195" s="73">
        <v>18.241874935585987</v>
      </c>
      <c r="L195" s="73">
        <v>41.388373608511841</v>
      </c>
    </row>
    <row r="196" spans="1:12">
      <c r="A196" s="2">
        <v>29</v>
      </c>
      <c r="B196" s="9" t="s">
        <v>84</v>
      </c>
      <c r="C196" s="9" t="s">
        <v>88</v>
      </c>
      <c r="D196" s="5"/>
      <c r="E196" s="2"/>
      <c r="F196" s="73">
        <v>17.66589318100079</v>
      </c>
      <c r="G196" s="73">
        <v>15.347805746506717</v>
      </c>
      <c r="H196" s="73">
        <v>20.184754325698968</v>
      </c>
      <c r="I196" s="73">
        <v>43.863436153798887</v>
      </c>
      <c r="J196" s="73">
        <v>620.6983194229947</v>
      </c>
      <c r="K196" s="73">
        <v>26.113917100208742</v>
      </c>
      <c r="L196" s="73">
        <v>846.28634094526456</v>
      </c>
    </row>
    <row r="197" spans="1:12">
      <c r="A197" s="2"/>
      <c r="B197" s="9"/>
      <c r="C197" s="9"/>
      <c r="D197" s="5"/>
      <c r="E197" s="2"/>
      <c r="F197" s="18"/>
      <c r="G197" s="18"/>
      <c r="H197" s="18"/>
      <c r="I197" s="18"/>
      <c r="J197" s="18"/>
      <c r="K197" s="18"/>
      <c r="L197" s="18"/>
    </row>
    <row r="198" spans="1:12">
      <c r="A198" s="2">
        <v>30</v>
      </c>
      <c r="B198" s="19" t="s">
        <v>78</v>
      </c>
      <c r="C198" s="9"/>
      <c r="D198" s="9"/>
      <c r="E198" s="9"/>
      <c r="F198" s="20">
        <f t="shared" ref="F198:L198" si="29">F179/F191</f>
        <v>1.0000000000000042</v>
      </c>
      <c r="G198" s="20">
        <f t="shared" si="29"/>
        <v>0.87057239630083261</v>
      </c>
      <c r="H198" s="20">
        <f t="shared" si="29"/>
        <v>1.2858949520870127</v>
      </c>
      <c r="I198" s="20">
        <f t="shared" si="29"/>
        <v>1.1453831017615099</v>
      </c>
      <c r="J198" s="20">
        <f t="shared" si="29"/>
        <v>1.0086843946992015</v>
      </c>
      <c r="K198" s="20">
        <f t="shared" si="29"/>
        <v>0.94855992248182708</v>
      </c>
      <c r="L198" s="20">
        <f t="shared" si="29"/>
        <v>0.95759312294126964</v>
      </c>
    </row>
    <row r="199" spans="1:12" ht="12" customHeight="1">
      <c r="A199" s="2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>
      <c r="A200" s="2">
        <v>31</v>
      </c>
      <c r="B200" s="19" t="s">
        <v>79</v>
      </c>
      <c r="F200" s="22">
        <f>F152/F191</f>
        <v>0.92772547373470671</v>
      </c>
      <c r="G200" s="22">
        <f t="shared" ref="G200:L200" si="30">G152/G191</f>
        <v>0.80311064548608502</v>
      </c>
      <c r="H200" s="22">
        <f t="shared" si="30"/>
        <v>1.2020915167258288</v>
      </c>
      <c r="I200" s="22">
        <f t="shared" si="30"/>
        <v>1.0652798034256097</v>
      </c>
      <c r="J200" s="22">
        <f t="shared" si="30"/>
        <v>0.94440800122841384</v>
      </c>
      <c r="K200" s="22">
        <f t="shared" si="30"/>
        <v>0.87301985655914083</v>
      </c>
      <c r="L200" s="22">
        <f t="shared" si="30"/>
        <v>0.86852921782027059</v>
      </c>
    </row>
    <row r="202" spans="1:12" ht="59.25" customHeight="1">
      <c r="L202" s="14"/>
    </row>
    <row r="203" spans="1:12" ht="12.75" customHeight="1">
      <c r="A203" s="6" t="str">
        <f>$A$64</f>
        <v>File:  WA 2016 Elec Case / Elec COS Base Case / Sumcost Exhibits</v>
      </c>
      <c r="B203" s="9"/>
      <c r="C203" s="9"/>
      <c r="D203" s="5"/>
      <c r="E203" s="4"/>
      <c r="F203" s="10"/>
      <c r="G203" s="10"/>
      <c r="H203" s="10"/>
      <c r="L203" s="14" t="s">
        <v>140</v>
      </c>
    </row>
    <row r="204" spans="1:12" ht="79.5" customHeight="1">
      <c r="A204" s="2"/>
      <c r="B204" s="9" t="str">
        <f>$B$2</f>
        <v>Sumcost</v>
      </c>
      <c r="C204" s="9"/>
      <c r="D204" s="9"/>
      <c r="F204" s="9" t="str">
        <f>$F$2</f>
        <v>AVISTA UTILITIES</v>
      </c>
      <c r="G204" s="9"/>
      <c r="H204" s="9"/>
      <c r="J204" s="2" t="str">
        <f>$J$2</f>
        <v>Washington Jurisdiction</v>
      </c>
      <c r="K204" s="9"/>
      <c r="L204" s="5"/>
    </row>
    <row r="205" spans="1:12">
      <c r="A205" s="2"/>
      <c r="B205" s="9" t="str">
        <f>$B$3</f>
        <v>Scenario: Company Base Case UE-16_____</v>
      </c>
      <c r="C205" s="9"/>
      <c r="D205" s="9"/>
      <c r="F205" s="3" t="s">
        <v>108</v>
      </c>
      <c r="G205" s="9"/>
      <c r="H205" s="9"/>
      <c r="J205" s="2" t="str">
        <f>$J$3</f>
        <v>Electric Utility</v>
      </c>
      <c r="K205" s="9"/>
      <c r="L205" s="7">
        <f>$L$3</f>
        <v>42419</v>
      </c>
    </row>
    <row r="206" spans="1:12">
      <c r="A206" s="2"/>
      <c r="B206" s="9" t="str">
        <f>$B$4</f>
        <v>Load Factor Peak Credit Method</v>
      </c>
      <c r="C206" s="9"/>
      <c r="D206" s="9"/>
      <c r="F206" s="9" t="str">
        <f>$F$4</f>
        <v>For the Twelve Months Ended September 30, 2015</v>
      </c>
      <c r="G206" s="9"/>
      <c r="H206" s="9"/>
      <c r="I206" s="9"/>
      <c r="J206" s="9"/>
      <c r="K206" s="9"/>
      <c r="L206" s="8" t="str">
        <f>$L$4</f>
        <v xml:space="preserve"> </v>
      </c>
    </row>
    <row r="207" spans="1:12">
      <c r="A207" s="2"/>
      <c r="B207" s="9" t="str">
        <f>$B$5</f>
        <v>AS FILED METHOD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ht="37.5" customHeight="1">
      <c r="A208" s="2"/>
      <c r="B208" s="2" t="str">
        <f>$B$6</f>
        <v>(b)</v>
      </c>
      <c r="C208" s="2" t="str">
        <f>$C$6</f>
        <v>(c)</v>
      </c>
      <c r="D208" s="2" t="str">
        <f>$D$6</f>
        <v>(d)</v>
      </c>
      <c r="E208" s="2" t="str">
        <f>$E$6</f>
        <v>(e)</v>
      </c>
      <c r="F208" s="2" t="str">
        <f>$F$6</f>
        <v>(f)</v>
      </c>
      <c r="G208" s="2" t="str">
        <f>$G$6</f>
        <v>(g)</v>
      </c>
      <c r="H208" s="2" t="str">
        <f>$H$6</f>
        <v>(h)</v>
      </c>
      <c r="I208" s="2" t="str">
        <f>$I$6</f>
        <v>(i)</v>
      </c>
      <c r="J208" s="2" t="str">
        <f>$J$6</f>
        <v>(j)</v>
      </c>
      <c r="K208" s="2" t="str">
        <f>$K$6</f>
        <v>(k)</v>
      </c>
      <c r="L208" s="2" t="str">
        <f>$L$6</f>
        <v>(l)</v>
      </c>
    </row>
    <row r="209" spans="1:12">
      <c r="A209" s="2"/>
      <c r="B209" s="2" t="str">
        <f>$B$7</f>
        <v xml:space="preserve"> </v>
      </c>
      <c r="C209" s="2" t="str">
        <f>$C$7</f>
        <v xml:space="preserve"> </v>
      </c>
      <c r="D209" s="2" t="str">
        <f>$D$7</f>
        <v xml:space="preserve"> </v>
      </c>
      <c r="E209" s="2" t="str">
        <f>$E$7</f>
        <v xml:space="preserve"> </v>
      </c>
      <c r="F209" s="2" t="str">
        <f>$F$7</f>
        <v xml:space="preserve"> </v>
      </c>
      <c r="G209" s="2" t="str">
        <f>$G$7</f>
        <v>Residential</v>
      </c>
      <c r="H209" s="2" t="str">
        <f>$H$7</f>
        <v>General</v>
      </c>
      <c r="I209" s="2" t="str">
        <f>$I$7</f>
        <v>Large Gen</v>
      </c>
      <c r="J209" s="2" t="str">
        <f>$J$7</f>
        <v>Extra Large</v>
      </c>
      <c r="K209" s="2" t="str">
        <f>$K$7</f>
        <v>Pumping</v>
      </c>
      <c r="L209" s="2" t="str">
        <f>$L$7</f>
        <v>Street &amp;</v>
      </c>
    </row>
    <row r="210" spans="1:12">
      <c r="A210" s="2"/>
      <c r="B210" s="2" t="str">
        <f>$B$8</f>
        <v xml:space="preserve"> </v>
      </c>
      <c r="C210" s="2" t="str">
        <f>$C$8</f>
        <v xml:space="preserve"> </v>
      </c>
      <c r="D210" s="2" t="str">
        <f>$D$8</f>
        <v xml:space="preserve"> </v>
      </c>
      <c r="E210" s="2" t="str">
        <f>$E$8</f>
        <v xml:space="preserve"> </v>
      </c>
      <c r="F210" s="2" t="str">
        <f>$F$8</f>
        <v>System</v>
      </c>
      <c r="G210" s="2" t="str">
        <f>$G$8</f>
        <v>Service</v>
      </c>
      <c r="H210" s="2" t="str">
        <f>$H$8</f>
        <v>Service</v>
      </c>
      <c r="I210" s="2" t="str">
        <f>$I$8</f>
        <v>Service</v>
      </c>
      <c r="J210" s="2" t="str">
        <f>$J$8</f>
        <v>Gen Service</v>
      </c>
      <c r="K210" s="2" t="str">
        <f>$K$8</f>
        <v>Service</v>
      </c>
      <c r="L210" s="2" t="str">
        <f>$L$8</f>
        <v>Area Lights</v>
      </c>
    </row>
    <row r="211" spans="1:12">
      <c r="A211" s="2"/>
      <c r="B211" s="6" t="str">
        <f>$B$9</f>
        <v>Description</v>
      </c>
      <c r="C211" s="2" t="str">
        <f>$C$9</f>
        <v xml:space="preserve"> </v>
      </c>
      <c r="D211" s="2" t="str">
        <f>$D$9</f>
        <v xml:space="preserve"> </v>
      </c>
      <c r="E211" s="2" t="str">
        <f>$E$9</f>
        <v xml:space="preserve"> </v>
      </c>
      <c r="F211" s="2" t="str">
        <f>$F$9</f>
        <v>Total</v>
      </c>
      <c r="G211" s="2" t="str">
        <f>$G$9</f>
        <v>Sch 1</v>
      </c>
      <c r="H211" s="2" t="str">
        <f>$H$9</f>
        <v>Sch 11-12</v>
      </c>
      <c r="I211" s="2" t="str">
        <f>$I$9</f>
        <v>Sch 21-22</v>
      </c>
      <c r="J211" s="2" t="str">
        <f>$J$9</f>
        <v>Sch 25</v>
      </c>
      <c r="K211" s="2" t="str">
        <f>$K$9</f>
        <v>Sch 31-32</v>
      </c>
      <c r="L211" s="2" t="str">
        <f>$L$9</f>
        <v>Sch 41-49</v>
      </c>
    </row>
    <row r="212" spans="1:12" ht="16.5">
      <c r="A212" s="2"/>
      <c r="B212" s="91" t="s">
        <v>109</v>
      </c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4" spans="1:12">
      <c r="A214" s="75"/>
      <c r="B214" s="77" t="s">
        <v>110</v>
      </c>
      <c r="C214" s="75"/>
      <c r="D214" s="75"/>
      <c r="E214" s="75"/>
    </row>
    <row r="215" spans="1:12">
      <c r="A215" s="76">
        <v>1</v>
      </c>
      <c r="B215" s="78" t="s">
        <v>111</v>
      </c>
      <c r="C215" s="75"/>
      <c r="D215" s="75"/>
      <c r="E215" s="75"/>
      <c r="F215" s="10">
        <f>SUM(G215:Q215)</f>
        <v>93356000</v>
      </c>
      <c r="G215" s="83">
        <v>79785917.38873671</v>
      </c>
      <c r="H215" s="83">
        <v>11870213.784613479</v>
      </c>
      <c r="I215" s="83">
        <v>762140.96868667228</v>
      </c>
      <c r="J215" s="83">
        <v>0</v>
      </c>
      <c r="K215" s="83">
        <v>937727.85796314455</v>
      </c>
      <c r="L215" s="83">
        <v>0</v>
      </c>
    </row>
    <row r="216" spans="1:12">
      <c r="A216" s="76">
        <v>2</v>
      </c>
      <c r="B216" s="78" t="s">
        <v>112</v>
      </c>
      <c r="C216" s="75"/>
      <c r="D216" s="75"/>
      <c r="E216" s="75"/>
      <c r="F216" s="10">
        <f>SUM(G216:Q216)</f>
        <v>-35330000.000000007</v>
      </c>
      <c r="G216" s="83">
        <v>-30194486.282017954</v>
      </c>
      <c r="H216" s="83">
        <v>-4492208.8886669762</v>
      </c>
      <c r="I216" s="83">
        <v>-288427.52928253281</v>
      </c>
      <c r="J216" s="83">
        <v>0</v>
      </c>
      <c r="K216" s="83">
        <v>-354877.30003254098</v>
      </c>
      <c r="L216" s="83">
        <v>0</v>
      </c>
    </row>
    <row r="217" spans="1:12">
      <c r="A217" s="76">
        <v>3</v>
      </c>
      <c r="B217" s="78" t="s">
        <v>113</v>
      </c>
      <c r="C217" s="75"/>
      <c r="D217" s="75"/>
      <c r="E217" s="75"/>
      <c r="F217" s="11">
        <f>SUM(F215:F216)</f>
        <v>58025999.999999993</v>
      </c>
      <c r="G217" s="11">
        <f t="shared" ref="G217:L217" si="31">SUM(G215:G216)</f>
        <v>49591431.106718756</v>
      </c>
      <c r="H217" s="11">
        <f t="shared" si="31"/>
        <v>7378004.8959465027</v>
      </c>
      <c r="I217" s="11">
        <f t="shared" si="31"/>
        <v>473713.43940413947</v>
      </c>
      <c r="J217" s="11">
        <f t="shared" si="31"/>
        <v>0</v>
      </c>
      <c r="K217" s="11">
        <f t="shared" si="31"/>
        <v>582850.55793060362</v>
      </c>
      <c r="L217" s="11">
        <f t="shared" si="31"/>
        <v>0</v>
      </c>
    </row>
    <row r="218" spans="1:12">
      <c r="A218" s="76"/>
      <c r="B218" s="78"/>
      <c r="C218" s="75"/>
      <c r="D218" s="75"/>
      <c r="E218" s="75"/>
    </row>
    <row r="219" spans="1:12">
      <c r="A219" s="76">
        <v>4</v>
      </c>
      <c r="B219" s="78" t="s">
        <v>114</v>
      </c>
      <c r="C219" s="75"/>
      <c r="D219" s="75"/>
      <c r="E219" s="75"/>
      <c r="F219" s="10">
        <f>SUM(G219:Q219)</f>
        <v>24946999.999999996</v>
      </c>
      <c r="G219" s="84">
        <v>17080280.961622149</v>
      </c>
      <c r="H219" s="84">
        <v>5692136.7662223745</v>
      </c>
      <c r="I219" s="84">
        <v>1385233.496987517</v>
      </c>
      <c r="J219" s="84">
        <v>34546.100434137326</v>
      </c>
      <c r="K219" s="84">
        <v>754802.67473382293</v>
      </c>
      <c r="L219" s="84">
        <v>0</v>
      </c>
    </row>
    <row r="220" spans="1:12">
      <c r="A220" s="76">
        <v>5</v>
      </c>
      <c r="B220" s="78" t="s">
        <v>115</v>
      </c>
      <c r="C220" s="75"/>
      <c r="D220" s="75"/>
      <c r="E220" s="75"/>
      <c r="F220" s="10">
        <f>SUM(G220:Q220)</f>
        <v>-6117999.9999999991</v>
      </c>
      <c r="G220" s="84">
        <v>-4188766.5419972059</v>
      </c>
      <c r="H220" s="84">
        <v>-1395939.1003226235</v>
      </c>
      <c r="I220" s="84">
        <v>-339714.5361995282</v>
      </c>
      <c r="J220" s="84">
        <v>-8472.0825131700076</v>
      </c>
      <c r="K220" s="84">
        <v>-185107.73896747219</v>
      </c>
      <c r="L220" s="84">
        <v>0</v>
      </c>
    </row>
    <row r="221" spans="1:12">
      <c r="A221" s="76">
        <v>6</v>
      </c>
      <c r="B221" s="78" t="s">
        <v>116</v>
      </c>
      <c r="C221" s="75"/>
      <c r="D221" s="75"/>
      <c r="E221" s="75"/>
      <c r="F221" s="11">
        <f t="shared" ref="F221:L221" si="32">SUM(F219:F220)</f>
        <v>18828999.999999996</v>
      </c>
      <c r="G221" s="11">
        <f t="shared" si="32"/>
        <v>12891514.419624943</v>
      </c>
      <c r="H221" s="11">
        <f t="shared" si="32"/>
        <v>4296197.6658997508</v>
      </c>
      <c r="I221" s="11">
        <f t="shared" si="32"/>
        <v>1045518.9607879887</v>
      </c>
      <c r="J221" s="11">
        <f t="shared" si="32"/>
        <v>26074.017920967319</v>
      </c>
      <c r="K221" s="11">
        <f t="shared" si="32"/>
        <v>569694.93576635071</v>
      </c>
      <c r="L221" s="11">
        <f t="shared" si="32"/>
        <v>0</v>
      </c>
    </row>
    <row r="222" spans="1:12">
      <c r="A222" s="76"/>
      <c r="B222" s="78"/>
      <c r="C222" s="75"/>
      <c r="D222" s="75"/>
      <c r="E222" s="75"/>
    </row>
    <row r="223" spans="1:12">
      <c r="A223" s="76">
        <v>7</v>
      </c>
      <c r="B223" s="78" t="s">
        <v>117</v>
      </c>
      <c r="C223" s="75"/>
      <c r="D223" s="75"/>
      <c r="E223" s="75"/>
      <c r="F223" s="10">
        <f>SUM(G223:Q223)</f>
        <v>76855000.000000015</v>
      </c>
      <c r="G223" s="10">
        <f t="shared" ref="G223:L223" si="33">G217+G221</f>
        <v>62482945.526343703</v>
      </c>
      <c r="H223" s="10">
        <f t="shared" si="33"/>
        <v>11674202.561846253</v>
      </c>
      <c r="I223" s="10">
        <f t="shared" si="33"/>
        <v>1519232.4001921283</v>
      </c>
      <c r="J223" s="10">
        <f t="shared" si="33"/>
        <v>26074.017920967319</v>
      </c>
      <c r="K223" s="10">
        <f t="shared" si="33"/>
        <v>1152545.4936969543</v>
      </c>
      <c r="L223" s="10">
        <f t="shared" si="33"/>
        <v>0</v>
      </c>
    </row>
    <row r="224" spans="1:12">
      <c r="A224" s="76"/>
      <c r="B224" s="78"/>
      <c r="C224" s="75"/>
      <c r="D224" s="75"/>
      <c r="E224" s="75"/>
    </row>
    <row r="225" spans="1:12">
      <c r="A225" s="76">
        <v>8</v>
      </c>
      <c r="B225" s="78" t="s">
        <v>151</v>
      </c>
      <c r="C225" s="75"/>
      <c r="D225" s="75"/>
      <c r="E225" s="75"/>
      <c r="F225" s="10">
        <f>SUM(G225:Q225)</f>
        <v>5871722</v>
      </c>
      <c r="G225" s="10">
        <f>G223*0.0764</f>
        <v>4773697.0382126588</v>
      </c>
      <c r="H225" s="90">
        <f t="shared" ref="H225:L225" si="34">H223*0.0764</f>
        <v>891909.07572505367</v>
      </c>
      <c r="I225" s="90">
        <f t="shared" si="34"/>
        <v>116069.35537467859</v>
      </c>
      <c r="J225" s="90">
        <f t="shared" si="34"/>
        <v>1992.054969161903</v>
      </c>
      <c r="K225" s="90">
        <f t="shared" si="34"/>
        <v>88054.475718447313</v>
      </c>
      <c r="L225" s="90">
        <f t="shared" si="34"/>
        <v>0</v>
      </c>
    </row>
    <row r="226" spans="1:12" s="71" customFormat="1">
      <c r="A226" s="76">
        <v>9</v>
      </c>
      <c r="B226" s="78" t="s">
        <v>147</v>
      </c>
      <c r="C226" s="75"/>
      <c r="D226" s="75"/>
      <c r="E226" s="75"/>
      <c r="F226" s="72">
        <f>SUM(G226:Q226)</f>
        <v>-763931.32011315727</v>
      </c>
      <c r="G226" s="85">
        <v>-621074.47870012664</v>
      </c>
      <c r="H226" s="85">
        <v>-116040.45246684809</v>
      </c>
      <c r="I226" s="85">
        <v>-15101.024175882543</v>
      </c>
      <c r="J226" s="85">
        <v>-259.17323441570073</v>
      </c>
      <c r="K226" s="85">
        <v>-11456.19153588426</v>
      </c>
      <c r="L226" s="85">
        <v>0</v>
      </c>
    </row>
    <row r="227" spans="1:12">
      <c r="A227" s="76">
        <v>10</v>
      </c>
      <c r="B227" s="78" t="s">
        <v>118</v>
      </c>
      <c r="C227" s="75"/>
      <c r="D227" s="75"/>
      <c r="E227" s="75"/>
      <c r="F227" s="86">
        <v>0.61987000000000003</v>
      </c>
      <c r="G227" s="86">
        <v>0.61987000000000003</v>
      </c>
      <c r="H227" s="86">
        <v>0.61987000000000003</v>
      </c>
      <c r="I227" s="86">
        <v>0.61987000000000003</v>
      </c>
      <c r="J227" s="86">
        <v>0.61987000000000003</v>
      </c>
      <c r="K227" s="86">
        <v>0.61987000000000003</v>
      </c>
      <c r="L227" s="86">
        <v>0.61987000000000003</v>
      </c>
    </row>
    <row r="228" spans="1:12">
      <c r="A228" s="76">
        <v>11</v>
      </c>
      <c r="B228" s="79" t="s">
        <v>119</v>
      </c>
      <c r="C228" s="75"/>
      <c r="D228" s="75"/>
      <c r="E228" s="75"/>
      <c r="F228" s="27">
        <f>SUM(G228:Q228)</f>
        <v>8240099.8272006111</v>
      </c>
      <c r="G228" s="27">
        <f>(G225+G226)/G227</f>
        <v>6699182.9891953673</v>
      </c>
      <c r="H228" s="82">
        <f t="shared" ref="H228:L228" si="35">(H225+H226)/H227</f>
        <v>1251663.4508174383</v>
      </c>
      <c r="I228" s="82">
        <f t="shared" si="35"/>
        <v>162886.30067400591</v>
      </c>
      <c r="J228" s="82">
        <f t="shared" si="35"/>
        <v>2795.5567050288</v>
      </c>
      <c r="K228" s="82">
        <f t="shared" si="35"/>
        <v>123571.52980877126</v>
      </c>
      <c r="L228" s="82">
        <f t="shared" si="35"/>
        <v>0</v>
      </c>
    </row>
    <row r="229" spans="1:12">
      <c r="A229" s="71"/>
      <c r="B229" s="71"/>
      <c r="C229" s="71"/>
      <c r="D229" s="71"/>
      <c r="E229" s="71"/>
    </row>
    <row r="230" spans="1:12">
      <c r="A230" s="75"/>
      <c r="B230" s="77" t="s">
        <v>120</v>
      </c>
      <c r="C230" s="75"/>
      <c r="D230" s="75"/>
      <c r="E230" s="75"/>
    </row>
    <row r="231" spans="1:12">
      <c r="A231" s="76">
        <v>12</v>
      </c>
      <c r="B231" s="78" t="s">
        <v>121</v>
      </c>
      <c r="C231" s="75"/>
      <c r="D231" s="75"/>
      <c r="E231" s="75"/>
      <c r="F231" s="10">
        <f>SUM(G231:Q231)</f>
        <v>2526000.0000000005</v>
      </c>
      <c r="G231" s="87">
        <v>2158824.5782161718</v>
      </c>
      <c r="H231" s="87">
        <v>321180.85629133263</v>
      </c>
      <c r="I231" s="87">
        <v>20621.792781423093</v>
      </c>
      <c r="J231" s="87">
        <v>0</v>
      </c>
      <c r="K231" s="87">
        <v>25372.772711072699</v>
      </c>
      <c r="L231" s="87">
        <v>0</v>
      </c>
    </row>
    <row r="232" spans="1:12">
      <c r="A232" s="76">
        <v>13</v>
      </c>
      <c r="B232" s="78" t="s">
        <v>122</v>
      </c>
      <c r="C232" s="75"/>
      <c r="D232" s="75"/>
      <c r="E232" s="75"/>
      <c r="F232" s="10">
        <f t="shared" ref="F232:F237" si="36">SUM(G232:Q232)</f>
        <v>1945000</v>
      </c>
      <c r="G232" s="87">
        <v>1331668.9970880297</v>
      </c>
      <c r="H232" s="87">
        <v>443789.07324738521</v>
      </c>
      <c r="I232" s="87">
        <v>108000.12633345576</v>
      </c>
      <c r="J232" s="87">
        <v>2693.3966145988338</v>
      </c>
      <c r="K232" s="87">
        <v>58848.406716530473</v>
      </c>
      <c r="L232" s="87">
        <v>0</v>
      </c>
    </row>
    <row r="233" spans="1:12">
      <c r="A233" s="76">
        <v>14</v>
      </c>
      <c r="B233" s="78" t="s">
        <v>123</v>
      </c>
      <c r="C233" s="75"/>
      <c r="D233" s="75"/>
      <c r="E233" s="75"/>
      <c r="F233" s="10">
        <f t="shared" si="36"/>
        <v>360000.00000000006</v>
      </c>
      <c r="G233" s="87">
        <v>307670.96126596275</v>
      </c>
      <c r="H233" s="87">
        <v>45773.993770736241</v>
      </c>
      <c r="I233" s="87">
        <v>2938.9728429581605</v>
      </c>
      <c r="J233" s="87">
        <v>0</v>
      </c>
      <c r="K233" s="87">
        <v>3616.0721203429025</v>
      </c>
      <c r="L233" s="87">
        <v>0</v>
      </c>
    </row>
    <row r="234" spans="1:12">
      <c r="A234" s="76">
        <v>15</v>
      </c>
      <c r="B234" s="78" t="s">
        <v>124</v>
      </c>
      <c r="C234" s="75"/>
      <c r="D234" s="75"/>
      <c r="E234" s="75"/>
      <c r="F234" s="10">
        <f t="shared" si="36"/>
        <v>1658000.0000000005</v>
      </c>
      <c r="G234" s="87">
        <v>1135170.7954611587</v>
      </c>
      <c r="H234" s="87">
        <v>378304.51590959629</v>
      </c>
      <c r="I234" s="87">
        <v>92063.860905331443</v>
      </c>
      <c r="J234" s="87">
        <v>2295.9648262235819</v>
      </c>
      <c r="K234" s="87">
        <v>50164.862897690247</v>
      </c>
      <c r="L234" s="87">
        <v>0</v>
      </c>
    </row>
    <row r="235" spans="1:12">
      <c r="A235" s="76">
        <v>16</v>
      </c>
      <c r="B235" s="78" t="s">
        <v>125</v>
      </c>
      <c r="C235" s="75"/>
      <c r="D235" s="75"/>
      <c r="E235" s="75"/>
      <c r="F235" s="10">
        <f t="shared" si="36"/>
        <v>18000.000000000004</v>
      </c>
      <c r="G235" s="87">
        <v>12323.929021894364</v>
      </c>
      <c r="H235" s="87">
        <v>4107.0454079449537</v>
      </c>
      <c r="I235" s="87">
        <v>999.48703033532331</v>
      </c>
      <c r="J235" s="87">
        <v>24.926035507855534</v>
      </c>
      <c r="K235" s="87">
        <v>544.61250431750568</v>
      </c>
      <c r="L235" s="87">
        <v>0</v>
      </c>
    </row>
    <row r="236" spans="1:12">
      <c r="A236" s="76">
        <v>17</v>
      </c>
      <c r="B236" s="78" t="s">
        <v>126</v>
      </c>
      <c r="C236" s="75"/>
      <c r="D236" s="75"/>
      <c r="E236" s="75"/>
      <c r="F236" s="10">
        <f t="shared" si="36"/>
        <v>2791000</v>
      </c>
      <c r="G236" s="87">
        <v>2333356.2612151024</v>
      </c>
      <c r="H236" s="87">
        <v>347146.94726565486</v>
      </c>
      <c r="I236" s="87">
        <v>22717.682516160639</v>
      </c>
      <c r="J236" s="87">
        <v>60355.056735394493</v>
      </c>
      <c r="K236" s="87">
        <v>27424.052267687712</v>
      </c>
      <c r="L236" s="87">
        <v>0</v>
      </c>
    </row>
    <row r="237" spans="1:12">
      <c r="A237" s="76">
        <v>18</v>
      </c>
      <c r="B237" s="78" t="s">
        <v>127</v>
      </c>
      <c r="C237" s="75"/>
      <c r="D237" s="75"/>
      <c r="E237" s="75"/>
      <c r="F237" s="10">
        <f t="shared" si="36"/>
        <v>5838000.0000000009</v>
      </c>
      <c r="G237" s="87">
        <v>4975174.3939361302</v>
      </c>
      <c r="H237" s="87">
        <v>740185.55660667981</v>
      </c>
      <c r="I237" s="87">
        <v>48438.566464391988</v>
      </c>
      <c r="J237" s="87">
        <v>6555.0724685741916</v>
      </c>
      <c r="K237" s="87">
        <v>58473.472263131691</v>
      </c>
      <c r="L237" s="87">
        <v>9172.938261093268</v>
      </c>
    </row>
    <row r="238" spans="1:12">
      <c r="A238" s="71"/>
      <c r="B238" s="71"/>
      <c r="C238" s="71"/>
      <c r="D238" s="71"/>
      <c r="E238" s="71"/>
    </row>
    <row r="239" spans="1:12">
      <c r="A239" s="76">
        <v>19</v>
      </c>
      <c r="B239" s="78" t="s">
        <v>128</v>
      </c>
      <c r="C239" s="75"/>
      <c r="D239" s="75"/>
      <c r="E239" s="75"/>
      <c r="F239" s="10">
        <f>SUM(F231:F238)</f>
        <v>15136000</v>
      </c>
      <c r="G239" s="10">
        <f t="shared" ref="G239:L239" si="37">SUM(G231:G238)</f>
        <v>12254189.916204449</v>
      </c>
      <c r="H239" s="10">
        <f t="shared" si="37"/>
        <v>2280487.9884993299</v>
      </c>
      <c r="I239" s="10">
        <f t="shared" si="37"/>
        <v>295780.48887405643</v>
      </c>
      <c r="J239" s="10">
        <f t="shared" si="37"/>
        <v>71924.416680298949</v>
      </c>
      <c r="K239" s="10">
        <f t="shared" si="37"/>
        <v>224444.25148077324</v>
      </c>
      <c r="L239" s="10">
        <f t="shared" si="37"/>
        <v>9172.938261093268</v>
      </c>
    </row>
    <row r="240" spans="1:12">
      <c r="A240" s="76">
        <v>20</v>
      </c>
      <c r="B240" s="78" t="s">
        <v>118</v>
      </c>
      <c r="C240" s="75"/>
      <c r="D240" s="75"/>
      <c r="E240" s="75"/>
      <c r="F240" s="88">
        <v>0.95363799999999999</v>
      </c>
      <c r="G240" s="88">
        <v>0.95363799999999999</v>
      </c>
      <c r="H240" s="88">
        <v>0.95363799999999999</v>
      </c>
      <c r="I240" s="88">
        <v>0.95363799999999999</v>
      </c>
      <c r="J240" s="88">
        <v>0.95363799999999999</v>
      </c>
      <c r="K240" s="88">
        <v>0.95363799999999999</v>
      </c>
      <c r="L240" s="88">
        <v>0.95363799999999999</v>
      </c>
    </row>
    <row r="241" spans="1:12">
      <c r="A241" s="76">
        <v>21</v>
      </c>
      <c r="B241" s="79" t="s">
        <v>129</v>
      </c>
      <c r="C241" s="75"/>
      <c r="D241" s="75"/>
      <c r="E241" s="75"/>
      <c r="F241" s="27">
        <f>SUM(G241:Q241)</f>
        <v>15871850.744202726</v>
      </c>
      <c r="G241" s="27">
        <f t="shared" ref="G241:L241" si="38">G239/G240</f>
        <v>12849938.777821824</v>
      </c>
      <c r="H241" s="27">
        <f t="shared" si="38"/>
        <v>2391356.0370909399</v>
      </c>
      <c r="I241" s="27">
        <f t="shared" si="38"/>
        <v>310160.13295826764</v>
      </c>
      <c r="J241" s="27">
        <f t="shared" si="38"/>
        <v>75421.08921865419</v>
      </c>
      <c r="K241" s="27">
        <f t="shared" si="38"/>
        <v>235355.8179107515</v>
      </c>
      <c r="L241" s="27">
        <f t="shared" si="38"/>
        <v>9618.889202289829</v>
      </c>
    </row>
    <row r="242" spans="1:12" ht="12.75" customHeight="1">
      <c r="A242" s="71"/>
      <c r="B242" s="71"/>
      <c r="C242" s="71"/>
      <c r="D242" s="71"/>
      <c r="E242" s="71"/>
    </row>
    <row r="243" spans="1:12" ht="25.9" customHeight="1">
      <c r="A243" s="80">
        <v>22</v>
      </c>
      <c r="B243" s="92" t="s">
        <v>130</v>
      </c>
      <c r="C243" s="92"/>
      <c r="D243" s="92"/>
      <c r="E243" s="92"/>
      <c r="F243" s="82">
        <f>SUM(G243:Q243)</f>
        <v>24111950.57140334</v>
      </c>
      <c r="G243" s="82">
        <f t="shared" ref="G243:L243" si="39">G228+G241</f>
        <v>19549121.767017193</v>
      </c>
      <c r="H243" s="82">
        <f t="shared" si="39"/>
        <v>3643019.4879083782</v>
      </c>
      <c r="I243" s="82">
        <f t="shared" si="39"/>
        <v>473046.43363227358</v>
      </c>
      <c r="J243" s="82">
        <f t="shared" si="39"/>
        <v>78216.645923682983</v>
      </c>
      <c r="K243" s="82">
        <f t="shared" si="39"/>
        <v>358927.34771952278</v>
      </c>
      <c r="L243" s="82">
        <f t="shared" si="39"/>
        <v>9618.889202289829</v>
      </c>
    </row>
    <row r="244" spans="1:12">
      <c r="A244" s="71"/>
      <c r="B244" s="71"/>
      <c r="C244" s="71"/>
      <c r="D244" s="71"/>
      <c r="E244" s="71"/>
    </row>
    <row r="245" spans="1:12">
      <c r="A245" s="76">
        <v>23</v>
      </c>
      <c r="B245" s="78" t="s">
        <v>131</v>
      </c>
      <c r="C245" s="75"/>
      <c r="D245" s="75"/>
      <c r="E245" s="75"/>
      <c r="F245" s="10">
        <f>SUM(G245:Q245)</f>
        <v>2909319</v>
      </c>
      <c r="G245" s="89">
        <v>2481909</v>
      </c>
      <c r="H245" s="89">
        <v>369248</v>
      </c>
      <c r="I245" s="89">
        <v>24164</v>
      </c>
      <c r="J245" s="89">
        <v>252</v>
      </c>
      <c r="K245" s="89">
        <v>29170</v>
      </c>
      <c r="L245" s="89">
        <v>4576</v>
      </c>
    </row>
    <row r="246" spans="1:12">
      <c r="A246" s="71"/>
      <c r="B246" s="71"/>
      <c r="C246" s="71"/>
      <c r="D246" s="71"/>
      <c r="E246" s="71"/>
    </row>
    <row r="247" spans="1:12">
      <c r="A247" s="76">
        <v>24</v>
      </c>
      <c r="B247" s="77" t="s">
        <v>132</v>
      </c>
      <c r="C247" s="75"/>
      <c r="D247" s="75"/>
      <c r="E247" s="75"/>
      <c r="F247" s="28">
        <f>F243/F245</f>
        <v>8.2878331909987661</v>
      </c>
      <c r="G247" s="28">
        <f t="shared" ref="G247:L247" si="40">G243/G245</f>
        <v>7.8766472771633422</v>
      </c>
      <c r="H247" s="28">
        <f t="shared" si="40"/>
        <v>9.8660506973859796</v>
      </c>
      <c r="I247" s="28">
        <f t="shared" si="40"/>
        <v>19.576495349787848</v>
      </c>
      <c r="J247" s="28">
        <f t="shared" si="40"/>
        <v>310.38351557017057</v>
      </c>
      <c r="K247" s="28">
        <f t="shared" si="40"/>
        <v>12.304674244755667</v>
      </c>
      <c r="L247" s="28">
        <f t="shared" si="40"/>
        <v>2.1020299830178821</v>
      </c>
    </row>
    <row r="249" spans="1:12" ht="16.5">
      <c r="B249" s="91" t="s">
        <v>133</v>
      </c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1" spans="1:12">
      <c r="A251" s="81">
        <v>25</v>
      </c>
      <c r="B251" s="9" t="s">
        <v>134</v>
      </c>
      <c r="F251" s="10">
        <f>SUM(G251:Q251)</f>
        <v>51395718.683456056</v>
      </c>
      <c r="G251" s="10">
        <v>38091857.212506741</v>
      </c>
      <c r="H251" s="10">
        <v>7453180.1652556928</v>
      </c>
      <c r="I251" s="10">
        <v>1059916.0712203963</v>
      </c>
      <c r="J251" s="10">
        <v>156415.97649459465</v>
      </c>
      <c r="K251" s="10">
        <v>761742.96181308897</v>
      </c>
      <c r="L251" s="10">
        <v>3872606.2961655306</v>
      </c>
    </row>
    <row r="252" spans="1:12">
      <c r="A252" s="81">
        <v>26</v>
      </c>
      <c r="B252" s="9" t="s">
        <v>135</v>
      </c>
      <c r="F252" s="29">
        <f>F251/F245</f>
        <v>17.665893181000797</v>
      </c>
      <c r="G252" s="29">
        <f t="shared" ref="G252:L252" si="41">G251/G245</f>
        <v>15.347805746506717</v>
      </c>
      <c r="H252" s="29">
        <f t="shared" si="41"/>
        <v>20.184754325698968</v>
      </c>
      <c r="I252" s="29">
        <f t="shared" si="41"/>
        <v>43.863436153798887</v>
      </c>
      <c r="J252" s="29">
        <f t="shared" si="41"/>
        <v>620.6983194229947</v>
      </c>
      <c r="K252" s="29">
        <f t="shared" si="41"/>
        <v>26.113917100208742</v>
      </c>
      <c r="L252" s="29">
        <f t="shared" si="41"/>
        <v>846.28634094526456</v>
      </c>
    </row>
    <row r="253" spans="1:12">
      <c r="A253" s="81"/>
      <c r="B253" s="9"/>
      <c r="G253" s="10"/>
      <c r="H253" s="10"/>
      <c r="I253" s="10"/>
      <c r="J253" s="10"/>
      <c r="K253" s="10"/>
      <c r="L253" s="10"/>
    </row>
    <row r="254" spans="1:12">
      <c r="A254" s="81">
        <v>27</v>
      </c>
      <c r="B254" s="9" t="s">
        <v>136</v>
      </c>
      <c r="F254" s="10">
        <f>SUM(G254:Q254)</f>
        <v>130786280.08336134</v>
      </c>
      <c r="G254" s="90">
        <v>66212572.846722133</v>
      </c>
      <c r="H254" s="90">
        <v>15979884.581488339</v>
      </c>
      <c r="I254" s="90">
        <v>35622563.742749982</v>
      </c>
      <c r="J254" s="90">
        <v>5179822.2653111685</v>
      </c>
      <c r="K254" s="90">
        <v>4907105.1785373203</v>
      </c>
      <c r="L254" s="90">
        <v>2884331.4685524013</v>
      </c>
    </row>
    <row r="255" spans="1:12">
      <c r="A255" s="81">
        <v>28</v>
      </c>
      <c r="B255" s="9" t="s">
        <v>137</v>
      </c>
      <c r="F255" s="29">
        <f>F254/F245</f>
        <v>44.954259083779171</v>
      </c>
      <c r="G255" s="29">
        <f t="shared" ref="G255:L255" si="42">G254/G245</f>
        <v>26.678082414271486</v>
      </c>
      <c r="H255" s="29">
        <f t="shared" si="42"/>
        <v>43.276834489254753</v>
      </c>
      <c r="I255" s="29">
        <f t="shared" si="42"/>
        <v>1474.199790711388</v>
      </c>
      <c r="J255" s="29">
        <f t="shared" si="42"/>
        <v>20554.850259171304</v>
      </c>
      <c r="K255" s="29">
        <f t="shared" si="42"/>
        <v>168.22438047779639</v>
      </c>
      <c r="L255" s="29">
        <f t="shared" si="42"/>
        <v>630.31719155428345</v>
      </c>
    </row>
    <row r="256" spans="1:12">
      <c r="A256" s="81"/>
      <c r="B256" s="9"/>
    </row>
    <row r="257" spans="1:12">
      <c r="A257" s="81">
        <v>29</v>
      </c>
      <c r="B257" s="19" t="s">
        <v>138</v>
      </c>
      <c r="F257" s="28">
        <f>F252+F255</f>
        <v>62.620152264779968</v>
      </c>
      <c r="G257" s="28">
        <f t="shared" ref="G257:L257" si="43">G252+G255</f>
        <v>42.025888160778202</v>
      </c>
      <c r="H257" s="28">
        <f t="shared" si="43"/>
        <v>63.461588814953721</v>
      </c>
      <c r="I257" s="28">
        <f t="shared" si="43"/>
        <v>1518.0632268651868</v>
      </c>
      <c r="J257" s="28">
        <f t="shared" si="43"/>
        <v>21175.548578594298</v>
      </c>
      <c r="K257" s="28">
        <f t="shared" si="43"/>
        <v>194.33829757800513</v>
      </c>
      <c r="L257" s="28">
        <f t="shared" si="43"/>
        <v>1476.603532499548</v>
      </c>
    </row>
    <row r="258" spans="1:12">
      <c r="A258" s="2"/>
      <c r="B258" s="9"/>
    </row>
    <row r="260" spans="1:12" ht="12.75" customHeight="1"/>
    <row r="261" spans="1:12" ht="50.25" customHeight="1"/>
    <row r="262" spans="1:12">
      <c r="A262" s="6" t="str">
        <f>$A$64</f>
        <v>File:  WA 2016 Elec Case / Elec COS Base Case / Sumcost Exhibits</v>
      </c>
      <c r="B262" s="9"/>
      <c r="C262" s="9"/>
      <c r="D262" s="5"/>
      <c r="E262" s="4"/>
      <c r="F262" s="10"/>
      <c r="G262" s="10"/>
      <c r="H262" s="10"/>
      <c r="L262" s="14" t="s">
        <v>139</v>
      </c>
    </row>
  </sheetData>
  <mergeCells count="3">
    <mergeCell ref="B249:L249"/>
    <mergeCell ref="B212:L212"/>
    <mergeCell ref="B243:E243"/>
  </mergeCells>
  <printOptions horizontalCentered="1"/>
  <pageMargins left="0.75" right="0.5" top="0.75" bottom="0.25" header="0.5" footer="0.5"/>
  <pageSetup scale="80" firstPageNumber="3" orientation="portrait" useFirstPageNumber="1" r:id="rId1"/>
  <headerFooter alignWithMargins="0">
    <oddHeader>&amp;R&amp;"Times New Roman,Regular"Exhibit No. ___(TLK-3)</oddHeader>
  </headerFooter>
  <rowBreaks count="3" manualBreakCount="3">
    <brk id="65" max="11" man="1"/>
    <brk id="139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218176324CF6849A8986D4A702B20CC" ma:contentTypeVersion="96" ma:contentTypeDescription="" ma:contentTypeScope="" ma:versionID="ea0a9868a5435712099ad3b7501c0a2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2016-02-19T08:00:00+00:00</OpenedDate>
    <Date1 xmlns="dc463f71-b30c-4ab2-9473-d307f9d35888">2016-02-19T08:00:00+00:00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160229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D8ABD12-2F76-499A-9D3D-A577AA647D7E}"/>
</file>

<file path=customXml/itemProps2.xml><?xml version="1.0" encoding="utf-8"?>
<ds:datastoreItem xmlns:ds="http://schemas.openxmlformats.org/officeDocument/2006/customXml" ds:itemID="{21C30949-A273-4CC9-9345-A4669A88B6A1}"/>
</file>

<file path=customXml/itemProps3.xml><?xml version="1.0" encoding="utf-8"?>
<ds:datastoreItem xmlns:ds="http://schemas.openxmlformats.org/officeDocument/2006/customXml" ds:itemID="{73937698-5C06-4641-B462-4F598C8F6ECF}"/>
</file>

<file path=customXml/itemProps4.xml><?xml version="1.0" encoding="utf-8"?>
<ds:datastoreItem xmlns:ds="http://schemas.openxmlformats.org/officeDocument/2006/customXml" ds:itemID="{6FAF22BE-2E93-49FD-A202-9FFED3705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Sumcost Exhibits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 Employee</dc:creator>
  <cp:lastModifiedBy>Pat Ehrbar</cp:lastModifiedBy>
  <cp:lastPrinted>2016-02-15T17:56:33Z</cp:lastPrinted>
  <dcterms:created xsi:type="dcterms:W3CDTF">2008-02-27T01:43:37Z</dcterms:created>
  <dcterms:modified xsi:type="dcterms:W3CDTF">2016-02-15T17:56:39Z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0x0101006E56B4D1795A2E4DB2F0B01679ED314A005218176324CF6849A8986D4A702B20CC</vt:lpwstr>
  </property>
  <property fmtid="{D5CDD505-2E9C-101B-9397-08002B2CF9AE}" pid="3" name="_docset_NoMedatataSyncRequired">
    <vt:lpwstr>False</vt:lpwstr>
  </property>
</Properties>
</file>