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13500" activeTab="0"/>
  </bookViews>
  <sheets>
    <sheet name="MJS-3.01" sheetId="1" r:id="rId1"/>
    <sheet name="MJS-3.02" sheetId="2" r:id="rId2"/>
    <sheet name="MJS 3.03" sheetId="3" r:id="rId3"/>
    <sheet name="MJS-3.04" sheetId="4" r:id="rId4"/>
    <sheet name="MJS-3.05" sheetId="5" r:id="rId5"/>
    <sheet name="MJS-3.06" sheetId="6" r:id="rId6"/>
    <sheet name="MJS-3.07" sheetId="7" r:id="rId7"/>
    <sheet name="MJS 3.08" sheetId="8" r:id="rId8"/>
    <sheet name="MJS-3.0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D" localSheetId="2" hidden="1">#REF!</definedName>
    <definedName name="__123Graph_D" localSheetId="7" hidden="1">#REF!</definedName>
    <definedName name="__123Graph_D" localSheetId="1" hidden="1">#REF!</definedName>
    <definedName name="__123Graph_D" localSheetId="3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CURRENT" hidden="1">'[1]ConsolidatingPL'!#REF!</definedName>
    <definedName name="_Fill" hidden="1">#REF!</definedName>
    <definedName name="_Key1" localSheetId="2" hidden="1">#REF!</definedName>
    <definedName name="_Key1" localSheetId="7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7" hidden="1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a" localSheetId="2" hidden="1">{#N/A,#N/A,FALSE,"Coversheet";#N/A,#N/A,FALSE,"QA"}</definedName>
    <definedName name="a" localSheetId="7" hidden="1">{#N/A,#N/A,FALSE,"Coversheet";#N/A,#N/A,FALSE,"QA"}</definedName>
    <definedName name="a" localSheetId="1" hidden="1">{#N/A,#N/A,FALSE,"Coversheet";#N/A,#N/A,FALSE,"QA"}</definedName>
    <definedName name="a" localSheetId="3" hidden="1">{#N/A,#N/A,FALSE,"Coversheet";#N/A,#N/A,FALSE,"QA"}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7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2" hidden="1">{#N/A,#N/A,FALSE,"Coversheet";#N/A,#N/A,FALSE,"QA"}</definedName>
    <definedName name="DELETE01" localSheetId="7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7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7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localSheetId="7" hidden="1">{#N/A,#N/A,FALSE,"Summ";#N/A,#N/A,FALSE,"General"}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7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2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7" hidden="1">{#N/A,#N/A,FALSE,"Summ";#N/A,#N/A,FALSE,"General"}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'MJS 3.03'!$A$1:$E$35</definedName>
    <definedName name="_xlnm.Print_Area" localSheetId="0">'MJS-3.01'!$A$1:$D$46</definedName>
    <definedName name="_xlnm.Print_Area" localSheetId="1">'MJS-3.02'!$A$1:$F$215</definedName>
    <definedName name="_xlnm.Print_Area" localSheetId="3">'MJS-3.04'!$A$1:$E$123</definedName>
    <definedName name="_xlnm.Print_Area" localSheetId="5">'MJS-3.06'!$A$4:$K$65</definedName>
    <definedName name="_xlnm.Print_Area" localSheetId="8">'MJS-3.09'!$A$1:$F$125</definedName>
    <definedName name="_xlnm.Print_Titles" localSheetId="2">'MJS 3.03'!$A:$B,'MJS 3.03'!$1:$7</definedName>
    <definedName name="_xlnm.Print_Titles" localSheetId="1">'MJS-3.02'!$1:$6</definedName>
    <definedName name="_xlnm.Print_Titles" localSheetId="3">'MJS-3.04'!$A:$B,'MJS-3.04'!$1:$13</definedName>
    <definedName name="_xlnm.Print_Titles" localSheetId="5">'MJS-3.06'!$1:$8</definedName>
    <definedName name="_xlnm.Print_Titles" localSheetId="6">'MJS-3.07'!$1:$7</definedName>
    <definedName name="_xlnm.Print_Titles" localSheetId="8">'MJS-3.09'!$1:$11</definedName>
    <definedName name="qqq" localSheetId="2" hidden="1">{#N/A,#N/A,FALSE,"schA"}</definedName>
    <definedName name="qqq" localSheetId="7" hidden="1">{#N/A,#N/A,FALSE,"schA"}</definedName>
    <definedName name="qqq" localSheetId="1" hidden="1">{#N/A,#N/A,FALSE,"schA"}</definedName>
    <definedName name="qqq" localSheetId="3" hidden="1">{#N/A,#N/A,FALSE,"schA"}</definedName>
    <definedName name="qqq" localSheetId="5" hidden="1">{#N/A,#N/A,FALSE,"schA"}</definedName>
    <definedName name="qqq" localSheetId="6" hidden="1">{#N/A,#N/A,FALSE,"schA"}</definedName>
    <definedName name="qqq" localSheetId="8" hidden="1">{#N/A,#N/A,FALSE,"schA"}</definedName>
    <definedName name="qqq" hidden="1">{#N/A,#N/A,FALSE,"schA"}</definedName>
    <definedName name="six" localSheetId="2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2" hidden="1">{#N/A,#N/A,FALSE,"CRPT";#N/A,#N/A,FALSE,"TREND";#N/A,#N/A,FALSE,"%Curve"}</definedName>
    <definedName name="six6" localSheetId="7" hidden="1">{#N/A,#N/A,FALSE,"CRPT";#N/A,#N/A,FALSE,"TREND";#N/A,#N/A,FALSE,"%Curve"}</definedName>
    <definedName name="six6" localSheetId="1" hidden="1">{#N/A,#N/A,FALSE,"CRPT";#N/A,#N/A,FALSE,"TREND";#N/A,#N/A,FALSE,"%Curve"}</definedName>
    <definedName name="six6" localSheetId="3" hidden="1">{#N/A,#N/A,FALSE,"CRPT";#N/A,#N/A,FALSE,"TREND";#N/A,#N/A,FALSE,"%Curve"}</definedName>
    <definedName name="six6" localSheetId="5" hidden="1">{#N/A,#N/A,FALSE,"CRPT";#N/A,#N/A,FALSE,"TREND";#N/A,#N/A,FALSE,"%Curve"}</definedName>
    <definedName name="six6" localSheetId="6" hidden="1">{#N/A,#N/A,FALSE,"CRPT";#N/A,#N/A,FALSE,"TREND";#N/A,#N/A,FALSE,"%Curve"}</definedName>
    <definedName name="six6" localSheetId="8" hidden="1">{#N/A,#N/A,FALSE,"CRPT";#N/A,#N/A,FALSE,"TREND";#N/A,#N/A,FALSE,"%Curve"}</definedName>
    <definedName name="six6" hidden="1">{#N/A,#N/A,FALSE,"CRPT";#N/A,#N/A,FALSE,"TREND";#N/A,#N/A,FALSE,"%Curve"}</definedName>
    <definedName name="t" localSheetId="2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localSheetId="7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2" hidden="1">#REF!</definedName>
    <definedName name="Transfer" localSheetId="7" hidden="1">#REF!</definedName>
    <definedName name="Transfer" localSheetId="1" hidden="1">#REF!</definedName>
    <definedName name="Transfer" localSheetId="3" hidden="1">#REF!</definedName>
    <definedName name="Transfer" localSheetId="5" hidden="1">#REF!</definedName>
    <definedName name="Transfer" localSheetId="6" hidden="1">#REF!</definedName>
    <definedName name="Transfer" localSheetId="8" hidden="1">#REF!</definedName>
    <definedName name="Transfer" hidden="1">#REF!</definedName>
    <definedName name="Transfers" localSheetId="2" hidden="1">#REF!</definedName>
    <definedName name="Transfers" localSheetId="7" hidden="1">#REF!</definedName>
    <definedName name="Transfers" localSheetId="1" hidden="1">#REF!</definedName>
    <definedName name="Transfers" localSheetId="3" hidden="1">#REF!</definedName>
    <definedName name="Transfers" localSheetId="5" hidden="1">#REF!</definedName>
    <definedName name="Transfers" localSheetId="6" hidden="1">#REF!</definedName>
    <definedName name="Transfers" localSheetId="8" hidden="1">#REF!</definedName>
    <definedName name="Transfers" hidden="1">#REF!</definedName>
    <definedName name="u" localSheetId="2" hidden="1">{#N/A,#N/A,FALSE,"Summ";#N/A,#N/A,FALSE,"General"}</definedName>
    <definedName name="u" localSheetId="7" hidden="1">{#N/A,#N/A,FALSE,"Summ";#N/A,#N/A,FALSE,"General"}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5" hidden="1">{#N/A,#N/A,FALSE,"Summ";#N/A,#N/A,FALSE,"General"}</definedName>
    <definedName name="u" localSheetId="6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2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7" hidden="1">{#N/A,#N/A,FALSE,"schA"}</definedName>
    <definedName name="wrn.ECR." localSheetId="1" hidden="1">{#N/A,#N/A,FALSE,"schA"}</definedName>
    <definedName name="wrn.ECR." localSheetId="3" hidden="1">{#N/A,#N/A,FALSE,"schA"}</definedName>
    <definedName name="wrn.ECR." localSheetId="5" hidden="1">{#N/A,#N/A,FALSE,"schA"}</definedName>
    <definedName name="wrn.ECR." localSheetId="6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7" hidden="1">{#N/A,#N/A,FALSE,"7617 Fab";#N/A,#N/A,FALSE,"7617 NSK"}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7" hidden="1">{#N/A,#N/A,FALSE,"Summ";#N/A,#N/A,FALSE,"General"}</definedName>
    <definedName name="wrn.Summary." localSheetId="1" hidden="1">{#N/A,#N/A,FALSE,"Summ";#N/A,#N/A,FALSE,"General"}</definedName>
    <definedName name="wrn.Summary." localSheetId="3" hidden="1">{#N/A,#N/A,FALSE,"Summ";#N/A,#N/A,FALSE,"General"}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7" hidden="1">{#N/A,#N/A,FALSE,"schA"}</definedName>
    <definedName name="www" localSheetId="1" hidden="1">{#N/A,#N/A,FALSE,"schA"}</definedName>
    <definedName name="www" localSheetId="3" hidden="1">{#N/A,#N/A,FALSE,"schA"}</definedName>
    <definedName name="www" localSheetId="5" hidden="1">{#N/A,#N/A,FALSE,"schA"}</definedName>
    <definedName name="www" localSheetId="6" hidden="1">{#N/A,#N/A,FALSE,"schA"}</definedName>
    <definedName name="www" localSheetId="8" hidden="1">{#N/A,#N/A,FALSE,"schA"}</definedName>
    <definedName name="www" hidden="1">{#N/A,#N/A,FALSE,"schA"}</definedName>
    <definedName name="www1" localSheetId="2" hidden="1">{#N/A,#N/A,FALSE,"schA"}</definedName>
    <definedName name="www1" localSheetId="7" hidden="1">{#N/A,#N/A,FALSE,"schA"}</definedName>
    <definedName name="www1" localSheetId="1" hidden="1">{#N/A,#N/A,FALSE,"schA"}</definedName>
    <definedName name="www1" localSheetId="3" hidden="1">{#N/A,#N/A,FALSE,"schA"}</definedName>
    <definedName name="www1" localSheetId="5" hidden="1">{#N/A,#N/A,FALSE,"schA"}</definedName>
    <definedName name="www1" localSheetId="6" hidden="1">{#N/A,#N/A,FALSE,"schA"}</definedName>
    <definedName name="www1" localSheetId="8" hidden="1">{#N/A,#N/A,FALSE,"schA"}</definedName>
    <definedName name="www1" hidden="1">{#N/A,#N/A,FALSE,"schA"}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comments8.xml><?xml version="1.0" encoding="utf-8"?>
<comments xmlns="http://schemas.openxmlformats.org/spreadsheetml/2006/main">
  <authors>
    <author>akello</author>
  </authors>
  <commentList>
    <comment ref="D33" authorId="0">
      <text>
        <r>
          <rPr>
            <b/>
            <sz val="8"/>
            <rFont val="Tahoma"/>
            <family val="2"/>
          </rPr>
          <t>akello:</t>
        </r>
        <r>
          <rPr>
            <sz val="8"/>
            <rFont val="Tahoma"/>
            <family val="2"/>
          </rPr>
          <t xml:space="preserve">
make sure think will link to the right cell</t>
        </r>
      </text>
    </comment>
  </commentList>
</comments>
</file>

<file path=xl/sharedStrings.xml><?xml version="1.0" encoding="utf-8"?>
<sst xmlns="http://schemas.openxmlformats.org/spreadsheetml/2006/main" count="875" uniqueCount="484">
  <si>
    <t>FOR THE TWELVE MONTHS ENDED DECEMBER 31, 2010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</si>
  <si>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</si>
  <si>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</si>
  <si>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</si>
  <si>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</si>
  <si>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</si>
  <si>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</si>
  <si>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</si>
  <si>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</si>
  <si>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</si>
  <si>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</si>
  <si>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</si>
  <si>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</si>
  <si>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</si>
  <si>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</si>
  <si>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</si>
  <si>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</si>
  <si>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</si>
  <si>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</si>
  <si>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</si>
  <si>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</si>
  <si>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</si>
  <si>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</si>
  <si>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</si>
  <si>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</si>
  <si>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</si>
  <si>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INCOME STATEMENT</t>
  </si>
  <si>
    <t>Actual Results of Operation</t>
  </si>
  <si>
    <t>1 - OPERATING REVENUES:</t>
  </si>
  <si>
    <t>8 - OPERATING REVENUE DEDUCTIONS:</t>
  </si>
  <si>
    <t>28 - ASC 815</t>
  </si>
  <si>
    <t>38 - RATE OF RETURN</t>
  </si>
  <si>
    <t>(Note 1)</t>
  </si>
  <si>
    <t>(Note 2)</t>
  </si>
  <si>
    <t>FERC Account and Description</t>
  </si>
  <si>
    <t>*ASSETS</t>
  </si>
  <si>
    <t>**UTILITY PLANT</t>
  </si>
  <si>
    <t>***Electric Plant</t>
  </si>
  <si>
    <t xml:space="preserve">  101 Electric Plant in Service</t>
  </si>
  <si>
    <t>101.1 Property Under Capital Leases</t>
  </si>
  <si>
    <t xml:space="preserve">  102 Electric Plant Purchased or Sold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</si>
  <si>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</si>
  <si>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</si>
  <si>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</si>
  <si>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</si>
  <si>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</si>
  <si>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</si>
  <si>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</si>
  <si>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</si>
  <si>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</si>
  <si>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</si>
  <si>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</si>
  <si>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</si>
  <si>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</si>
  <si>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</si>
  <si>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</si>
  <si>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</si>
  <si>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</si>
  <si>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</si>
  <si>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</si>
  <si>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</si>
  <si>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</si>
  <si>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</si>
  <si>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</si>
  <si>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</si>
  <si>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</si>
  <si>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</si>
  <si>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</si>
  <si>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</si>
  <si>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</si>
  <si>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</si>
  <si>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</si>
  <si>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</si>
  <si>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</si>
  <si>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</si>
  <si>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</si>
  <si>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</si>
  <si>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</si>
  <si>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</si>
  <si>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</si>
  <si>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</si>
  <si>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</si>
  <si>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</si>
  <si>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</si>
  <si>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</si>
  <si>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</si>
  <si>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</si>
  <si>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</si>
  <si>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</si>
  <si>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</si>
  <si>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</si>
  <si>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</si>
  <si>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</si>
  <si>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</si>
  <si>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</si>
  <si>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</si>
  <si>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</si>
  <si>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</si>
  <si>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</si>
  <si>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</si>
  <si>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</si>
  <si>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</si>
  <si>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</si>
  <si>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</si>
  <si>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</si>
  <si>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</si>
  <si>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</si>
  <si>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</si>
  <si>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</si>
  <si>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</si>
  <si>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</si>
  <si>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190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</si>
  <si>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</si>
  <si>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</si>
  <si>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</si>
  <si>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</si>
  <si>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</si>
  <si>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</si>
  <si>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</si>
  <si>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</si>
  <si>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</si>
  <si>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</si>
  <si>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</si>
  <si>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</si>
  <si>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</si>
  <si>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</si>
  <si>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</si>
  <si>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</si>
  <si>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</si>
  <si>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</si>
  <si>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</si>
  <si>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</si>
  <si>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</si>
  <si>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</si>
  <si>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</si>
  <si>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</si>
  <si>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</si>
  <si>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</si>
  <si>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</si>
  <si>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</si>
  <si>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</si>
  <si>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</si>
  <si>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</si>
  <si>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</si>
  <si>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</si>
  <si>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</si>
  <si>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</si>
  <si>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</si>
  <si>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</si>
  <si>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</si>
  <si>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</si>
  <si>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</si>
  <si>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</si>
  <si>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</si>
  <si>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</si>
  <si>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</si>
  <si>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</si>
  <si>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>Subtotal 227 Oblig Under Cap Lease - Noncurr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</si>
  <si>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</si>
  <si>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</si>
  <si>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</si>
  <si>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</si>
  <si>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</si>
  <si>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</si>
  <si>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</si>
  <si>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</si>
  <si>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</si>
  <si>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</si>
  <si>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</si>
  <si>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</si>
  <si>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</si>
  <si>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</si>
  <si>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</si>
  <si>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</si>
  <si>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</si>
  <si>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</si>
  <si>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</si>
  <si>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</si>
  <si>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</si>
  <si>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</si>
  <si>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</si>
  <si>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</si>
  <si>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</si>
  <si>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</si>
  <si>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</si>
  <si>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</si>
  <si>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</si>
  <si>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</si>
  <si>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</si>
  <si>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</si>
  <si>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</si>
  <si>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</si>
  <si>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</si>
  <si>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</si>
  <si>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</si>
  <si>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</si>
  <si>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</si>
  <si>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</si>
  <si>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</si>
  <si>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</si>
  <si>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2011 GRC</t>
  </si>
  <si>
    <t xml:space="preserve">Dec-10 AMA </t>
  </si>
  <si>
    <t>AMA</t>
  </si>
  <si>
    <t xml:space="preserve">  190   Total Current Deferred Taxes</t>
  </si>
  <si>
    <t>Puget Sound Energy</t>
  </si>
  <si>
    <t>As of December 31, 2010</t>
  </si>
  <si>
    <t>Rate-</t>
  </si>
  <si>
    <t>End of Period</t>
  </si>
  <si>
    <t>Average of the Monthly Averages</t>
  </si>
  <si>
    <t>Line</t>
  </si>
  <si>
    <t>Account</t>
  </si>
  <si>
    <t>Making</t>
  </si>
  <si>
    <t>SAP</t>
  </si>
  <si>
    <t>Track Rprs/Rtrmts</t>
  </si>
  <si>
    <t>Balances used</t>
  </si>
  <si>
    <t>Explanation</t>
  </si>
  <si>
    <t>No.</t>
  </si>
  <si>
    <t>Number</t>
  </si>
  <si>
    <t>Account Title</t>
  </si>
  <si>
    <t>Treatment</t>
  </si>
  <si>
    <t>Balance</t>
  </si>
  <si>
    <t>&amp; Dep NOL Separately</t>
  </si>
  <si>
    <t>in Fin Stmt Exhs</t>
  </si>
  <si>
    <t>(See page 2)</t>
  </si>
  <si>
    <t>NOL Carryforward - Bonus Depreciation</t>
  </si>
  <si>
    <t>(a)</t>
  </si>
  <si>
    <t>19000433.1</t>
  </si>
  <si>
    <t>NOL Carryforward Repairs/Retirement</t>
  </si>
  <si>
    <t>Op not RB</t>
  </si>
  <si>
    <t>(b)</t>
  </si>
  <si>
    <t>Federal Income Taxes</t>
  </si>
  <si>
    <t>W/C</t>
  </si>
  <si>
    <t>(a), (b), (c)</t>
  </si>
  <si>
    <t>Federal Income Taxes Repairs/Retiremnt</t>
  </si>
  <si>
    <t>(c)</t>
  </si>
  <si>
    <t>GRB</t>
  </si>
  <si>
    <t>(d)</t>
  </si>
  <si>
    <t>28200002.1</t>
  </si>
  <si>
    <t>DFIT - Gas Plant Repairs/Retirement</t>
  </si>
  <si>
    <t>ERB</t>
  </si>
  <si>
    <t>(e)</t>
  </si>
  <si>
    <t>28200121.1</t>
  </si>
  <si>
    <t>DFIT - Electric Plant Repairs/Retirement</t>
  </si>
  <si>
    <t>Combined Balances</t>
  </si>
  <si>
    <t>Impact on Financial Statement Exhibits</t>
  </si>
  <si>
    <t>Page 2 of 4 Line "190 Current Deferred Taxes"</t>
  </si>
  <si>
    <t>Line 13 + Line 14</t>
  </si>
  <si>
    <t>Page 3 of 4 Line "236 Taxes Accrued"</t>
  </si>
  <si>
    <t>Line 15 + Line 16</t>
  </si>
  <si>
    <t>Page 3 of 4 Line "282 Accum. Def. Income Taxes - Other Prop."</t>
  </si>
  <si>
    <t>Sum Line 17 through Line 20</t>
  </si>
  <si>
    <t>Overall Impact on Balance Sheet</t>
  </si>
  <si>
    <t>Page 1 of 2 Line 33 "28200121 DFIT Electric Plant"</t>
  </si>
  <si>
    <t>Line 19</t>
  </si>
  <si>
    <t>Page 1 of 2 Line 35a2 "19000433 NOL Carryforward"</t>
  </si>
  <si>
    <t>Line 13 x 55.6653% (Note 1)</t>
  </si>
  <si>
    <t>Subtotal Electric Ratebase before Working Capital</t>
  </si>
  <si>
    <t>Allocation of Overall Impact on Working Capital to Electric</t>
  </si>
  <si>
    <t>Line 48</t>
  </si>
  <si>
    <t>Overall Impact on Electric Ratebase</t>
  </si>
  <si>
    <t>Page 1 of 1 Line 10 "Accumulated Deferred FIT"</t>
  </si>
  <si>
    <t>Line 17</t>
  </si>
  <si>
    <t>Page 1 of 1 Line 11 "NOL Carryforward"</t>
  </si>
  <si>
    <t>Line 13 x 44.3347% (Note 1)</t>
  </si>
  <si>
    <t>Subtotal Gas Ratebase before Working Capital</t>
  </si>
  <si>
    <t>Allocation of Overall Impact on Working Capital to Gas</t>
  </si>
  <si>
    <t>Line 49</t>
  </si>
  <si>
    <t>Overall Impact on Gas Ratebase</t>
  </si>
  <si>
    <t>Page 1 of 2 Line 28 "Comon Deferred Tax - Allocation to Electric"</t>
  </si>
  <si>
    <t>(Line 14 + Line 16) x 55.6653% (Note 1)</t>
  </si>
  <si>
    <t>Page 1 of 2 Line 29 "NOL Carryforward"</t>
  </si>
  <si>
    <t>Page 1 of 2 Line 43 " Common Deferred Tax - Allocation to Gas"</t>
  </si>
  <si>
    <t>(Line 14 + Line 16) x 44.3347% (Note 1)</t>
  </si>
  <si>
    <t>Page 1 of 2 Line 45 "NOL Carryforward"</t>
  </si>
  <si>
    <t>Page 2 of 2 Line 48 "Total Electric &amp; Gas Operating Investment"</t>
  </si>
  <si>
    <t>Allocation of Working Capital:</t>
  </si>
  <si>
    <t>Page 2 of 2 Line 90 "Electric Working Capital"</t>
  </si>
  <si>
    <t>Page 2 of 2 Line 92 "Gas Working Capital"</t>
  </si>
  <si>
    <t>Page 2 of 2 Line 105 "Non Operating Working Capital"</t>
  </si>
  <si>
    <t>Page 2 of 2 Line 76 "Total Investor Supplied Working Capital"</t>
  </si>
  <si>
    <t>Footnotes:</t>
  </si>
  <si>
    <t>(Note 2) Tracks accelerated depreciation on normalized assets.</t>
  </si>
  <si>
    <t>(a)  Tracks 2009/2010 NOL related to Bonus Depreciation from working capital to ratebase.</t>
  </si>
  <si>
    <t>(b)  Tracks 2009/2010 NOL related to Repairs and Retirements from working capital to operating not in ratebase.</t>
  </si>
  <si>
    <t>(c)  Tracks current FIT payable for Repairs and Retirements from working capital to operating not in ratebase.</t>
  </si>
  <si>
    <t>(d)  Tracks gas DFIT related to Repairs and Retirements from gas ratebase to operating not in ratebase.</t>
  </si>
  <si>
    <t>(e)  Tracks electric DFIT related to Repairs and Retirements from electric ratebase to operating not in ratebase.</t>
  </si>
  <si>
    <r>
      <t>E&amp;GRB</t>
    </r>
    <r>
      <rPr>
        <vertAlign val="superscript"/>
        <sz val="11"/>
        <color indexed="8"/>
        <rFont val="Calibri"/>
        <family val="2"/>
      </rPr>
      <t xml:space="preserve">(Note </t>
    </r>
    <r>
      <rPr>
        <vertAlign val="superscript"/>
        <sz val="9.7"/>
        <color indexed="8"/>
        <rFont val="Calibri"/>
        <family val="2"/>
      </rPr>
      <t>1)</t>
    </r>
  </si>
  <si>
    <r>
      <t xml:space="preserve">DFIT - Gas Plant </t>
    </r>
    <r>
      <rPr>
        <vertAlign val="superscript"/>
        <sz val="9.7"/>
        <color indexed="8"/>
        <rFont val="Calibri"/>
        <family val="2"/>
      </rPr>
      <t>(Note 2)</t>
    </r>
  </si>
  <si>
    <r>
      <t xml:space="preserve">DFIT - Electric Plant </t>
    </r>
    <r>
      <rPr>
        <vertAlign val="superscript"/>
        <sz val="9.7"/>
        <color indexed="8"/>
        <rFont val="Calibri"/>
        <family val="2"/>
      </rPr>
      <t>(Note 2)</t>
    </r>
  </si>
  <si>
    <r>
      <t xml:space="preserve">(Note </t>
    </r>
    <r>
      <rPr>
        <sz val="11"/>
        <color indexed="8"/>
        <rFont val="Calibri"/>
        <family val="2"/>
      </rPr>
      <t>1)</t>
    </r>
    <r>
      <rPr>
        <sz val="11"/>
        <rFont val="Calibri"/>
        <family val="2"/>
      </rPr>
      <t xml:space="preserve"> Allocated 55.67% to Electric and 44.33% to Gas based on an analysis of the causes for the Net Operating Losses.</t>
    </r>
  </si>
  <si>
    <t>4-Factor</t>
  </si>
  <si>
    <t>NOL</t>
  </si>
  <si>
    <t>Variance</t>
  </si>
  <si>
    <t>December 2010</t>
  </si>
  <si>
    <t>NOL Carryforward</t>
  </si>
  <si>
    <t xml:space="preserve"> </t>
  </si>
  <si>
    <t>Allowance for Working Capital</t>
  </si>
  <si>
    <t>(1)</t>
  </si>
  <si>
    <t>(2)</t>
  </si>
  <si>
    <t>(3)</t>
  </si>
  <si>
    <t>(2) Reclass 2009/2010 NOL related to bonus depreciation from working capital to ratebase.</t>
  </si>
  <si>
    <t>For the Twelve Month Period Ended December 31, 2010</t>
  </si>
  <si>
    <t>Four Factor</t>
  </si>
  <si>
    <t>UE/G-090704/5</t>
  </si>
  <si>
    <t>UE/G-11____</t>
  </si>
  <si>
    <t>December 2008-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</si>
  <si>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</si>
  <si>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</si>
  <si>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</si>
  <si>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</si>
  <si>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</si>
  <si>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</si>
  <si>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</si>
  <si>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</si>
  <si>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</si>
  <si>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</si>
  <si>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Treasury Grant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</si>
  <si>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</si>
  <si>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</si>
  <si>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</si>
  <si>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</si>
  <si>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</si>
  <si>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</si>
  <si>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</si>
  <si>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</si>
  <si>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</si>
  <si>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</si>
  <si>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</si>
  <si>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</si>
  <si>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</si>
  <si>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</si>
  <si>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</si>
  <si>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   NOL Carryforward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</si>
  <si>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</si>
  <si>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</si>
  <si>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</si>
  <si>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</si>
  <si>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</si>
  <si>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</si>
  <si>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</si>
  <si>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</si>
  <si>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</si>
  <si>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</si>
  <si>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</si>
  <si>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 - Allocation to Gas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</si>
  <si>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</si>
  <si>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</si>
  <si>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</si>
  <si>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</si>
  <si>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</si>
  <si>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</si>
  <si>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</si>
  <si>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</si>
  <si>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</si>
  <si>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</si>
  <si>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</si>
  <si>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</si>
  <si>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</si>
  <si>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</si>
  <si>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</si>
  <si>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</si>
  <si>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</si>
  <si>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</si>
  <si>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</si>
  <si>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FIT Taxes Accrued - Repair Allowance</t>
  </si>
  <si>
    <t>Total Non Operating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</si>
  <si>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</si>
  <si>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</si>
  <si>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</si>
  <si>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</si>
  <si>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</si>
  <si>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</si>
  <si>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</si>
  <si>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</si>
  <si>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>Less: Gas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</si>
  <si>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</si>
  <si>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</si>
  <si>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</si>
  <si>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</si>
  <si>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</si>
  <si>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</si>
  <si>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Gas Working Capital Ratio</t>
  </si>
  <si>
    <t>Gas Working Capital</t>
  </si>
  <si>
    <t>Non Operating Working Capital</t>
  </si>
  <si>
    <t>UG-090705</t>
  </si>
  <si>
    <t>UG-11____</t>
  </si>
  <si>
    <t xml:space="preserve">Variance To </t>
  </si>
  <si>
    <t xml:space="preserve">    Line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</si>
  <si>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</si>
  <si>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</si>
  <si>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</si>
  <si>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</si>
  <si>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</si>
  <si>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</si>
  <si>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</si>
  <si>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</si>
  <si>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</si>
  <si>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</si>
  <si>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Accumulated Deferred FIT</t>
  </si>
  <si>
    <t>Customer Deposits</t>
  </si>
  <si>
    <t xml:space="preserve">   Accumulated Depreciation and Other Liabilities</t>
  </si>
  <si>
    <t>Net Operating Investment</t>
  </si>
  <si>
    <t>Total Gas Rate Base</t>
  </si>
  <si>
    <t>(1) Reclass Gas DFIT - Repairs and Retirements from ratebase to operating investment not in ratebase.</t>
  </si>
  <si>
    <t>WUTC Docket No. UG-</t>
  </si>
  <si>
    <t>Total Gas</t>
  </si>
  <si>
    <t>2 - SALES TO CUSTOMERS</t>
  </si>
  <si>
    <t>3 - MUNICIPAL ADDITIONS</t>
  </si>
  <si>
    <t>4 - OTHER OPERATING REVENUES</t>
  </si>
  <si>
    <t>5 - TOTAL OPERATING REVENUES</t>
  </si>
  <si>
    <t>10 - GAS COSTS:</t>
  </si>
  <si>
    <t>12 - PURCHASED GAS</t>
  </si>
  <si>
    <t>14 - TOTAL PRODUCTION EXPENSES</t>
  </si>
  <si>
    <t>16 - OTHER ENERGY SUPPLY EXPENSES:</t>
  </si>
  <si>
    <t>17 - TRANSMISSION EXPENSE</t>
  </si>
  <si>
    <t>18 - DISTRIBUTION EXPENSE</t>
  </si>
  <si>
    <t>19 - CUSTOMER ACCOUNT EXPENSES</t>
  </si>
  <si>
    <t>20 - CUSTOMER SERVICE EXPENSES</t>
  </si>
  <si>
    <t>21 - CONSERVATION AMORTIZATION</t>
  </si>
  <si>
    <t>22 - ADMIN &amp; GENERAL EXPENSE</t>
  </si>
  <si>
    <t>23 - DEPRECIATION</t>
  </si>
  <si>
    <t>24 - AMORTIZATION</t>
  </si>
  <si>
    <t>25 - AMORTIZATION OF PROPERTY LOSS</t>
  </si>
  <si>
    <t>26 - OTHER OPERATING EXPENSES</t>
  </si>
  <si>
    <t>28 - TAXES OTHER THAN F.I.T.</t>
  </si>
  <si>
    <t>29 - FEDERAL INCOME TAXES</t>
  </si>
  <si>
    <t>30 - DEFERRED INCOME TAXES</t>
  </si>
  <si>
    <t>31 - TOTAL OPERATING REV. DEDUCT.</t>
  </si>
  <si>
    <t>33 - NET OPERATING INCOME</t>
  </si>
  <si>
    <t xml:space="preserve">35 - RATE BASE </t>
  </si>
  <si>
    <t>For TheTwelve Months Ended December 31, 2008 and December 31, 2010</t>
  </si>
  <si>
    <t>WUTC Docket No. UE-090705</t>
  </si>
  <si>
    <t>December 31, 2008 and December 31, 2010</t>
  </si>
  <si>
    <t xml:space="preserve">Dec-08 AMA </t>
  </si>
  <si>
    <t xml:space="preserve">  190 Accum.Deferred Income Taxes</t>
  </si>
  <si>
    <t>(Note 1)  Repairs/Retirements and NOL reallocations did not impact December 2010 period end Balance Sheet line items.</t>
  </si>
  <si>
    <t>Dec. 08-Dec. 10</t>
  </si>
  <si>
    <t>Repairs</t>
  </si>
  <si>
    <t>Gas Rate Base With Reallocation of Tax Accounts (Note 1)</t>
  </si>
  <si>
    <t>Gas Rate Base With and Without Reallocation of Tax Accounts (Note 1)</t>
  </si>
  <si>
    <t>(Note 1) An overview of Repairs/Retirements and NOL reallocations by Ratebase line item is shown on JHS/MJS-3 page 3.06.</t>
  </si>
  <si>
    <t>Reallocation</t>
  </si>
  <si>
    <t>Explanations</t>
  </si>
  <si>
    <t>Reallocation Explanations:</t>
  </si>
  <si>
    <t>(3) Explained in page 3.09.</t>
  </si>
  <si>
    <t>Without Reallocation of Tax Accounts</t>
  </si>
  <si>
    <t>With Reallocation of Tax Accounts used in MJS-3 Page 3.03</t>
  </si>
  <si>
    <t>BALANCE SHEET WITH REALLOCATION OF TAX ACCOUNTS (NOTE 2)</t>
  </si>
  <si>
    <t>(Note 2)  An overview of Repairs/Retirements and NOL reallocations by Balance Sheet line item is shown on JHS/MJS-3</t>
  </si>
  <si>
    <t xml:space="preserve">    page 3.06.  The balance sheet without the reallocation of tax accounts is presented in the</t>
  </si>
  <si>
    <t>first column of JHS/MJS-3 page 3.07.</t>
  </si>
  <si>
    <t>Combined Working Capital With Reallocation of Tax Accounts (Note 1)</t>
  </si>
  <si>
    <t>(Note 1)  An overview of Repairs/Retirements and NOL reallocations by Ratebase line item is shown on</t>
  </si>
  <si>
    <t>tax accounts is presented in the first column of JHS/MJS-3 page 3.09.</t>
  </si>
  <si>
    <t>Overview of Reallocation of SAP Tax Balance Sheet Accounts</t>
  </si>
  <si>
    <t>Footnotes and Reallocation Explanations</t>
  </si>
  <si>
    <t>Reallocation Explanations</t>
  </si>
  <si>
    <t>BALANCE SHEET WITH AND WITHOUT REALLOCATION OF TAX ACCOUNTS (NOTE 1)</t>
  </si>
  <si>
    <t>Balance Sheet Without Reallocation of Tax Accounts</t>
  </si>
  <si>
    <t>With Reallocation of Tax Accounts used in JHS/MJS-3 Page 3.02</t>
  </si>
  <si>
    <t>(Note 1) - An overview of Repairs/Retirements and NOL reallocations by Balance Sheet line item is shown on JHS/MJS-3 page 3.06.</t>
  </si>
  <si>
    <t>Combined Working Capital With and Without Reallocation of Tax Accounts (Note 1)</t>
  </si>
  <si>
    <t>With Reallocation of Tax Accounts used in JHS/MJS-3 Page 3.04</t>
  </si>
  <si>
    <t>12/31/2010 AMA</t>
  </si>
  <si>
    <t>(Note 1) An overview of Repairs/Retirements and NOL reallocations by Working Capital line item is shown on JHS/MJS-3 page 3.06.</t>
  </si>
  <si>
    <t>(2) Reclass Current FIT payable and NOL related to Repairs and Retirements from working capital to operating not in ratebase.</t>
  </si>
  <si>
    <t>(3) Reclass 2009/2010 NOL related to bonus depreciation from working capital to electric ratebase.</t>
  </si>
  <si>
    <t>(4) Reclass 2009/2010 NOL related to bonus depreciation from working capital to gas ratebase.</t>
  </si>
  <si>
    <t xml:space="preserve">JHS-3/MJS-3 page 3.06.  The ratebase calculation without the reallocation of tax accounts is </t>
  </si>
  <si>
    <t>presented in the first column of MJS-3 page 3.08.</t>
  </si>
  <si>
    <t>(Note 1)  An overview of Repairs/Retirements and NOL reallocations by Working Capital line item</t>
  </si>
  <si>
    <t xml:space="preserve"> is shown on JHS/MJS-3 page 3.06.   The working capital calculation without the reallocation of </t>
  </si>
  <si>
    <r>
      <t xml:space="preserve">Impact on </t>
    </r>
    <r>
      <rPr>
        <b/>
        <sz val="11"/>
        <color indexed="8"/>
        <rFont val="Calibri"/>
        <family val="2"/>
      </rPr>
      <t>JHS-3 and MJS-3 Page 3.07</t>
    </r>
    <r>
      <rPr>
        <sz val="11"/>
        <color indexed="8"/>
        <rFont val="Calibri"/>
        <family val="2"/>
      </rPr>
      <t xml:space="preserve"> Combined Balance Sheet (as demonstrated in JHS/MJS-3 page 3.07):</t>
    </r>
  </si>
  <si>
    <r>
      <t xml:space="preserve">Impact on </t>
    </r>
    <r>
      <rPr>
        <b/>
        <sz val="11"/>
        <color indexed="8"/>
        <rFont val="Calibri"/>
        <family val="2"/>
      </rPr>
      <t>JHS-3 Page 3.08</t>
    </r>
    <r>
      <rPr>
        <sz val="11"/>
        <color indexed="8"/>
        <rFont val="Calibri"/>
        <family val="2"/>
      </rPr>
      <t xml:space="preserve"> Electric Ratebase (as demonstrated in JHS-3 page 3.08):</t>
    </r>
  </si>
  <si>
    <r>
      <t xml:space="preserve">Impact on </t>
    </r>
    <r>
      <rPr>
        <b/>
        <sz val="11"/>
        <color indexed="8"/>
        <rFont val="Calibri"/>
        <family val="2"/>
      </rPr>
      <t>MJS-3 Page 3.08</t>
    </r>
    <r>
      <rPr>
        <sz val="11"/>
        <color indexed="8"/>
        <rFont val="Calibri"/>
        <family val="2"/>
      </rPr>
      <t xml:space="preserve"> Gas Ratebase (as demonstrated in MJS-3 page 3.08):</t>
    </r>
  </si>
  <si>
    <r>
      <t xml:space="preserve">Impact on </t>
    </r>
    <r>
      <rPr>
        <b/>
        <sz val="11"/>
        <color indexed="8"/>
        <rFont val="Calibri"/>
        <family val="2"/>
      </rPr>
      <t>JHS-3 and MJS-3 Page 3.09</t>
    </r>
    <r>
      <rPr>
        <sz val="11"/>
        <color indexed="8"/>
        <rFont val="Calibri"/>
        <family val="2"/>
      </rPr>
      <t xml:space="preserve"> Combined Working Capital (as demonstrated in JHS/MJS-3 page 3.09):</t>
    </r>
  </si>
  <si>
    <t xml:space="preserve">
Track Taxes for Repairs / NOL</t>
  </si>
  <si>
    <t xml:space="preserve">(Note 1) </t>
  </si>
  <si>
    <t>Track Taxes for Repairs / NOL</t>
  </si>
  <si>
    <t>PUGET SOUND ENERGY, INC.</t>
  </si>
  <si>
    <t>Puget Sound Energy, Inc.</t>
  </si>
  <si>
    <t>PUGET SOUND ENERGY, INC.-ELECTRIC &amp; GAS</t>
  </si>
  <si>
    <t>(4)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</si>
</sst>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mmm\ d\,\ yyyy"/>
    <numFmt numFmtId="168" formatCode="0.000000"/>
    <numFmt numFmtId="169" formatCode="mm/dd/yy"/>
    <numFmt numFmtId="170" formatCode="0.00_)"/>
    <numFmt numFmtId="171" formatCode="0.0000000"/>
    <numFmt numFmtId="172" formatCode="_(* #,##0.0_);_(* \(#,##0.0\);_(* &quot;-&quot;_);_(@_)"/>
    <numFmt numFmtId="173" formatCode="_(* #,##0.00000_);_(* \(#,##0.00000\);_(* &quot;-&quot;??_);_(@_)"/>
    <numFmt numFmtId="174" formatCode="d\.mmm\.yy"/>
    <numFmt numFmtId="175" formatCode="#."/>
    <numFmt numFmtId="176" formatCode="_(* ###0_);_(* \(###0\);_(* &quot;-&quot;_);_(@_)"/>
    <numFmt numFmtId="177" formatCode="_(&quot;$&quot;* #,##0.0000_);_(&quot;$&quot;* \(#,##0.0000\);_(&quot;$&quot;* &quot;-&quot;????_);_(@_)"/>
    <numFmt numFmtId="178" formatCode="&quot;$&quot;#,##0.00"/>
    <numFmt numFmtId="179" formatCode="0.0000%"/>
    <numFmt numFmtId="180" formatCode="mmmm\-yy"/>
    <numFmt numFmtId="181" formatCode="0000"/>
    <numFmt numFmtId="182" formatCode="000000"/>
    <numFmt numFmtId="183" formatCode="_(&quot;$&quot;* #,##0.0_);_(&quot;$&quot;* \(#,##0.0\);_(&quot;$&quot;* &quot;-&quot;??_);_(@_)"/>
    <numFmt numFmtId="184" formatCode="&quot;$&quot;#,##0;\-&quot;$&quot;#,##0"/>
    <numFmt numFmtId="185" formatCode="m/d/yy;@"/>
    <numFmt numFmtId="186" formatCode="_([$€-2]* #,##0.00_);_([$€-2]* \(#,##0.00\);_([$€-2]* &quot;-&quot;??_)"/>
    <numFmt numFmtId="187" formatCode="0.00000000%"/>
    <numFmt numFmtId="188" formatCode="mmmm\ yyyy"/>
    <numFmt numFmtId="189" formatCode="#,###_);[Red]\(#,###\)"/>
    <numFmt numFmtId="190" formatCode="mm/yy"/>
    <numFmt numFmtId="191" formatCode="_(* #,##0.0_);_(* \(#,##0.0\);_(* &quot;-&quot;??_);_(@_)"/>
    <numFmt numFmtId="192" formatCode="_(* #,##0.00_);_(* \(#,##0.00\);_(* &quot;-&quot;_);_(@_)"/>
    <numFmt numFmtId="193" formatCode="[$-409]mmm\-yy;@"/>
    <numFmt numFmtId="194" formatCode="mmm\-yyyy"/>
    <numFmt numFmtId="195" formatCode="[$-409]dddd\,\ mmmm\ dd\,\ yyyy"/>
    <numFmt numFmtId="196" formatCode="_(* #,##0.0_);_(* \(#,##0.0\);_(* &quot;-&quot;?_);_(@_)"/>
    <numFmt numFmtId="197" formatCode="[$-409]h:mm:ss\ AM/PM"/>
    <numFmt numFmtId="198" formatCode="[$-409]mmmm\-yy;@"/>
    <numFmt numFmtId="199" formatCode="_(* #,##0.0000_);_(* \(#,##0.0000\);_(* &quot;-&quot;?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mmmm\ d\,\ yyyy;@"/>
    <numFmt numFmtId="205" formatCode="0.00000%"/>
    <numFmt numFmtId="206" formatCode="0.000%"/>
    <numFmt numFmtId="207" formatCode="_(&quot;$&quot;* #,##0.0000_);_(&quot;$&quot;* \(#,##0.0000\);_(&quot;$&quot;* &quot;-&quot;??_);_(@_)"/>
    <numFmt numFmtId="208" formatCode="_(* #,##0.000_);_(* \(#,##0.000\);_(* &quot;-&quot;???_);_(@_)"/>
    <numFmt numFmtId="209" formatCode="_(* #,##0.000000_);_(* \(#,##0.000000\);_(* &quot;-&quot;??????_);_(@_)"/>
    <numFmt numFmtId="210" formatCode="0.000000%"/>
    <numFmt numFmtId="211" formatCode="__@"/>
    <numFmt numFmtId="212" formatCode="______@"/>
    <numFmt numFmtId="213" formatCode="________@"/>
    <numFmt numFmtId="214" formatCode="#,##0;\(#,##0\)"/>
    <numFmt numFmtId="215" formatCode="&quot;$&quot;#,##0\ ;\(&quot;$&quot;#,##0\)"/>
    <numFmt numFmtId="216" formatCode="_(* #,##0.0000_);_(* \(#,##0.0000\);_(* &quot;-&quot;??_);_(@_)"/>
    <numFmt numFmtId="217" formatCode="#,##0_);[Red]\(#,##0\);&quot; &quot;"/>
    <numFmt numFmtId="218" formatCode="#,##0.0_);[Red]\(#,##0.0\);&quot; &quot;"/>
    <numFmt numFmtId="219" formatCode="#,##0.00_);[Red]\(#,##0.00\);&quot; &quot;"/>
    <numFmt numFmtId="220" formatCode="_(&quot;$&quot;* #,##0.00000_);_(&quot;$&quot;* \(#,##0.00000\);_(&quot;$&quot;* &quot;-&quot;?????_);_(@_)"/>
    <numFmt numFmtId="221" formatCode="0.0000000%"/>
    <numFmt numFmtId="222" formatCode="_(&quot;$&quot;* #,##0.000000_);_(&quot;$&quot;* \(#,##0.000000\);_(&quot;$&quot;* &quot;-&quot;??????_);_(@_)"/>
  </numFmts>
  <fonts count="74">
    <font>
      <sz val="8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b/>
      <i/>
      <sz val="8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color indexed="24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.7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6">
    <xf numFmtId="168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0" fontId="5" fillId="0" borderId="0">
      <alignment/>
      <protection/>
    </xf>
    <xf numFmtId="181" fontId="6" fillId="0" borderId="0">
      <alignment horizontal="left"/>
      <protection/>
    </xf>
    <xf numFmtId="182" fontId="7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9" fillId="29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 applyFont="0" applyFill="0" applyBorder="0" applyAlignment="0" applyProtection="0"/>
    <xf numFmtId="174" fontId="11" fillId="0" borderId="0" applyFill="0" applyBorder="0" applyAlignment="0">
      <protection/>
    </xf>
    <xf numFmtId="0" fontId="12" fillId="30" borderId="1" applyNumberFormat="0" applyAlignment="0" applyProtection="0"/>
    <xf numFmtId="0" fontId="13" fillId="31" borderId="2" applyNumberFormat="0" applyAlignment="0" applyProtection="0"/>
    <xf numFmtId="41" fontId="4" fillId="3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20" fillId="0" borderId="0">
      <alignment/>
      <protection locked="0"/>
    </xf>
    <xf numFmtId="0" fontId="19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6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168" fontId="4" fillId="0" borderId="0">
      <alignment/>
      <protection/>
    </xf>
    <xf numFmtId="18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183" fontId="27" fillId="0" borderId="0" applyNumberFormat="0" applyFill="0" applyBorder="0" applyProtection="0">
      <alignment horizontal="right"/>
    </xf>
    <xf numFmtId="0" fontId="28" fillId="0" borderId="3" applyNumberFormat="0" applyAlignment="0" applyProtection="0"/>
    <xf numFmtId="0" fontId="28" fillId="0" borderId="4">
      <alignment horizontal="left"/>
      <protection/>
    </xf>
    <xf numFmtId="14" fontId="29" fillId="10" borderId="5">
      <alignment horizontal="center" vertical="center" wrapText="1"/>
      <protection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38" fontId="33" fillId="0" borderId="0">
      <alignment/>
      <protection/>
    </xf>
    <xf numFmtId="4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11" borderId="1" applyNumberFormat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41" fontId="36" fillId="11" borderId="10">
      <alignment horizontal="left"/>
      <protection locked="0"/>
    </xf>
    <xf numFmtId="10" fontId="36" fillId="11" borderId="10">
      <alignment horizontal="right"/>
      <protection locked="0"/>
    </xf>
    <xf numFmtId="41" fontId="36" fillId="11" borderId="10">
      <alignment horizontal="left"/>
      <protection locked="0"/>
    </xf>
    <xf numFmtId="0" fontId="26" fillId="32" borderId="0">
      <alignment/>
      <protection/>
    </xf>
    <xf numFmtId="3" fontId="37" fillId="0" borderId="0" applyFill="0" applyBorder="0" applyAlignment="0" applyProtection="0"/>
    <xf numFmtId="0" fontId="38" fillId="0" borderId="11" applyNumberFormat="0" applyFill="0" applyAlignment="0" applyProtection="0"/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0" fontId="39" fillId="11" borderId="0" applyNumberFormat="0" applyBorder="0" applyAlignment="0" applyProtection="0"/>
    <xf numFmtId="37" fontId="40" fillId="0" borderId="0">
      <alignment/>
      <protection/>
    </xf>
    <xf numFmtId="170" fontId="41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0" fillId="0" borderId="0">
      <alignment horizontal="left" wrapText="1"/>
      <protection/>
    </xf>
    <xf numFmtId="0" fontId="4" fillId="0" borderId="0">
      <alignment/>
      <protection/>
    </xf>
    <xf numFmtId="37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167" fontId="4" fillId="0" borderId="0">
      <alignment horizontal="left" wrapText="1"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42" fillId="30" borderId="1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4" fillId="36" borderId="10">
      <alignment/>
      <protection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4" fillId="0" borderId="5">
      <alignment horizontal="center"/>
      <protection/>
    </xf>
    <xf numFmtId="3" fontId="15" fillId="0" borderId="0" applyFont="0" applyFill="0" applyBorder="0" applyAlignment="0" applyProtection="0"/>
    <xf numFmtId="0" fontId="15" fillId="37" borderId="0" applyNumberFormat="0" applyFont="0" applyBorder="0" applyAlignment="0" applyProtection="0"/>
    <xf numFmtId="0" fontId="19" fillId="0" borderId="0">
      <alignment/>
      <protection/>
    </xf>
    <xf numFmtId="3" fontId="45" fillId="0" borderId="0" applyFill="0" applyBorder="0" applyAlignment="0" applyProtection="0"/>
    <xf numFmtId="0" fontId="46" fillId="0" borderId="0">
      <alignment/>
      <protection/>
    </xf>
    <xf numFmtId="3" fontId="45" fillId="0" borderId="0" applyFill="0" applyBorder="0" applyAlignment="0" applyProtection="0"/>
    <xf numFmtId="42" fontId="4" fillId="30" borderId="0">
      <alignment/>
      <protection/>
    </xf>
    <xf numFmtId="42" fontId="4" fillId="30" borderId="16">
      <alignment vertical="center"/>
      <protection/>
    </xf>
    <xf numFmtId="0" fontId="29" fillId="30" borderId="17" applyNumberFormat="0">
      <alignment horizontal="center" vertical="center" wrapText="1"/>
      <protection/>
    </xf>
    <xf numFmtId="10" fontId="4" fillId="30" borderId="0">
      <alignment/>
      <protection/>
    </xf>
    <xf numFmtId="177" fontId="4" fillId="30" borderId="0">
      <alignment/>
      <protection/>
    </xf>
    <xf numFmtId="164" fontId="33" fillId="0" borderId="0" applyBorder="0" applyAlignment="0">
      <protection/>
    </xf>
    <xf numFmtId="42" fontId="4" fillId="30" borderId="18">
      <alignment horizontal="left"/>
      <protection/>
    </xf>
    <xf numFmtId="177" fontId="47" fillId="30" borderId="18">
      <alignment horizontal="left"/>
      <protection/>
    </xf>
    <xf numFmtId="164" fontId="33" fillId="0" borderId="0" applyBorder="0" applyAlignment="0">
      <protection/>
    </xf>
    <xf numFmtId="14" fontId="0" fillId="0" borderId="0" applyNumberFormat="0" applyFill="0" applyBorder="0" applyAlignment="0" applyProtection="0"/>
    <xf numFmtId="172" fontId="4" fillId="0" borderId="0" applyFont="0" applyFill="0" applyAlignment="0">
      <protection/>
    </xf>
    <xf numFmtId="4" fontId="48" fillId="11" borderId="19" applyNumberFormat="0" applyProtection="0">
      <alignment vertical="center"/>
    </xf>
    <xf numFmtId="4" fontId="49" fillId="11" borderId="19" applyNumberFormat="0" applyProtection="0">
      <alignment vertical="center"/>
    </xf>
    <xf numFmtId="4" fontId="48" fillId="11" borderId="19" applyNumberFormat="0" applyProtection="0">
      <alignment horizontal="left" vertical="center" indent="1"/>
    </xf>
    <xf numFmtId="0" fontId="48" fillId="11" borderId="19" applyNumberFormat="0" applyProtection="0">
      <alignment horizontal="left" vertical="top" indent="1"/>
    </xf>
    <xf numFmtId="4" fontId="48" fillId="38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4" fillId="3" borderId="15" applyNumberFormat="0" applyProtection="0">
      <alignment horizontal="left" vertical="center" indent="1"/>
    </xf>
    <xf numFmtId="4" fontId="43" fillId="5" borderId="19" applyNumberFormat="0" applyProtection="0">
      <alignment horizontal="right" vertical="center"/>
    </xf>
    <xf numFmtId="4" fontId="43" fillId="4" borderId="19" applyNumberFormat="0" applyProtection="0">
      <alignment horizontal="right" vertical="center"/>
    </xf>
    <xf numFmtId="4" fontId="43" fillId="27" borderId="19" applyNumberFormat="0" applyProtection="0">
      <alignment horizontal="right" vertical="center"/>
    </xf>
    <xf numFmtId="4" fontId="43" fillId="13" borderId="19" applyNumberFormat="0" applyProtection="0">
      <alignment horizontal="right" vertical="center"/>
    </xf>
    <xf numFmtId="4" fontId="43" fillId="40" borderId="19" applyNumberFormat="0" applyProtection="0">
      <alignment horizontal="right" vertical="center"/>
    </xf>
    <xf numFmtId="4" fontId="43" fillId="14" borderId="19" applyNumberFormat="0" applyProtection="0">
      <alignment horizontal="right" vertical="center"/>
    </xf>
    <xf numFmtId="4" fontId="43" fillId="41" borderId="19" applyNumberFormat="0" applyProtection="0">
      <alignment horizontal="right" vertical="center"/>
    </xf>
    <xf numFmtId="4" fontId="43" fillId="42" borderId="19" applyNumberFormat="0" applyProtection="0">
      <alignment horizontal="right" vertical="center"/>
    </xf>
    <xf numFmtId="4" fontId="43" fillId="12" borderId="19" applyNumberFormat="0" applyProtection="0">
      <alignment horizontal="right" vertical="center"/>
    </xf>
    <xf numFmtId="4" fontId="48" fillId="43" borderId="2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50" fillId="25" borderId="0" applyNumberFormat="0" applyProtection="0">
      <alignment horizontal="left" vertical="center" indent="1"/>
    </xf>
    <xf numFmtId="4" fontId="43" fillId="38" borderId="19" applyNumberFormat="0" applyProtection="0">
      <alignment horizontal="right" vertical="center"/>
    </xf>
    <xf numFmtId="4" fontId="43" fillId="36" borderId="0" applyNumberFormat="0" applyProtection="0">
      <alignment horizontal="left" vertical="center" indent="1"/>
    </xf>
    <xf numFmtId="4" fontId="43" fillId="38" borderId="0" applyNumberFormat="0" applyProtection="0">
      <alignment horizontal="left" vertical="center" indent="1"/>
    </xf>
    <xf numFmtId="0" fontId="4" fillId="25" borderId="19" applyNumberFormat="0" applyProtection="0">
      <alignment horizontal="left" vertical="center" indent="1"/>
    </xf>
    <xf numFmtId="0" fontId="4" fillId="25" borderId="19" applyNumberFormat="0" applyProtection="0">
      <alignment horizontal="left" vertical="top" indent="1"/>
    </xf>
    <xf numFmtId="0" fontId="4" fillId="38" borderId="19" applyNumberFormat="0" applyProtection="0">
      <alignment horizontal="left" vertical="center" indent="1"/>
    </xf>
    <xf numFmtId="0" fontId="4" fillId="38" borderId="19" applyNumberFormat="0" applyProtection="0">
      <alignment horizontal="left" vertical="top" indent="1"/>
    </xf>
    <xf numFmtId="0" fontId="4" fillId="2" borderId="19" applyNumberFormat="0" applyProtection="0">
      <alignment horizontal="left" vertical="center" indent="1"/>
    </xf>
    <xf numFmtId="0" fontId="4" fillId="2" borderId="19" applyNumberFormat="0" applyProtection="0">
      <alignment horizontal="left" vertical="top" indent="1"/>
    </xf>
    <xf numFmtId="0" fontId="4" fillId="36" borderId="19" applyNumberFormat="0" applyProtection="0">
      <alignment horizontal="left" vertical="center" indent="1"/>
    </xf>
    <xf numFmtId="0" fontId="4" fillId="36" borderId="19" applyNumberFormat="0" applyProtection="0">
      <alignment horizontal="left" vertical="top" indent="1"/>
    </xf>
    <xf numFmtId="0" fontId="4" fillId="30" borderId="9" applyNumberFormat="0">
      <alignment/>
      <protection locked="0"/>
    </xf>
    <xf numFmtId="4" fontId="43" fillId="6" borderId="19" applyNumberFormat="0" applyProtection="0">
      <alignment vertical="center"/>
    </xf>
    <xf numFmtId="4" fontId="51" fillId="6" borderId="19" applyNumberFormat="0" applyProtection="0">
      <alignment vertical="center"/>
    </xf>
    <xf numFmtId="4" fontId="43" fillId="6" borderId="19" applyNumberFormat="0" applyProtection="0">
      <alignment horizontal="left" vertical="center" indent="1"/>
    </xf>
    <xf numFmtId="0" fontId="43" fillId="6" borderId="19" applyNumberFormat="0" applyProtection="0">
      <alignment horizontal="left" vertical="top" indent="1"/>
    </xf>
    <xf numFmtId="4" fontId="43" fillId="36" borderId="19" applyNumberFormat="0" applyProtection="0">
      <alignment horizontal="right" vertical="center"/>
    </xf>
    <xf numFmtId="4" fontId="51" fillId="36" borderId="19" applyNumberFormat="0" applyProtection="0">
      <alignment horizontal="right" vertical="center"/>
    </xf>
    <xf numFmtId="4" fontId="43" fillId="38" borderId="19" applyNumberFormat="0" applyProtection="0">
      <alignment horizontal="left" vertical="center" indent="1"/>
    </xf>
    <xf numFmtId="0" fontId="43" fillId="38" borderId="19" applyNumberFormat="0" applyProtection="0">
      <alignment horizontal="left" vertical="top" indent="1"/>
    </xf>
    <xf numFmtId="4" fontId="52" fillId="44" borderId="0" applyNumberFormat="0" applyProtection="0">
      <alignment horizontal="left" vertical="center" indent="1"/>
    </xf>
    <xf numFmtId="4" fontId="53" fillId="36" borderId="19" applyNumberFormat="0" applyProtection="0">
      <alignment horizontal="right" vertical="center"/>
    </xf>
    <xf numFmtId="39" fontId="4" fillId="45" borderId="0">
      <alignment/>
      <protection/>
    </xf>
    <xf numFmtId="0" fontId="58" fillId="0" borderId="0" applyNumberFormat="0" applyFill="0" applyBorder="0" applyAlignment="0" applyProtection="0"/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33" fillId="0" borderId="18">
      <alignment/>
      <protection/>
    </xf>
    <xf numFmtId="39" fontId="0" fillId="46" borderId="0">
      <alignment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40" fontId="54" fillId="0" borderId="0" applyBorder="0">
      <alignment horizontal="right"/>
      <protection/>
    </xf>
    <xf numFmtId="41" fontId="55" fillId="30" borderId="0">
      <alignment horizontal="left"/>
      <protection/>
    </xf>
    <xf numFmtId="0" fontId="56" fillId="0" borderId="0">
      <alignment/>
      <protection/>
    </xf>
    <xf numFmtId="0" fontId="57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178" fontId="59" fillId="30" borderId="0">
      <alignment horizontal="left" vertical="center"/>
      <protection/>
    </xf>
    <xf numFmtId="0" fontId="29" fillId="30" borderId="0">
      <alignment horizontal="left" wrapText="1"/>
      <protection/>
    </xf>
    <xf numFmtId="0" fontId="60" fillId="0" borderId="0">
      <alignment horizontal="left" vertical="center"/>
      <protection/>
    </xf>
    <xf numFmtId="0" fontId="61" fillId="0" borderId="22" applyNumberFormat="0" applyFill="0" applyAlignment="0" applyProtection="0"/>
    <xf numFmtId="0" fontId="19" fillId="0" borderId="23">
      <alignment/>
      <protection/>
    </xf>
    <xf numFmtId="0" fontId="38" fillId="0" borderId="0" applyNumberFormat="0" applyFill="0" applyBorder="0" applyAlignment="0" applyProtection="0"/>
  </cellStyleXfs>
  <cellXfs count="336">
    <xf numFmtId="0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centerContinuous"/>
    </xf>
    <xf numFmtId="0" fontId="29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/>
    </xf>
    <xf numFmtId="14" fontId="62" fillId="0" borderId="0" xfId="0" applyNumberFormat="1" applyFont="1" applyFill="1" applyAlignment="1">
      <alignment horizontal="center"/>
    </xf>
    <xf numFmtId="164" fontId="62" fillId="0" borderId="0" xfId="360" applyNumberFormat="1" applyFont="1" applyFill="1" applyAlignment="1">
      <alignment/>
    </xf>
    <xf numFmtId="0" fontId="62" fillId="0" borderId="0" xfId="0" applyNumberFormat="1" applyFont="1" applyFill="1" applyAlignment="1">
      <alignment horizontal="left"/>
    </xf>
    <xf numFmtId="10" fontId="63" fillId="0" borderId="16" xfId="509" applyNumberFormat="1" applyFont="1" applyFill="1" applyBorder="1" applyAlignment="1">
      <alignment/>
    </xf>
    <xf numFmtId="10" fontId="62" fillId="0" borderId="16" xfId="509" applyNumberFormat="1" applyFont="1" applyFill="1" applyBorder="1" applyAlignment="1">
      <alignment/>
    </xf>
    <xf numFmtId="3" fontId="62" fillId="0" borderId="0" xfId="36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 horizontal="left" wrapText="1"/>
    </xf>
    <xf numFmtId="42" fontId="62" fillId="0" borderId="0" xfId="391" applyNumberFormat="1" applyFont="1" applyFill="1" applyAlignment="1">
      <alignment/>
    </xf>
    <xf numFmtId="41" fontId="62" fillId="0" borderId="0" xfId="391" applyNumberFormat="1" applyFont="1" applyFill="1" applyAlignment="1">
      <alignment/>
    </xf>
    <xf numFmtId="0" fontId="62" fillId="0" borderId="0" xfId="0" applyNumberFormat="1" applyFont="1" applyFill="1" applyBorder="1" applyAlignment="1">
      <alignment horizontal="center"/>
    </xf>
    <xf numFmtId="42" fontId="62" fillId="0" borderId="4" xfId="391" applyNumberFormat="1" applyFont="1" applyFill="1" applyBorder="1" applyAlignment="1">
      <alignment/>
    </xf>
    <xf numFmtId="10" fontId="62" fillId="0" borderId="4" xfId="509" applyNumberFormat="1" applyFont="1" applyFill="1" applyBorder="1" applyAlignment="1">
      <alignment/>
    </xf>
    <xf numFmtId="10" fontId="62" fillId="0" borderId="4" xfId="0" applyNumberFormat="1" applyFont="1" applyFill="1" applyBorder="1" applyAlignment="1">
      <alignment/>
    </xf>
    <xf numFmtId="166" fontId="62" fillId="0" borderId="0" xfId="0" applyNumberFormat="1" applyFont="1" applyFill="1" applyAlignment="1">
      <alignment/>
    </xf>
    <xf numFmtId="166" fontId="62" fillId="0" borderId="0" xfId="391" applyNumberFormat="1" applyFont="1" applyFill="1" applyAlignment="1">
      <alignment/>
    </xf>
    <xf numFmtId="0" fontId="62" fillId="0" borderId="0" xfId="0" applyNumberFormat="1" applyFont="1" applyFill="1" applyBorder="1" applyAlignment="1">
      <alignment/>
    </xf>
    <xf numFmtId="10" fontId="62" fillId="0" borderId="17" xfId="509" applyNumberFormat="1" applyFont="1" applyFill="1" applyBorder="1" applyAlignment="1">
      <alignment/>
    </xf>
    <xf numFmtId="4" fontId="62" fillId="0" borderId="0" xfId="360" applyFont="1" applyFill="1" applyAlignment="1">
      <alignment/>
    </xf>
    <xf numFmtId="166" fontId="62" fillId="0" borderId="4" xfId="391" applyNumberFormat="1" applyFont="1" applyFill="1" applyBorder="1" applyAlignment="1">
      <alignment/>
    </xf>
    <xf numFmtId="10" fontId="62" fillId="0" borderId="16" xfId="0" applyNumberFormat="1" applyFont="1" applyFill="1" applyBorder="1" applyAlignment="1">
      <alignment/>
    </xf>
    <xf numFmtId="4" fontId="62" fillId="0" borderId="0" xfId="0" applyNumberFormat="1" applyFont="1" applyFill="1" applyAlignment="1">
      <alignment/>
    </xf>
    <xf numFmtId="0" fontId="4" fillId="0" borderId="0" xfId="489" applyNumberFormat="1" applyFont="1" applyAlignment="1">
      <alignment/>
      <protection/>
    </xf>
    <xf numFmtId="0" fontId="4" fillId="0" borderId="0" xfId="489" applyNumberFormat="1" applyAlignment="1">
      <alignment/>
      <protection/>
    </xf>
    <xf numFmtId="164" fontId="4" fillId="0" borderId="0" xfId="339" applyNumberFormat="1" applyFont="1" applyAlignment="1">
      <alignment horizontal="center" vertical="center" wrapText="1"/>
    </xf>
    <xf numFmtId="0" fontId="4" fillId="0" borderId="0" xfId="489" applyNumberFormat="1" applyFont="1" applyFill="1" applyAlignment="1">
      <alignment horizontal="center" vertical="center" wrapText="1"/>
      <protection/>
    </xf>
    <xf numFmtId="0" fontId="4" fillId="0" borderId="0" xfId="489" applyNumberFormat="1" applyFill="1" applyAlignment="1">
      <alignment/>
      <protection/>
    </xf>
    <xf numFmtId="185" fontId="4" fillId="0" borderId="0" xfId="489" applyNumberFormat="1" applyFont="1" applyFill="1" applyBorder="1" applyAlignment="1">
      <alignment horizontal="center"/>
      <protection/>
    </xf>
    <xf numFmtId="37" fontId="43" fillId="0" borderId="24" xfId="489" applyNumberFormat="1" applyFont="1" applyFill="1" applyBorder="1" applyAlignment="1">
      <alignment horizontal="center" vertical="top" wrapText="1"/>
      <protection/>
    </xf>
    <xf numFmtId="37" fontId="43" fillId="0" borderId="25" xfId="489" applyNumberFormat="1" applyFont="1" applyFill="1" applyBorder="1" applyAlignment="1">
      <alignment vertical="top"/>
      <protection/>
    </xf>
    <xf numFmtId="166" fontId="4" fillId="0" borderId="0" xfId="376" applyNumberFormat="1" applyFont="1" applyFill="1" applyAlignment="1">
      <alignment/>
    </xf>
    <xf numFmtId="166" fontId="4" fillId="0" borderId="0" xfId="376" applyNumberFormat="1" applyFont="1" applyFill="1" applyBorder="1" applyAlignment="1">
      <alignment/>
    </xf>
    <xf numFmtId="164" fontId="4" fillId="0" borderId="0" xfId="339" applyNumberFormat="1" applyFont="1" applyFill="1" applyAlignment="1">
      <alignment/>
    </xf>
    <xf numFmtId="164" fontId="4" fillId="0" borderId="0" xfId="339" applyNumberFormat="1" applyFont="1" applyFill="1" applyBorder="1" applyAlignment="1">
      <alignment/>
    </xf>
    <xf numFmtId="164" fontId="4" fillId="0" borderId="17" xfId="339" applyNumberFormat="1" applyFont="1" applyFill="1" applyBorder="1" applyAlignment="1">
      <alignment/>
    </xf>
    <xf numFmtId="166" fontId="29" fillId="0" borderId="26" xfId="376" applyNumberFormat="1" applyFont="1" applyFill="1" applyBorder="1" applyAlignment="1">
      <alignment/>
    </xf>
    <xf numFmtId="42" fontId="8" fillId="0" borderId="0" xfId="381" applyNumberFormat="1" applyFont="1" applyAlignment="1">
      <alignment/>
    </xf>
    <xf numFmtId="42" fontId="8" fillId="0" borderId="0" xfId="354" applyNumberFormat="1" applyFont="1" applyAlignment="1">
      <alignment/>
    </xf>
    <xf numFmtId="42" fontId="8" fillId="0" borderId="13" xfId="381" applyNumberFormat="1" applyFont="1" applyBorder="1" applyAlignment="1">
      <alignment/>
    </xf>
    <xf numFmtId="41" fontId="8" fillId="0" borderId="0" xfId="354" applyNumberFormat="1" applyFont="1" applyAlignment="1">
      <alignment/>
    </xf>
    <xf numFmtId="41" fontId="8" fillId="0" borderId="13" xfId="354" applyNumberFormat="1" applyFont="1" applyBorder="1" applyAlignment="1">
      <alignment/>
    </xf>
    <xf numFmtId="43" fontId="8" fillId="0" borderId="27" xfId="354" applyFont="1" applyBorder="1" applyAlignment="1">
      <alignment/>
    </xf>
    <xf numFmtId="43" fontId="8" fillId="0" borderId="18" xfId="354" applyFont="1" applyBorder="1" applyAlignment="1">
      <alignment/>
    </xf>
    <xf numFmtId="43" fontId="8" fillId="0" borderId="28" xfId="354" applyFont="1" applyBorder="1" applyAlignment="1">
      <alignment/>
    </xf>
    <xf numFmtId="166" fontId="8" fillId="0" borderId="29" xfId="381" applyNumberFormat="1" applyFont="1" applyBorder="1" applyAlignment="1">
      <alignment/>
    </xf>
    <xf numFmtId="166" fontId="8" fillId="0" borderId="26" xfId="381" applyNumberFormat="1" applyFont="1" applyBorder="1" applyAlignment="1">
      <alignment/>
    </xf>
    <xf numFmtId="166" fontId="8" fillId="0" borderId="30" xfId="381" applyNumberFormat="1" applyFont="1" applyBorder="1" applyAlignment="1">
      <alignment/>
    </xf>
    <xf numFmtId="37" fontId="4" fillId="0" borderId="0" xfId="489" applyNumberFormat="1" applyFont="1" applyBorder="1" applyAlignment="1">
      <alignment/>
      <protection/>
    </xf>
    <xf numFmtId="0" fontId="4" fillId="0" borderId="0" xfId="489" applyNumberFormat="1" applyFont="1" applyAlignment="1">
      <alignment horizontal="centerContinuous" vertical="center"/>
      <protection/>
    </xf>
    <xf numFmtId="164" fontId="4" fillId="0" borderId="0" xfId="339" applyNumberFormat="1" applyFont="1" applyAlignment="1">
      <alignment horizontal="centerContinuous" vertical="center"/>
    </xf>
    <xf numFmtId="0" fontId="4" fillId="0" borderId="0" xfId="489" applyNumberFormat="1" applyFont="1" applyAlignment="1">
      <alignment horizontal="centerContinuous" vertical="center"/>
      <protection/>
    </xf>
    <xf numFmtId="37" fontId="4" fillId="0" borderId="17" xfId="489" applyNumberFormat="1" applyFont="1" applyBorder="1" applyAlignment="1">
      <alignment/>
      <protection/>
    </xf>
    <xf numFmtId="42" fontId="4" fillId="0" borderId="0" xfId="376" applyNumberFormat="1" applyFont="1" applyFill="1" applyBorder="1" applyAlignment="1">
      <alignment/>
    </xf>
    <xf numFmtId="41" fontId="4" fillId="0" borderId="25" xfId="339" applyNumberFormat="1" applyFont="1" applyFill="1" applyBorder="1" applyAlignment="1">
      <alignment/>
    </xf>
    <xf numFmtId="6" fontId="4" fillId="0" borderId="25" xfId="339" applyNumberFormat="1" applyFont="1" applyFill="1" applyBorder="1" applyAlignment="1">
      <alignment/>
    </xf>
    <xf numFmtId="6" fontId="4" fillId="0" borderId="31" xfId="339" applyNumberFormat="1" applyFont="1" applyFill="1" applyBorder="1" applyAlignment="1">
      <alignment/>
    </xf>
    <xf numFmtId="0" fontId="4" fillId="0" borderId="0" xfId="489" applyNumberFormat="1" applyFont="1" applyFill="1" applyAlignment="1">
      <alignment/>
      <protection/>
    </xf>
    <xf numFmtId="0" fontId="4" fillId="0" borderId="0" xfId="489" applyNumberFormat="1" applyFont="1" applyAlignment="1">
      <alignment horizontal="left"/>
      <protection/>
    </xf>
    <xf numFmtId="168" fontId="4" fillId="0" borderId="25" xfId="489" applyFont="1" applyFill="1" applyBorder="1">
      <alignment horizontal="left" wrapText="1"/>
      <protection/>
    </xf>
    <xf numFmtId="214" fontId="4" fillId="0" borderId="25" xfId="489" applyNumberFormat="1" applyFont="1" applyFill="1" applyBorder="1">
      <alignment horizontal="left" wrapText="1"/>
      <protection/>
    </xf>
    <xf numFmtId="4" fontId="4" fillId="0" borderId="0" xfId="489" applyNumberFormat="1" applyFont="1" applyAlignment="1">
      <alignment wrapText="1"/>
      <protection/>
    </xf>
    <xf numFmtId="3" fontId="4" fillId="0" borderId="0" xfId="489" applyNumberFormat="1" applyFont="1" applyAlignment="1">
      <alignment/>
      <protection/>
    </xf>
    <xf numFmtId="4" fontId="4" fillId="0" borderId="0" xfId="489" applyNumberFormat="1" applyFont="1" applyAlignment="1">
      <alignment/>
      <protection/>
    </xf>
    <xf numFmtId="41" fontId="4" fillId="0" borderId="25" xfId="376" applyNumberFormat="1" applyFont="1" applyFill="1" applyBorder="1" applyAlignment="1">
      <alignment/>
    </xf>
    <xf numFmtId="42" fontId="4" fillId="0" borderId="25" xfId="489" applyNumberFormat="1" applyFont="1" applyFill="1" applyBorder="1">
      <alignment horizontal="left" wrapText="1"/>
      <protection/>
    </xf>
    <xf numFmtId="42" fontId="4" fillId="0" borderId="25" xfId="376" applyNumberFormat="1" applyFont="1" applyFill="1" applyBorder="1" applyAlignment="1" applyProtection="1">
      <alignment/>
      <protection locked="0"/>
    </xf>
    <xf numFmtId="42" fontId="4" fillId="0" borderId="25" xfId="489" applyNumberFormat="1" applyFont="1" applyFill="1" applyBorder="1" applyAlignment="1">
      <alignment horizontal="left"/>
      <protection/>
    </xf>
    <xf numFmtId="42" fontId="4" fillId="0" borderId="25" xfId="489" applyNumberFormat="1" applyFont="1" applyFill="1" applyBorder="1" applyAlignment="1">
      <alignment horizontal="right" wrapText="1"/>
      <protection/>
    </xf>
    <xf numFmtId="37" fontId="4" fillId="0" borderId="0" xfId="489" applyNumberFormat="1" applyFont="1" applyBorder="1" applyAlignment="1">
      <alignment horizontal="left"/>
      <protection/>
    </xf>
    <xf numFmtId="37" fontId="4" fillId="0" borderId="25" xfId="489" applyNumberFormat="1" applyFont="1" applyBorder="1" applyAlignment="1">
      <alignment/>
      <protection/>
    </xf>
    <xf numFmtId="10" fontId="4" fillId="0" borderId="32" xfId="489" applyNumberFormat="1" applyFont="1" applyFill="1" applyBorder="1" applyAlignment="1">
      <alignment horizontal="right" wrapText="1"/>
      <protection/>
    </xf>
    <xf numFmtId="37" fontId="43" fillId="0" borderId="0" xfId="489" applyNumberFormat="1" applyFont="1" applyBorder="1" applyAlignment="1">
      <alignment/>
      <protection/>
    </xf>
    <xf numFmtId="10" fontId="4" fillId="0" borderId="0" xfId="489" applyNumberFormat="1" applyFont="1" applyFill="1" applyBorder="1" applyAlignment="1">
      <alignment/>
      <protection/>
    </xf>
    <xf numFmtId="37" fontId="43" fillId="0" borderId="0" xfId="489" applyNumberFormat="1" applyFont="1" applyBorder="1" applyAlignment="1">
      <alignment vertical="top"/>
      <protection/>
    </xf>
    <xf numFmtId="0" fontId="8" fillId="0" borderId="0" xfId="461">
      <alignment/>
      <protection/>
    </xf>
    <xf numFmtId="0" fontId="61" fillId="0" borderId="0" xfId="461" applyFont="1" applyAlignment="1">
      <alignment horizontal="right"/>
      <protection/>
    </xf>
    <xf numFmtId="0" fontId="61" fillId="0" borderId="0" xfId="461" applyFont="1" applyAlignment="1">
      <alignment horizontal="centerContinuous"/>
      <protection/>
    </xf>
    <xf numFmtId="0" fontId="8" fillId="0" borderId="0" xfId="461" applyAlignment="1">
      <alignment horizontal="centerContinuous"/>
      <protection/>
    </xf>
    <xf numFmtId="0" fontId="8" fillId="0" borderId="0" xfId="461" applyBorder="1">
      <alignment/>
      <protection/>
    </xf>
    <xf numFmtId="0" fontId="61" fillId="0" borderId="0" xfId="461" applyFont="1" applyBorder="1" applyAlignment="1">
      <alignment horizontal="centerContinuous"/>
      <protection/>
    </xf>
    <xf numFmtId="0" fontId="8" fillId="0" borderId="33" xfId="461" applyBorder="1">
      <alignment/>
      <protection/>
    </xf>
    <xf numFmtId="0" fontId="8" fillId="0" borderId="34" xfId="461" applyBorder="1">
      <alignment/>
      <protection/>
    </xf>
    <xf numFmtId="0" fontId="61" fillId="0" borderId="35" xfId="461" applyFont="1" applyBorder="1" applyAlignment="1">
      <alignment horizontal="center"/>
      <protection/>
    </xf>
    <xf numFmtId="0" fontId="61" fillId="0" borderId="36" xfId="461" applyFont="1" applyBorder="1" applyAlignment="1">
      <alignment horizontal="centerContinuous"/>
      <protection/>
    </xf>
    <xf numFmtId="0" fontId="61" fillId="0" borderId="37" xfId="461" applyFont="1" applyBorder="1" applyAlignment="1">
      <alignment horizontal="centerContinuous"/>
      <protection/>
    </xf>
    <xf numFmtId="0" fontId="61" fillId="0" borderId="38" xfId="461" applyFont="1" applyBorder="1" applyAlignment="1">
      <alignment horizontal="centerContinuous"/>
      <protection/>
    </xf>
    <xf numFmtId="0" fontId="61" fillId="0" borderId="39" xfId="461" applyFont="1" applyBorder="1" applyAlignment="1">
      <alignment horizontal="center"/>
      <protection/>
    </xf>
    <xf numFmtId="0" fontId="61" fillId="0" borderId="13" xfId="461" applyFont="1" applyBorder="1">
      <alignment/>
      <protection/>
    </xf>
    <xf numFmtId="0" fontId="61" fillId="0" borderId="40" xfId="461" applyFont="1" applyBorder="1" applyAlignment="1">
      <alignment horizontal="center"/>
      <protection/>
    </xf>
    <xf numFmtId="0" fontId="61" fillId="0" borderId="0" xfId="461" applyFont="1" applyAlignment="1">
      <alignment horizontal="center"/>
      <protection/>
    </xf>
    <xf numFmtId="0" fontId="61" fillId="0" borderId="13" xfId="461" applyFont="1" applyBorder="1" applyAlignment="1">
      <alignment horizontal="center"/>
      <protection/>
    </xf>
    <xf numFmtId="0" fontId="61" fillId="0" borderId="41" xfId="461" applyFont="1" applyBorder="1" applyAlignment="1">
      <alignment horizontal="center"/>
      <protection/>
    </xf>
    <xf numFmtId="0" fontId="61" fillId="0" borderId="12" xfId="461" applyFont="1" applyBorder="1" applyAlignment="1">
      <alignment horizontal="center"/>
      <protection/>
    </xf>
    <xf numFmtId="0" fontId="61" fillId="0" borderId="42" xfId="461" applyFont="1" applyFill="1" applyBorder="1" applyAlignment="1">
      <alignment horizontal="center"/>
      <protection/>
    </xf>
    <xf numFmtId="0" fontId="61" fillId="0" borderId="17" xfId="461" applyFont="1" applyBorder="1" applyAlignment="1">
      <alignment horizontal="center"/>
      <protection/>
    </xf>
    <xf numFmtId="0" fontId="8" fillId="0" borderId="39" xfId="461" applyBorder="1">
      <alignment/>
      <protection/>
    </xf>
    <xf numFmtId="0" fontId="8" fillId="0" borderId="13" xfId="461" applyBorder="1">
      <alignment/>
      <protection/>
    </xf>
    <xf numFmtId="0" fontId="8" fillId="0" borderId="40" xfId="461" applyBorder="1">
      <alignment/>
      <protection/>
    </xf>
    <xf numFmtId="0" fontId="8" fillId="0" borderId="0" xfId="461" applyAlignment="1" quotePrefix="1">
      <alignment horizontal="center"/>
      <protection/>
    </xf>
    <xf numFmtId="0" fontId="8" fillId="0" borderId="39" xfId="461" applyBorder="1" applyAlignment="1">
      <alignment horizontal="center"/>
      <protection/>
    </xf>
    <xf numFmtId="0" fontId="8" fillId="0" borderId="39" xfId="461" applyBorder="1" applyAlignment="1">
      <alignment horizontal="left"/>
      <protection/>
    </xf>
    <xf numFmtId="0" fontId="8" fillId="0" borderId="40" xfId="461" applyBorder="1" applyAlignment="1">
      <alignment horizontal="left"/>
      <protection/>
    </xf>
    <xf numFmtId="0" fontId="8" fillId="0" borderId="40" xfId="461" applyBorder="1" applyAlignment="1">
      <alignment horizontal="center"/>
      <protection/>
    </xf>
    <xf numFmtId="0" fontId="8" fillId="0" borderId="35" xfId="461" applyBorder="1" applyAlignment="1">
      <alignment horizontal="center"/>
      <protection/>
    </xf>
    <xf numFmtId="0" fontId="8" fillId="0" borderId="21" xfId="461" applyBorder="1" applyAlignment="1">
      <alignment horizontal="left"/>
      <protection/>
    </xf>
    <xf numFmtId="0" fontId="8" fillId="0" borderId="21" xfId="461" applyBorder="1" applyAlignment="1" quotePrefix="1">
      <alignment horizontal="left"/>
      <protection/>
    </xf>
    <xf numFmtId="0" fontId="8" fillId="0" borderId="21" xfId="461" applyBorder="1">
      <alignment/>
      <protection/>
    </xf>
    <xf numFmtId="0" fontId="8" fillId="0" borderId="0" xfId="461" applyBorder="1" applyAlignment="1" quotePrefix="1">
      <alignment horizontal="left" indent="1"/>
      <protection/>
    </xf>
    <xf numFmtId="0" fontId="8" fillId="0" borderId="0" xfId="461" applyBorder="1" applyAlignment="1">
      <alignment horizontal="left" indent="2"/>
      <protection/>
    </xf>
    <xf numFmtId="42" fontId="8" fillId="0" borderId="0" xfId="461" applyNumberFormat="1" applyBorder="1">
      <alignment/>
      <protection/>
    </xf>
    <xf numFmtId="41" fontId="8" fillId="0" borderId="0" xfId="461" applyNumberFormat="1" applyBorder="1">
      <alignment/>
      <protection/>
    </xf>
    <xf numFmtId="0" fontId="8" fillId="0" borderId="0" xfId="461" applyBorder="1" applyAlignment="1">
      <alignment horizontal="left" indent="1"/>
      <protection/>
    </xf>
    <xf numFmtId="166" fontId="8" fillId="0" borderId="16" xfId="378" applyNumberFormat="1" applyFont="1" applyBorder="1" applyAlignment="1">
      <alignment/>
    </xf>
    <xf numFmtId="0" fontId="8" fillId="0" borderId="21" xfId="461" applyBorder="1" applyAlignment="1" quotePrefix="1">
      <alignment horizontal="left" indent="1"/>
      <protection/>
    </xf>
    <xf numFmtId="164" fontId="8" fillId="0" borderId="18" xfId="341" applyNumberFormat="1" applyFont="1" applyBorder="1" applyAlignment="1">
      <alignment/>
    </xf>
    <xf numFmtId="187" fontId="8" fillId="0" borderId="0" xfId="461" applyNumberFormat="1">
      <alignment/>
      <protection/>
    </xf>
    <xf numFmtId="0" fontId="8" fillId="0" borderId="0" xfId="461" applyBorder="1" applyAlignment="1">
      <alignment horizontal="right"/>
      <protection/>
    </xf>
    <xf numFmtId="164" fontId="8" fillId="0" borderId="0" xfId="341" applyNumberFormat="1" applyFont="1" applyBorder="1" applyAlignment="1">
      <alignment/>
    </xf>
    <xf numFmtId="9" fontId="8" fillId="0" borderId="0" xfId="512" applyFont="1" applyBorder="1" applyAlignment="1">
      <alignment/>
    </xf>
    <xf numFmtId="0" fontId="8" fillId="0" borderId="43" xfId="461" applyBorder="1" applyAlignment="1">
      <alignment horizontal="center"/>
      <protection/>
    </xf>
    <xf numFmtId="0" fontId="8" fillId="0" borderId="44" xfId="461" applyBorder="1" applyAlignment="1">
      <alignment horizontal="left" indent="1"/>
      <protection/>
    </xf>
    <xf numFmtId="0" fontId="8" fillId="0" borderId="44" xfId="461" applyBorder="1">
      <alignment/>
      <protection/>
    </xf>
    <xf numFmtId="9" fontId="8" fillId="0" borderId="16" xfId="512" applyFont="1" applyBorder="1" applyAlignment="1">
      <alignment/>
    </xf>
    <xf numFmtId="0" fontId="8" fillId="0" borderId="45" xfId="461" applyBorder="1">
      <alignment/>
      <protection/>
    </xf>
    <xf numFmtId="0" fontId="8" fillId="0" borderId="0" xfId="461" applyAlignment="1">
      <alignment horizontal="center"/>
      <protection/>
    </xf>
    <xf numFmtId="0" fontId="8" fillId="0" borderId="0" xfId="461" applyAlignment="1">
      <alignment/>
      <protection/>
    </xf>
    <xf numFmtId="0" fontId="8" fillId="0" borderId="0" xfId="461" applyBorder="1" applyAlignment="1">
      <alignment horizontal="left"/>
      <protection/>
    </xf>
    <xf numFmtId="42" fontId="4" fillId="0" borderId="25" xfId="376" applyNumberFormat="1" applyFont="1" applyFill="1" applyBorder="1" applyAlignment="1">
      <alignment/>
    </xf>
    <xf numFmtId="0" fontId="71" fillId="0" borderId="0" xfId="451" applyFont="1" applyFill="1">
      <alignment/>
      <protection/>
    </xf>
    <xf numFmtId="0" fontId="4" fillId="0" borderId="0" xfId="451" applyFont="1" applyFill="1">
      <alignment/>
      <protection/>
    </xf>
    <xf numFmtId="0" fontId="63" fillId="0" borderId="0" xfId="451" applyFont="1" applyFill="1">
      <alignment/>
      <protection/>
    </xf>
    <xf numFmtId="37" fontId="29" fillId="0" borderId="0" xfId="451" applyNumberFormat="1" applyFont="1" applyFill="1" applyBorder="1" applyAlignment="1" applyProtection="1">
      <alignment horizontal="centerContinuous"/>
      <protection/>
    </xf>
    <xf numFmtId="37" fontId="4" fillId="0" borderId="0" xfId="451" applyNumberFormat="1" applyFont="1" applyFill="1" applyAlignment="1" applyProtection="1">
      <alignment horizontal="centerContinuous"/>
      <protection/>
    </xf>
    <xf numFmtId="0" fontId="4" fillId="0" borderId="0" xfId="451" applyFont="1" applyFill="1" applyAlignment="1">
      <alignment horizontal="centerContinuous"/>
      <protection/>
    </xf>
    <xf numFmtId="0" fontId="63" fillId="0" borderId="0" xfId="451" applyFont="1" applyFill="1" applyAlignment="1">
      <alignment horizontal="centerContinuous"/>
      <protection/>
    </xf>
    <xf numFmtId="37" fontId="29" fillId="0" borderId="0" xfId="451" applyNumberFormat="1" applyFont="1" applyFill="1" applyAlignment="1" applyProtection="1">
      <alignment horizontal="centerContinuous"/>
      <protection/>
    </xf>
    <xf numFmtId="0" fontId="29" fillId="0" borderId="0" xfId="451" applyNumberFormat="1" applyFont="1" applyFill="1" applyBorder="1" applyAlignment="1" applyProtection="1">
      <alignment horizontal="centerContinuous"/>
      <protection/>
    </xf>
    <xf numFmtId="37" fontId="4" fillId="0" borderId="0" xfId="451" applyNumberFormat="1" applyFont="1" applyFill="1" applyAlignment="1" applyProtection="1">
      <alignment horizontal="centerContinuous"/>
      <protection locked="0"/>
    </xf>
    <xf numFmtId="0" fontId="33" fillId="0" borderId="0" xfId="451" applyFont="1" applyFill="1" applyAlignment="1">
      <alignment horizontal="centerContinuous"/>
      <protection/>
    </xf>
    <xf numFmtId="49" fontId="29" fillId="0" borderId="0" xfId="451" applyNumberFormat="1" applyFont="1" applyFill="1" applyBorder="1" applyAlignment="1" applyProtection="1">
      <alignment horizontal="centerContinuous"/>
      <protection/>
    </xf>
    <xf numFmtId="37" fontId="29" fillId="0" borderId="0" xfId="451" applyNumberFormat="1" applyFont="1" applyFill="1" applyAlignment="1" applyProtection="1">
      <alignment horizontal="center"/>
      <protection locked="0"/>
    </xf>
    <xf numFmtId="0" fontId="29" fillId="0" borderId="0" xfId="451" applyFont="1" applyFill="1" applyAlignment="1">
      <alignment horizontal="center"/>
      <protection/>
    </xf>
    <xf numFmtId="0" fontId="4" fillId="0" borderId="0" xfId="451" applyFont="1" applyFill="1" applyAlignment="1">
      <alignment horizontal="right"/>
      <protection/>
    </xf>
    <xf numFmtId="10" fontId="4" fillId="0" borderId="0" xfId="451" applyNumberFormat="1" applyFont="1" applyFill="1" applyAlignment="1">
      <alignment horizontal="center"/>
      <protection/>
    </xf>
    <xf numFmtId="10" fontId="4" fillId="0" borderId="0" xfId="451" applyNumberFormat="1" applyFont="1" applyFill="1" applyBorder="1" applyAlignment="1">
      <alignment horizontal="center"/>
      <protection/>
    </xf>
    <xf numFmtId="37" fontId="4" fillId="0" borderId="0" xfId="451" applyNumberFormat="1" applyFont="1" applyFill="1" applyBorder="1" applyAlignment="1" applyProtection="1">
      <alignment horizontal="right"/>
      <protection/>
    </xf>
    <xf numFmtId="37" fontId="4" fillId="0" borderId="0" xfId="451" applyNumberFormat="1" applyFont="1" applyFill="1" applyBorder="1" applyProtection="1">
      <alignment/>
      <protection/>
    </xf>
    <xf numFmtId="0" fontId="4" fillId="0" borderId="17" xfId="451" applyFont="1" applyFill="1" applyBorder="1">
      <alignment/>
      <protection/>
    </xf>
    <xf numFmtId="37" fontId="4" fillId="0" borderId="18" xfId="451" applyNumberFormat="1" applyFont="1" applyFill="1" applyBorder="1" applyProtection="1">
      <alignment/>
      <protection/>
    </xf>
    <xf numFmtId="41" fontId="4" fillId="0" borderId="18" xfId="451" applyNumberFormat="1" applyFont="1" applyFill="1" applyBorder="1" applyAlignment="1">
      <alignment horizontal="center"/>
      <protection/>
    </xf>
    <xf numFmtId="0" fontId="4" fillId="0" borderId="0" xfId="451" applyFont="1" applyFill="1" applyAlignment="1">
      <alignment horizontal="center"/>
      <protection/>
    </xf>
    <xf numFmtId="37" fontId="4" fillId="0" borderId="0" xfId="451" applyNumberFormat="1" applyFont="1" applyFill="1" applyBorder="1" applyAlignment="1" applyProtection="1">
      <alignment horizontal="left"/>
      <protection/>
    </xf>
    <xf numFmtId="37" fontId="4" fillId="0" borderId="0" xfId="451" applyNumberFormat="1" applyFont="1" applyFill="1" applyBorder="1" applyAlignment="1" applyProtection="1">
      <alignment horizontal="center"/>
      <protection/>
    </xf>
    <xf numFmtId="41" fontId="4" fillId="0" borderId="0" xfId="451" applyNumberFormat="1" applyFont="1" applyFill="1" applyBorder="1" applyAlignment="1">
      <alignment horizontal="center"/>
      <protection/>
    </xf>
    <xf numFmtId="37" fontId="4" fillId="0" borderId="17" xfId="451" applyNumberFormat="1" applyFont="1" applyFill="1" applyBorder="1" applyAlignment="1" applyProtection="1">
      <alignment horizontal="left"/>
      <protection/>
    </xf>
    <xf numFmtId="169" fontId="4" fillId="0" borderId="17" xfId="451" applyNumberFormat="1" applyFont="1" applyFill="1" applyBorder="1" applyAlignment="1">
      <alignment horizontal="center"/>
      <protection/>
    </xf>
    <xf numFmtId="0" fontId="4" fillId="0" borderId="17" xfId="451" applyFont="1" applyFill="1" applyBorder="1" applyAlignment="1">
      <alignment horizontal="center"/>
      <protection/>
    </xf>
    <xf numFmtId="37" fontId="4" fillId="0" borderId="0" xfId="451" applyNumberFormat="1" applyFont="1" applyFill="1" applyAlignment="1" applyProtection="1">
      <alignment horizontal="left"/>
      <protection/>
    </xf>
    <xf numFmtId="37" fontId="29" fillId="0" borderId="0" xfId="451" applyNumberFormat="1" applyFont="1" applyFill="1" applyBorder="1" applyAlignment="1" applyProtection="1">
      <alignment horizontal="left"/>
      <protection/>
    </xf>
    <xf numFmtId="41" fontId="4" fillId="0" borderId="0" xfId="451" applyNumberFormat="1" applyFont="1" applyFill="1" applyAlignment="1" applyProtection="1">
      <alignment horizontal="center"/>
      <protection/>
    </xf>
    <xf numFmtId="41" fontId="4" fillId="0" borderId="0" xfId="451" applyNumberFormat="1" applyFont="1" applyFill="1" applyAlignment="1" applyProtection="1">
      <alignment horizontal="centerContinuous"/>
      <protection/>
    </xf>
    <xf numFmtId="189" fontId="4" fillId="0" borderId="0" xfId="451" applyNumberFormat="1" applyFont="1" applyFill="1" applyAlignment="1" applyProtection="1">
      <alignment horizontal="center"/>
      <protection/>
    </xf>
    <xf numFmtId="166" fontId="4" fillId="0" borderId="0" xfId="378" applyNumberFormat="1" applyFont="1" applyFill="1" applyAlignment="1" applyProtection="1">
      <alignment/>
      <protection locked="0"/>
    </xf>
    <xf numFmtId="166" fontId="4" fillId="0" borderId="0" xfId="378" applyNumberFormat="1" applyFont="1" applyFill="1" applyAlignment="1">
      <alignment/>
    </xf>
    <xf numFmtId="164" fontId="4" fillId="0" borderId="0" xfId="341" applyNumberFormat="1" applyFont="1" applyFill="1" applyAlignment="1">
      <alignment/>
    </xf>
    <xf numFmtId="164" fontId="4" fillId="0" borderId="0" xfId="451" applyNumberFormat="1" applyFont="1" applyFill="1">
      <alignment/>
      <protection/>
    </xf>
    <xf numFmtId="0" fontId="4" fillId="0" borderId="0" xfId="451" applyNumberFormat="1" applyFont="1" applyFill="1" applyProtection="1">
      <alignment/>
      <protection/>
    </xf>
    <xf numFmtId="41" fontId="4" fillId="0" borderId="0" xfId="341" applyNumberFormat="1" applyFont="1" applyFill="1" applyAlignment="1" applyProtection="1">
      <alignment/>
      <protection locked="0"/>
    </xf>
    <xf numFmtId="41" fontId="4" fillId="0" borderId="0" xfId="451" applyNumberFormat="1" applyFont="1" applyFill="1">
      <alignment/>
      <protection/>
    </xf>
    <xf numFmtId="41" fontId="4" fillId="0" borderId="17" xfId="341" applyNumberFormat="1" applyFont="1" applyFill="1" applyBorder="1" applyAlignment="1" applyProtection="1">
      <alignment/>
      <protection locked="0"/>
    </xf>
    <xf numFmtId="41" fontId="4" fillId="0" borderId="0" xfId="451" applyNumberFormat="1" applyFont="1" applyFill="1" applyBorder="1">
      <alignment/>
      <protection/>
    </xf>
    <xf numFmtId="41" fontId="4" fillId="0" borderId="18" xfId="451" applyNumberFormat="1" applyFont="1" applyFill="1" applyBorder="1">
      <alignment/>
      <protection/>
    </xf>
    <xf numFmtId="41" fontId="4" fillId="0" borderId="0" xfId="341" applyNumberFormat="1" applyFont="1" applyFill="1" applyBorder="1" applyAlignment="1" applyProtection="1">
      <alignment/>
      <protection locked="0"/>
    </xf>
    <xf numFmtId="37" fontId="4" fillId="0" borderId="0" xfId="451" applyNumberFormat="1" applyFont="1" applyFill="1" applyAlignment="1" applyProtection="1" quotePrefix="1">
      <alignment horizontal="left"/>
      <protection/>
    </xf>
    <xf numFmtId="41" fontId="4" fillId="0" borderId="0" xfId="341" applyNumberFormat="1" applyFont="1" applyFill="1" applyBorder="1" applyAlignment="1" applyProtection="1">
      <alignment/>
      <protection/>
    </xf>
    <xf numFmtId="37" fontId="29" fillId="0" borderId="0" xfId="451" applyNumberFormat="1" applyFont="1" applyFill="1" applyAlignment="1" applyProtection="1">
      <alignment horizontal="left"/>
      <protection/>
    </xf>
    <xf numFmtId="41" fontId="29" fillId="0" borderId="0" xfId="341" applyNumberFormat="1" applyFont="1" applyFill="1" applyAlignment="1" applyProtection="1">
      <alignment/>
      <protection locked="0"/>
    </xf>
    <xf numFmtId="41" fontId="29" fillId="0" borderId="0" xfId="451" applyNumberFormat="1" applyFont="1" applyFill="1">
      <alignment/>
      <protection/>
    </xf>
    <xf numFmtId="41" fontId="4" fillId="0" borderId="17" xfId="341" applyNumberFormat="1" applyFont="1" applyFill="1" applyBorder="1" applyAlignment="1" applyProtection="1">
      <alignment/>
      <protection/>
    </xf>
    <xf numFmtId="41" fontId="4" fillId="0" borderId="0" xfId="451" applyNumberFormat="1" applyFont="1" applyFill="1" applyBorder="1" applyProtection="1">
      <alignment/>
      <protection/>
    </xf>
    <xf numFmtId="41" fontId="4" fillId="0" borderId="18" xfId="451" applyNumberFormat="1" applyFont="1" applyFill="1" applyBorder="1" applyProtection="1">
      <alignment/>
      <protection/>
    </xf>
    <xf numFmtId="41" fontId="4" fillId="0" borderId="17" xfId="451" applyNumberFormat="1" applyFont="1" applyFill="1" applyBorder="1" applyProtection="1">
      <alignment/>
      <protection/>
    </xf>
    <xf numFmtId="41" fontId="4" fillId="0" borderId="17" xfId="451" applyNumberFormat="1" applyFont="1" applyFill="1" applyBorder="1">
      <alignment/>
      <protection/>
    </xf>
    <xf numFmtId="189" fontId="4" fillId="0" borderId="0" xfId="451" applyNumberFormat="1" applyFont="1" applyFill="1" applyAlignment="1" applyProtection="1">
      <alignment horizontal="left"/>
      <protection/>
    </xf>
    <xf numFmtId="166" fontId="4" fillId="0" borderId="16" xfId="378" applyNumberFormat="1" applyFont="1" applyFill="1" applyBorder="1" applyAlignment="1">
      <alignment/>
    </xf>
    <xf numFmtId="0" fontId="29" fillId="0" borderId="0" xfId="451" applyFont="1" applyFill="1" applyAlignment="1">
      <alignment horizontal="left"/>
      <protection/>
    </xf>
    <xf numFmtId="168" fontId="69" fillId="0" borderId="0" xfId="451" applyNumberFormat="1" applyFont="1" applyFill="1" applyAlignment="1">
      <alignment horizontal="right"/>
      <protection/>
    </xf>
    <xf numFmtId="0" fontId="29" fillId="0" borderId="0" xfId="451" applyFont="1" applyFill="1" applyAlignment="1">
      <alignment horizontal="right"/>
      <protection/>
    </xf>
    <xf numFmtId="0" fontId="4" fillId="0" borderId="18" xfId="451" applyFont="1" applyFill="1" applyBorder="1">
      <alignment/>
      <protection/>
    </xf>
    <xf numFmtId="41" fontId="29" fillId="0" borderId="0" xfId="341" applyNumberFormat="1" applyFont="1" applyFill="1" applyBorder="1" applyAlignment="1" applyProtection="1">
      <alignment/>
      <protection/>
    </xf>
    <xf numFmtId="0" fontId="4" fillId="0" borderId="0" xfId="451" applyAlignment="1" quotePrefix="1">
      <alignment horizontal="center"/>
      <protection/>
    </xf>
    <xf numFmtId="41" fontId="4" fillId="0" borderId="4" xfId="451" applyNumberFormat="1" applyFont="1" applyFill="1" applyBorder="1">
      <alignment/>
      <protection/>
    </xf>
    <xf numFmtId="0" fontId="70" fillId="0" borderId="0" xfId="451" applyFont="1" applyFill="1">
      <alignment/>
      <protection/>
    </xf>
    <xf numFmtId="0" fontId="4" fillId="0" borderId="0" xfId="451">
      <alignment/>
      <protection/>
    </xf>
    <xf numFmtId="0" fontId="62" fillId="0" borderId="0" xfId="451" applyFont="1" applyFill="1">
      <alignment/>
      <protection/>
    </xf>
    <xf numFmtId="0" fontId="29" fillId="0" borderId="0" xfId="451" applyFont="1" applyFill="1" applyAlignment="1">
      <alignment horizontal="centerContinuous"/>
      <protection/>
    </xf>
    <xf numFmtId="0" fontId="29" fillId="0" borderId="0" xfId="451" applyFont="1" applyFill="1" applyAlignment="1">
      <alignment horizontal="centerContinuous" vertical="center"/>
      <protection/>
    </xf>
    <xf numFmtId="0" fontId="62" fillId="0" borderId="0" xfId="451" applyFont="1" applyFill="1" applyBorder="1" applyAlignment="1">
      <alignment horizontal="center"/>
      <protection/>
    </xf>
    <xf numFmtId="0" fontId="62" fillId="0" borderId="0" xfId="451" applyFont="1" applyFill="1" applyAlignment="1">
      <alignment horizontal="center"/>
      <protection/>
    </xf>
    <xf numFmtId="10" fontId="62" fillId="0" borderId="0" xfId="512" applyNumberFormat="1" applyFont="1" applyFill="1" applyBorder="1" applyAlignment="1">
      <alignment horizontal="center"/>
    </xf>
    <xf numFmtId="0" fontId="62" fillId="0" borderId="0" xfId="451" applyFont="1" applyFill="1" applyBorder="1" applyAlignment="1">
      <alignment horizontal="left"/>
      <protection/>
    </xf>
    <xf numFmtId="10" fontId="0" fillId="0" borderId="0" xfId="451" applyNumberFormat="1" applyFont="1" applyFill="1" applyBorder="1" applyAlignment="1" applyProtection="1">
      <alignment horizontal="left"/>
      <protection/>
    </xf>
    <xf numFmtId="15" fontId="63" fillId="0" borderId="0" xfId="451" applyNumberFormat="1" applyFont="1" applyFill="1" applyAlignment="1">
      <alignment horizontal="center"/>
      <protection/>
    </xf>
    <xf numFmtId="0" fontId="63" fillId="0" borderId="0" xfId="451" applyFont="1" applyFill="1" applyAlignment="1">
      <alignment horizontal="center"/>
      <protection/>
    </xf>
    <xf numFmtId="0" fontId="63" fillId="0" borderId="17" xfId="451" applyFont="1" applyFill="1" applyBorder="1">
      <alignment/>
      <protection/>
    </xf>
    <xf numFmtId="0" fontId="29" fillId="0" borderId="17" xfId="451" applyFont="1" applyFill="1" applyBorder="1" applyAlignment="1">
      <alignment horizontal="center" wrapText="1"/>
      <protection/>
    </xf>
    <xf numFmtId="0" fontId="29" fillId="0" borderId="17" xfId="451" applyFont="1" applyFill="1" applyBorder="1">
      <alignment/>
      <protection/>
    </xf>
    <xf numFmtId="0" fontId="63" fillId="0" borderId="17" xfId="451" applyFont="1" applyFill="1" applyBorder="1" applyAlignment="1">
      <alignment horizontal="center"/>
      <protection/>
    </xf>
    <xf numFmtId="16" fontId="63" fillId="0" borderId="17" xfId="451" applyNumberFormat="1" applyFont="1" applyFill="1" applyBorder="1" applyAlignment="1" quotePrefix="1">
      <alignment horizontal="center"/>
      <protection/>
    </xf>
    <xf numFmtId="180" fontId="4" fillId="0" borderId="0" xfId="341" applyNumberFormat="1" applyFont="1" applyFill="1" applyAlignment="1">
      <alignment horizontal="center"/>
    </xf>
    <xf numFmtId="164" fontId="4" fillId="0" borderId="0" xfId="341" applyNumberFormat="1" applyFont="1" applyFill="1" applyBorder="1" applyAlignment="1">
      <alignment/>
    </xf>
    <xf numFmtId="164" fontId="4" fillId="0" borderId="18" xfId="341" applyNumberFormat="1" applyFont="1" applyFill="1" applyBorder="1" applyAlignment="1">
      <alignment/>
    </xf>
    <xf numFmtId="164" fontId="62" fillId="0" borderId="0" xfId="451" applyNumberFormat="1" applyFont="1" applyFill="1">
      <alignment/>
      <protection/>
    </xf>
    <xf numFmtId="0" fontId="29" fillId="0" borderId="0" xfId="451" applyFont="1" applyFill="1">
      <alignment/>
      <protection/>
    </xf>
    <xf numFmtId="164" fontId="29" fillId="0" borderId="17" xfId="341" applyNumberFormat="1" applyFont="1" applyFill="1" applyBorder="1" applyAlignment="1">
      <alignment/>
    </xf>
    <xf numFmtId="0" fontId="4" fillId="0" borderId="0" xfId="451" applyFont="1" applyFill="1" applyBorder="1">
      <alignment/>
      <protection/>
    </xf>
    <xf numFmtId="0" fontId="4" fillId="0" borderId="0" xfId="451" applyNumberFormat="1" applyFont="1" applyFill="1" applyBorder="1" applyProtection="1">
      <alignment/>
      <protection/>
    </xf>
    <xf numFmtId="0" fontId="4" fillId="0" borderId="0" xfId="451" applyNumberFormat="1" applyFont="1" applyFill="1" applyBorder="1" applyAlignment="1" applyProtection="1">
      <alignment horizontal="left"/>
      <protection/>
    </xf>
    <xf numFmtId="0" fontId="4" fillId="0" borderId="0" xfId="451" applyNumberFormat="1" applyFont="1" applyFill="1" applyBorder="1" applyAlignment="1" applyProtection="1" quotePrefix="1">
      <alignment horizontal="left"/>
      <protection/>
    </xf>
    <xf numFmtId="0" fontId="62" fillId="0" borderId="0" xfId="451" applyFont="1" applyFill="1" applyBorder="1">
      <alignment/>
      <protection/>
    </xf>
    <xf numFmtId="0" fontId="29" fillId="0" borderId="0" xfId="451" applyFont="1" applyFill="1" applyBorder="1">
      <alignment/>
      <protection/>
    </xf>
    <xf numFmtId="0" fontId="4" fillId="0" borderId="0" xfId="451" applyFont="1" applyFill="1" applyBorder="1" applyAlignment="1" quotePrefix="1">
      <alignment horizontal="left"/>
      <protection/>
    </xf>
    <xf numFmtId="0" fontId="62" fillId="0" borderId="0" xfId="451" applyNumberFormat="1" applyFont="1" applyFill="1" applyAlignment="1" applyProtection="1">
      <alignment horizontal="left"/>
      <protection/>
    </xf>
    <xf numFmtId="0" fontId="4" fillId="0" borderId="4" xfId="451" applyFont="1" applyFill="1" applyBorder="1">
      <alignment/>
      <protection/>
    </xf>
    <xf numFmtId="166" fontId="29" fillId="0" borderId="46" xfId="378" applyNumberFormat="1" applyFont="1" applyFill="1" applyBorder="1" applyAlignment="1">
      <alignment/>
    </xf>
    <xf numFmtId="166" fontId="29" fillId="0" borderId="47" xfId="378" applyNumberFormat="1" applyFont="1" applyFill="1" applyBorder="1" applyAlignment="1">
      <alignment/>
    </xf>
    <xf numFmtId="166" fontId="29" fillId="0" borderId="48" xfId="378" applyNumberFormat="1" applyFont="1" applyFill="1" applyBorder="1" applyAlignment="1">
      <alignment/>
    </xf>
    <xf numFmtId="42" fontId="4" fillId="0" borderId="0" xfId="451" applyNumberFormat="1" applyFont="1" applyFill="1" applyBorder="1">
      <alignment/>
      <protection/>
    </xf>
    <xf numFmtId="0" fontId="4" fillId="0" borderId="0" xfId="451" applyFill="1">
      <alignment/>
      <protection/>
    </xf>
    <xf numFmtId="0" fontId="4" fillId="0" borderId="0" xfId="451" applyFill="1" applyAlignment="1">
      <alignment horizontal="center"/>
      <protection/>
    </xf>
    <xf numFmtId="164" fontId="4" fillId="0" borderId="17" xfId="341" applyNumberFormat="1" applyFont="1" applyFill="1" applyBorder="1" applyAlignment="1">
      <alignment/>
    </xf>
    <xf numFmtId="164" fontId="4" fillId="0" borderId="0" xfId="451" applyNumberFormat="1" applyFill="1">
      <alignment/>
      <protection/>
    </xf>
    <xf numFmtId="179" fontId="4" fillId="0" borderId="0" xfId="341" applyNumberFormat="1" applyFont="1" applyFill="1" applyAlignment="1">
      <alignment/>
    </xf>
    <xf numFmtId="0" fontId="0" fillId="0" borderId="0" xfId="451" applyNumberFormat="1" applyFont="1" applyFill="1" applyBorder="1" applyProtection="1">
      <alignment/>
      <protection locked="0"/>
    </xf>
    <xf numFmtId="166" fontId="4" fillId="0" borderId="9" xfId="378" applyNumberFormat="1" applyFont="1" applyFill="1" applyBorder="1" applyAlignment="1">
      <alignment/>
    </xf>
    <xf numFmtId="43" fontId="62" fillId="0" borderId="0" xfId="451" applyNumberFormat="1" applyFont="1" applyFill="1">
      <alignment/>
      <protection/>
    </xf>
    <xf numFmtId="10" fontId="4" fillId="0" borderId="0" xfId="512" applyNumberFormat="1" applyFont="1" applyFill="1" applyBorder="1" applyAlignment="1">
      <alignment/>
    </xf>
    <xf numFmtId="164" fontId="4" fillId="0" borderId="0" xfId="451" applyNumberFormat="1" applyFont="1" applyFill="1" applyBorder="1">
      <alignment/>
      <protection/>
    </xf>
    <xf numFmtId="166" fontId="4" fillId="0" borderId="0" xfId="378" applyNumberFormat="1" applyFont="1" applyFill="1" applyBorder="1" applyAlignment="1">
      <alignment/>
    </xf>
    <xf numFmtId="164" fontId="4" fillId="0" borderId="17" xfId="451" applyNumberFormat="1" applyFont="1" applyFill="1" applyBorder="1">
      <alignment/>
      <protection/>
    </xf>
    <xf numFmtId="179" fontId="4" fillId="0" borderId="0" xfId="512" applyNumberFormat="1" applyFont="1" applyFill="1" applyBorder="1" applyAlignment="1">
      <alignment/>
    </xf>
    <xf numFmtId="41" fontId="62" fillId="0" borderId="0" xfId="451" applyNumberFormat="1" applyFont="1" applyFill="1">
      <alignment/>
      <protection/>
    </xf>
    <xf numFmtId="41" fontId="63" fillId="0" borderId="0" xfId="451" applyNumberFormat="1" applyFont="1" applyFill="1" applyAlignment="1">
      <alignment horizontal="centerContinuous"/>
      <protection/>
    </xf>
    <xf numFmtId="0" fontId="29" fillId="0" borderId="0" xfId="451" applyFont="1" applyFill="1" applyBorder="1" applyAlignment="1">
      <alignment horizontal="center" wrapText="1"/>
      <protection/>
    </xf>
    <xf numFmtId="180" fontId="4" fillId="0" borderId="0" xfId="341" applyNumberFormat="1" applyFont="1" applyFill="1" applyBorder="1" applyAlignment="1">
      <alignment horizontal="center"/>
    </xf>
    <xf numFmtId="41" fontId="4" fillId="0" borderId="0" xfId="341" applyNumberFormat="1" applyFont="1" applyFill="1" applyAlignment="1">
      <alignment/>
    </xf>
    <xf numFmtId="41" fontId="4" fillId="0" borderId="17" xfId="341" applyNumberFormat="1" applyFont="1" applyFill="1" applyBorder="1" applyAlignment="1">
      <alignment/>
    </xf>
    <xf numFmtId="41" fontId="4" fillId="0" borderId="18" xfId="341" applyNumberFormat="1" applyFont="1" applyFill="1" applyBorder="1" applyAlignment="1">
      <alignment/>
    </xf>
    <xf numFmtId="41" fontId="29" fillId="0" borderId="0" xfId="341" applyNumberFormat="1" applyFont="1" applyFill="1" applyAlignment="1">
      <alignment/>
    </xf>
    <xf numFmtId="41" fontId="29" fillId="0" borderId="17" xfId="341" applyNumberFormat="1" applyFont="1" applyFill="1" applyBorder="1" applyAlignment="1">
      <alignment/>
    </xf>
    <xf numFmtId="41" fontId="4" fillId="0" borderId="0" xfId="341" applyNumberFormat="1" applyFont="1" applyFill="1" applyBorder="1" applyAlignment="1">
      <alignment/>
    </xf>
    <xf numFmtId="164" fontId="29" fillId="0" borderId="0" xfId="341" applyNumberFormat="1" applyFont="1" applyFill="1" applyAlignment="1">
      <alignment/>
    </xf>
    <xf numFmtId="166" fontId="29" fillId="0" borderId="49" xfId="378" applyNumberFormat="1" applyFont="1" applyFill="1" applyBorder="1" applyAlignment="1">
      <alignment/>
    </xf>
    <xf numFmtId="164" fontId="29" fillId="0" borderId="0" xfId="451" applyNumberFormat="1" applyFont="1" applyFill="1" applyBorder="1">
      <alignment/>
      <protection/>
    </xf>
    <xf numFmtId="41" fontId="4" fillId="0" borderId="0" xfId="451" applyNumberFormat="1" applyFill="1">
      <alignment/>
      <protection/>
    </xf>
    <xf numFmtId="179" fontId="4" fillId="0" borderId="0" xfId="341" applyNumberFormat="1" applyFont="1" applyFill="1" applyBorder="1" applyAlignment="1">
      <alignment/>
    </xf>
    <xf numFmtId="166" fontId="29" fillId="0" borderId="9" xfId="378" applyNumberFormat="1" applyFont="1" applyFill="1" applyBorder="1" applyAlignment="1">
      <alignment/>
    </xf>
    <xf numFmtId="166" fontId="29" fillId="0" borderId="50" xfId="378" applyNumberFormat="1" applyFont="1" applyFill="1" applyBorder="1" applyAlignment="1">
      <alignment/>
    </xf>
    <xf numFmtId="164" fontId="0" fillId="0" borderId="0" xfId="451" applyNumberFormat="1" applyFont="1" applyFill="1" applyBorder="1" applyProtection="1">
      <alignment/>
      <protection locked="0"/>
    </xf>
    <xf numFmtId="41" fontId="4" fillId="0" borderId="0" xfId="512" applyNumberFormat="1" applyFont="1" applyFill="1" applyBorder="1" applyAlignment="1">
      <alignment/>
    </xf>
    <xf numFmtId="0" fontId="70" fillId="0" borderId="0" xfId="451" applyFont="1" applyFill="1" applyAlignment="1">
      <alignment horizontal="left"/>
      <protection/>
    </xf>
    <xf numFmtId="164" fontId="4" fillId="0" borderId="25" xfId="339" applyNumberFormat="1" applyFont="1" applyFill="1" applyBorder="1" applyAlignment="1">
      <alignment/>
    </xf>
    <xf numFmtId="164" fontId="4" fillId="0" borderId="31" xfId="339" applyNumberFormat="1" applyFont="1" applyFill="1" applyBorder="1" applyAlignment="1">
      <alignment horizontal="left" wrapText="1"/>
    </xf>
    <xf numFmtId="164" fontId="4" fillId="0" borderId="51" xfId="339" applyNumberFormat="1" applyFont="1" applyFill="1" applyBorder="1" applyAlignment="1">
      <alignment/>
    </xf>
    <xf numFmtId="164" fontId="4" fillId="0" borderId="25" xfId="339" applyNumberFormat="1" applyFont="1" applyFill="1" applyBorder="1" applyAlignment="1">
      <alignment vertical="top"/>
    </xf>
    <xf numFmtId="164" fontId="4" fillId="0" borderId="31" xfId="339" applyNumberFormat="1" applyFont="1" applyFill="1" applyBorder="1" applyAlignment="1">
      <alignment/>
    </xf>
    <xf numFmtId="0" fontId="63" fillId="0" borderId="17" xfId="0" applyNumberFormat="1" applyFont="1" applyFill="1" applyBorder="1" applyAlignment="1">
      <alignment horizontal="left"/>
    </xf>
    <xf numFmtId="0" fontId="29" fillId="0" borderId="0" xfId="492" applyFont="1">
      <alignment/>
      <protection/>
    </xf>
    <xf numFmtId="0" fontId="29" fillId="0" borderId="0" xfId="492" applyFont="1" applyAlignment="1">
      <alignment horizontal="left" indent="4"/>
      <protection/>
    </xf>
    <xf numFmtId="0" fontId="62" fillId="0" borderId="17" xfId="451" applyFont="1" applyFill="1" applyBorder="1" applyAlignment="1">
      <alignment horizontal="center"/>
      <protection/>
    </xf>
    <xf numFmtId="41" fontId="4" fillId="0" borderId="0" xfId="451" applyNumberFormat="1" applyFont="1" applyFill="1" applyBorder="1" applyAlignment="1">
      <alignment horizontal="center" wrapText="1"/>
      <protection/>
    </xf>
    <xf numFmtId="0" fontId="4" fillId="0" borderId="0" xfId="451" applyAlignment="1">
      <alignment horizontal="center"/>
      <protection/>
    </xf>
    <xf numFmtId="0" fontId="4" fillId="0" borderId="0" xfId="492">
      <alignment/>
      <protection/>
    </xf>
    <xf numFmtId="0" fontId="29" fillId="0" borderId="17" xfId="492" applyFont="1" applyBorder="1">
      <alignment/>
      <protection/>
    </xf>
    <xf numFmtId="0" fontId="4" fillId="0" borderId="17" xfId="492" applyBorder="1">
      <alignment/>
      <protection/>
    </xf>
    <xf numFmtId="17" fontId="29" fillId="0" borderId="17" xfId="490" applyNumberFormat="1" applyFont="1" applyFill="1" applyBorder="1" applyAlignment="1">
      <alignment horizontal="center"/>
      <protection/>
    </xf>
    <xf numFmtId="0" fontId="29" fillId="0" borderId="17" xfId="490" applyFont="1" applyBorder="1" applyAlignment="1">
      <alignment horizontal="center"/>
      <protection/>
    </xf>
    <xf numFmtId="17" fontId="29" fillId="0" borderId="17" xfId="492" applyNumberFormat="1" applyFont="1" applyFill="1" applyBorder="1" applyAlignment="1">
      <alignment horizontal="center"/>
      <protection/>
    </xf>
    <xf numFmtId="0" fontId="29" fillId="0" borderId="17" xfId="492" applyFont="1" applyFill="1" applyBorder="1" applyAlignment="1">
      <alignment horizontal="center"/>
      <protection/>
    </xf>
    <xf numFmtId="0" fontId="4" fillId="0" borderId="0" xfId="492" applyFont="1">
      <alignment/>
      <protection/>
    </xf>
    <xf numFmtId="0" fontId="29" fillId="0" borderId="0" xfId="492" applyFont="1" applyFill="1">
      <alignment/>
      <protection/>
    </xf>
    <xf numFmtId="0" fontId="4" fillId="0" borderId="0" xfId="492" applyFill="1">
      <alignment/>
      <protection/>
    </xf>
    <xf numFmtId="0" fontId="29" fillId="0" borderId="0" xfId="492" applyFont="1" applyFill="1" applyAlignment="1">
      <alignment horizontal="center"/>
      <protection/>
    </xf>
    <xf numFmtId="0" fontId="4" fillId="0" borderId="0" xfId="492" applyFont="1" applyFill="1">
      <alignment/>
      <protection/>
    </xf>
    <xf numFmtId="164" fontId="4" fillId="0" borderId="0" xfId="339" applyNumberFormat="1" applyFont="1" applyAlignment="1">
      <alignment/>
    </xf>
    <xf numFmtId="164" fontId="4" fillId="0" borderId="0" xfId="492" applyNumberFormat="1" applyFill="1">
      <alignment/>
      <protection/>
    </xf>
    <xf numFmtId="164" fontId="4" fillId="0" borderId="0" xfId="492" applyNumberFormat="1" applyFill="1" applyBorder="1">
      <alignment/>
      <protection/>
    </xf>
    <xf numFmtId="164" fontId="4" fillId="0" borderId="17" xfId="492" applyNumberFormat="1" applyFill="1" applyBorder="1">
      <alignment/>
      <protection/>
    </xf>
    <xf numFmtId="4" fontId="4" fillId="0" borderId="0" xfId="492" applyNumberFormat="1" applyFill="1">
      <alignment/>
      <protection/>
    </xf>
    <xf numFmtId="166" fontId="4" fillId="0" borderId="0" xfId="492" applyNumberFormat="1" applyFont="1" applyFill="1">
      <alignment/>
      <protection/>
    </xf>
    <xf numFmtId="0" fontId="29" fillId="0" borderId="0" xfId="492" applyFont="1" applyAlignment="1">
      <alignment horizontal="left" indent="3"/>
      <protection/>
    </xf>
    <xf numFmtId="180" fontId="29" fillId="0" borderId="0" xfId="341" applyNumberFormat="1" applyFont="1" applyFill="1" applyAlignment="1">
      <alignment horizontal="center"/>
    </xf>
    <xf numFmtId="166" fontId="4" fillId="0" borderId="4" xfId="378" applyNumberFormat="1" applyFont="1" applyFill="1" applyBorder="1" applyAlignment="1">
      <alignment/>
    </xf>
    <xf numFmtId="0" fontId="29" fillId="0" borderId="0" xfId="491" applyFont="1" applyAlignment="1">
      <alignment horizontal="centerContinuous"/>
      <protection/>
    </xf>
    <xf numFmtId="0" fontId="29" fillId="0" borderId="0" xfId="491" applyFont="1" applyAlignment="1">
      <alignment/>
      <protection/>
    </xf>
    <xf numFmtId="0" fontId="4" fillId="0" borderId="0" xfId="491">
      <alignment/>
      <protection/>
    </xf>
    <xf numFmtId="0" fontId="29" fillId="0" borderId="0" xfId="0" applyNumberFormat="1" applyFont="1" applyFill="1" applyAlignment="1">
      <alignment horizontal="center" wrapText="1"/>
    </xf>
    <xf numFmtId="0" fontId="29" fillId="0" borderId="0" xfId="491" applyFont="1" applyFill="1" applyAlignment="1">
      <alignment horizontal="center" wrapText="1"/>
      <protection/>
    </xf>
    <xf numFmtId="0" fontId="29" fillId="0" borderId="17" xfId="491" applyFont="1" applyBorder="1">
      <alignment/>
      <protection/>
    </xf>
    <xf numFmtId="0" fontId="29" fillId="0" borderId="17" xfId="491" applyFont="1" applyFill="1" applyBorder="1" applyAlignment="1">
      <alignment horizontal="center"/>
      <protection/>
    </xf>
    <xf numFmtId="0" fontId="4" fillId="0" borderId="0" xfId="491" applyFont="1">
      <alignment/>
      <protection/>
    </xf>
    <xf numFmtId="0" fontId="4" fillId="0" borderId="0" xfId="491" applyAlignment="1">
      <alignment horizontal="center"/>
      <protection/>
    </xf>
    <xf numFmtId="166" fontId="4" fillId="0" borderId="0" xfId="376" applyNumberFormat="1" applyFont="1" applyAlignment="1">
      <alignment/>
    </xf>
    <xf numFmtId="0" fontId="4" fillId="0" borderId="0" xfId="491" applyFill="1">
      <alignment/>
      <protection/>
    </xf>
    <xf numFmtId="0" fontId="4" fillId="0" borderId="17" xfId="491" applyBorder="1">
      <alignment/>
      <protection/>
    </xf>
    <xf numFmtId="0" fontId="4" fillId="0" borderId="0" xfId="491" applyFont="1" applyFill="1">
      <alignment/>
      <protection/>
    </xf>
    <xf numFmtId="164" fontId="4" fillId="0" borderId="0" xfId="491" applyNumberFormat="1" applyFill="1">
      <alignment/>
      <protection/>
    </xf>
    <xf numFmtId="164" fontId="4" fillId="0" borderId="0" xfId="491" applyNumberFormat="1" applyFill="1" applyBorder="1">
      <alignment/>
      <protection/>
    </xf>
    <xf numFmtId="164" fontId="4" fillId="0" borderId="17" xfId="491" applyNumberFormat="1" applyFill="1" applyBorder="1">
      <alignment/>
      <protection/>
    </xf>
    <xf numFmtId="164" fontId="29" fillId="0" borderId="0" xfId="491" applyNumberFormat="1" applyFont="1">
      <alignment/>
      <protection/>
    </xf>
    <xf numFmtId="164" fontId="29" fillId="0" borderId="0" xfId="491" applyNumberFormat="1" applyFont="1" applyFill="1">
      <alignment/>
      <protection/>
    </xf>
    <xf numFmtId="43" fontId="4" fillId="0" borderId="0" xfId="491" applyNumberFormat="1">
      <alignment/>
      <protection/>
    </xf>
    <xf numFmtId="41" fontId="62" fillId="0" borderId="0" xfId="451" applyNumberFormat="1" applyFont="1" applyFill="1" applyBorder="1" applyAlignment="1">
      <alignment horizontal="center"/>
      <protection/>
    </xf>
    <xf numFmtId="0" fontId="63" fillId="0" borderId="0" xfId="451" applyFont="1" applyFill="1" applyAlignment="1">
      <alignment horizontal="center" wrapText="1"/>
      <protection/>
    </xf>
    <xf numFmtId="0" fontId="33" fillId="0" borderId="0" xfId="451" applyFont="1" applyFill="1" applyBorder="1" applyAlignment="1">
      <alignment horizontal="center"/>
      <protection/>
    </xf>
    <xf numFmtId="16" fontId="33" fillId="0" borderId="17" xfId="451" applyNumberFormat="1" applyFont="1" applyFill="1" applyBorder="1" applyAlignment="1">
      <alignment horizontal="center"/>
      <protection/>
    </xf>
    <xf numFmtId="41" fontId="63" fillId="0" borderId="17" xfId="451" applyNumberFormat="1" applyFont="1" applyFill="1" applyBorder="1">
      <alignment/>
      <protection/>
    </xf>
    <xf numFmtId="179" fontId="4" fillId="0" borderId="0" xfId="512" applyNumberFormat="1" applyFont="1" applyFill="1" applyAlignment="1">
      <alignment/>
    </xf>
    <xf numFmtId="41" fontId="29" fillId="0" borderId="18" xfId="451" applyNumberFormat="1" applyFont="1" applyFill="1" applyBorder="1" applyAlignment="1">
      <alignment horizontal="center"/>
      <protection/>
    </xf>
    <xf numFmtId="41" fontId="29" fillId="0" borderId="0" xfId="451" applyNumberFormat="1" applyFont="1" applyFill="1" applyAlignment="1" applyProtection="1">
      <alignment horizontal="center"/>
      <protection/>
    </xf>
    <xf numFmtId="41" fontId="29" fillId="0" borderId="0" xfId="341" applyNumberFormat="1" applyFont="1" applyFill="1" applyAlignment="1">
      <alignment horizontal="center"/>
    </xf>
    <xf numFmtId="0" fontId="29" fillId="0" borderId="0" xfId="491" applyFont="1" applyAlignment="1">
      <alignment horizontal="center"/>
      <protection/>
    </xf>
    <xf numFmtId="0" fontId="29" fillId="0" borderId="0" xfId="491" applyFont="1">
      <alignment/>
      <protection/>
    </xf>
    <xf numFmtId="0" fontId="29" fillId="0" borderId="0" xfId="492" applyFont="1" applyAlignment="1">
      <alignment horizontal="center"/>
      <protection/>
    </xf>
    <xf numFmtId="0" fontId="29" fillId="0" borderId="0" xfId="451" applyFont="1" applyFill="1" applyAlignment="1">
      <alignment horizontal="center"/>
      <protection/>
    </xf>
    <xf numFmtId="0" fontId="4" fillId="0" borderId="0" xfId="451" applyFont="1" applyAlignment="1" quotePrefix="1">
      <alignment horizontal="center"/>
      <protection/>
    </xf>
  </cellXfs>
  <cellStyles count="60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3.02 BS 2011 GRC" xfId="20"/>
    <cellStyle name="_4.06E Pass Throughs_3.02 BS 2011 GRC_1" xfId="21"/>
    <cellStyle name="_4.06E Pass Throughs_3.02 BS 2011 GRC_3.02 BS 2011 GRC" xfId="22"/>
    <cellStyle name="_4.06E Pass Throughs_4 31 Regulatory Assets and Liabilities  7 06- Exhibit D" xfId="23"/>
    <cellStyle name="_4.06E Pass Throughs_4 32 Regulatory Assets and Liabilities  7 06- Exhibit D" xfId="24"/>
    <cellStyle name="_4.06E Pass Throughs_Book9" xfId="25"/>
    <cellStyle name="_4.06E Pass Throughs_MJS-3" xfId="26"/>
    <cellStyle name="_4.13E Montana Energy Tax" xfId="27"/>
    <cellStyle name="_4.13E Montana Energy Tax_04 07E Wild Horse Wind Expansion (C) (2)" xfId="28"/>
    <cellStyle name="_4.13E Montana Energy Tax_3.01 Income Statement" xfId="29"/>
    <cellStyle name="_4.13E Montana Energy Tax_3.02 BS 2011 GRC" xfId="30"/>
    <cellStyle name="_4.13E Montana Energy Tax_3.02 BS 2011 GRC_1" xfId="31"/>
    <cellStyle name="_4.13E Montana Energy Tax_3.02 BS 2011 GRC_3.02 BS 2011 GRC" xfId="32"/>
    <cellStyle name="_4.13E Montana Energy Tax_4 31 Regulatory Assets and Liabilities  7 06- Exhibit D" xfId="33"/>
    <cellStyle name="_4.13E Montana Energy Tax_4 32 Regulatory Assets and Liabilities  7 06- Exhibit D" xfId="34"/>
    <cellStyle name="_4.13E Montana Energy Tax_Book9" xfId="35"/>
    <cellStyle name="_4.13E Montana Energy Tax_MJS-3" xfId="36"/>
    <cellStyle name="_AURORA WIP" xfId="37"/>
    <cellStyle name="_Book1" xfId="38"/>
    <cellStyle name="_Book1 (2)" xfId="39"/>
    <cellStyle name="_Book1 (2)_04 07E Wild Horse Wind Expansion (C) (2)" xfId="40"/>
    <cellStyle name="_Book1 (2)_3.01 Income Statement" xfId="41"/>
    <cellStyle name="_Book1 (2)_3.02 BS 2011 GRC" xfId="42"/>
    <cellStyle name="_Book1 (2)_3.02 BS 2011 GRC_1" xfId="43"/>
    <cellStyle name="_Book1 (2)_3.02 BS 2011 GRC_3.02 BS 2011 GRC" xfId="44"/>
    <cellStyle name="_Book1 (2)_4 31 Regulatory Assets and Liabilities  7 06- Exhibit D" xfId="45"/>
    <cellStyle name="_Book1 (2)_4 32 Regulatory Assets and Liabilities  7 06- Exhibit D" xfId="46"/>
    <cellStyle name="_Book1 (2)_Book9" xfId="47"/>
    <cellStyle name="_Book1 (2)_MJS-3" xfId="48"/>
    <cellStyle name="_Book1_3.01 Income Statement" xfId="49"/>
    <cellStyle name="_Book1_3.02 BS 2011 GRC" xfId="50"/>
    <cellStyle name="_Book1_3.02 BS 2011 GRC_1" xfId="51"/>
    <cellStyle name="_Book1_3.02 BS 2011 GRC_3.02 BS 2011 GRC" xfId="52"/>
    <cellStyle name="_Book1_4 31 Regulatory Assets and Liabilities  7 06- Exhibit D" xfId="53"/>
    <cellStyle name="_Book1_4 32 Regulatory Assets and Liabilities  7 06- Exhibit D" xfId="54"/>
    <cellStyle name="_Book1_Book9" xfId="55"/>
    <cellStyle name="_Book1_MJS-3" xfId="56"/>
    <cellStyle name="_Book2" xfId="57"/>
    <cellStyle name="_Book2_04 07E Wild Horse Wind Expansion (C) (2)" xfId="58"/>
    <cellStyle name="_Book2_3.01 Income Statement" xfId="59"/>
    <cellStyle name="_Book2_3.02 BS 2011 GRC" xfId="60"/>
    <cellStyle name="_Book2_3.02 BS 2011 GRC_1" xfId="61"/>
    <cellStyle name="_Book2_3.02 BS 2011 GRC_3.02 BS 2011 GRC" xfId="62"/>
    <cellStyle name="_Book2_4 31 Regulatory Assets and Liabilities  7 06- Exhibit D" xfId="63"/>
    <cellStyle name="_Book2_4 32 Regulatory Assets and Liabilities  7 06- Exhibit D" xfId="64"/>
    <cellStyle name="_Book2_Book9" xfId="65"/>
    <cellStyle name="_Book2_MJS-3" xfId="66"/>
    <cellStyle name="_Book3" xfId="67"/>
    <cellStyle name="_Book5" xfId="68"/>
    <cellStyle name="_Chelan Debt Forecast 12.19.05" xfId="69"/>
    <cellStyle name="_Chelan Debt Forecast 12.19.05_3.01 Income Statement" xfId="70"/>
    <cellStyle name="_Chelan Debt Forecast 12.19.05_3.02 BS 2011 GRC" xfId="71"/>
    <cellStyle name="_Chelan Debt Forecast 12.19.05_3.02 BS 2011 GRC_1" xfId="72"/>
    <cellStyle name="_Chelan Debt Forecast 12.19.05_3.02 BS 2011 GRC_3.02 BS 2011 GRC" xfId="73"/>
    <cellStyle name="_Chelan Debt Forecast 12.19.05_4 31 Regulatory Assets and Liabilities  7 06- Exhibit D" xfId="74"/>
    <cellStyle name="_Chelan Debt Forecast 12.19.05_4 32 Regulatory Assets and Liabilities  7 06- Exhibit D" xfId="75"/>
    <cellStyle name="_Chelan Debt Forecast 12.19.05_Book9" xfId="76"/>
    <cellStyle name="_Chelan Debt Forecast 12.19.05_MJS-3" xfId="77"/>
    <cellStyle name="_Copy 11-9 Sumas Proforma - Current" xfId="78"/>
    <cellStyle name="_Costs not in AURORA 06GRC" xfId="79"/>
    <cellStyle name="_Costs not in AURORA 06GRC_04 07E Wild Horse Wind Expansion (C) (2)" xfId="80"/>
    <cellStyle name="_Costs not in AURORA 06GRC_3.01 Income Statement" xfId="81"/>
    <cellStyle name="_Costs not in AURORA 06GRC_3.02 BS 2011 GRC" xfId="82"/>
    <cellStyle name="_Costs not in AURORA 06GRC_3.02 BS 2011 GRC_1" xfId="83"/>
    <cellStyle name="_Costs not in AURORA 06GRC_3.02 BS 2011 GRC_3.02 BS 2011 GRC" xfId="84"/>
    <cellStyle name="_Costs not in AURORA 06GRC_4 31 Regulatory Assets and Liabilities  7 06- Exhibit D" xfId="85"/>
    <cellStyle name="_Costs not in AURORA 06GRC_4 32 Regulatory Assets and Liabilities  7 06- Exhibit D" xfId="86"/>
    <cellStyle name="_Costs not in AURORA 06GRC_Book9" xfId="87"/>
    <cellStyle name="_Costs not in AURORA 06GRC_MJS-3" xfId="88"/>
    <cellStyle name="_Costs not in AURORA 2006GRC 6.15.06" xfId="89"/>
    <cellStyle name="_Costs not in AURORA 2006GRC 6.15.06_04 07E Wild Horse Wind Expansion (C) (2)" xfId="90"/>
    <cellStyle name="_Costs not in AURORA 2006GRC 6.15.06_3.01 Income Statement" xfId="91"/>
    <cellStyle name="_Costs not in AURORA 2006GRC 6.15.06_3.02 BS 2011 GRC" xfId="92"/>
    <cellStyle name="_Costs not in AURORA 2006GRC 6.15.06_3.02 BS 2011 GRC_1" xfId="93"/>
    <cellStyle name="_Costs not in AURORA 2006GRC 6.15.06_3.02 BS 2011 GRC_3.02 BS 2011 GRC" xfId="94"/>
    <cellStyle name="_Costs not in AURORA 2006GRC 6.15.06_4 31 Regulatory Assets and Liabilities  7 06- Exhibit D" xfId="95"/>
    <cellStyle name="_Costs not in AURORA 2006GRC 6.15.06_4 32 Regulatory Assets and Liabilities  7 06- Exhibit D" xfId="96"/>
    <cellStyle name="_Costs not in AURORA 2006GRC 6.15.06_Book9" xfId="97"/>
    <cellStyle name="_Costs not in AURORA 2006GRC 6.15.06_MJS-3" xfId="98"/>
    <cellStyle name="_Costs not in AURORA 2006GRC w gas price updated" xfId="99"/>
    <cellStyle name="_Costs not in AURORA 2007 Rate Case" xfId="100"/>
    <cellStyle name="_Costs not in AURORA 2007 Rate Case_3.01 Income Statement" xfId="101"/>
    <cellStyle name="_Costs not in AURORA 2007 Rate Case_3.02 BS 2011 GRC" xfId="102"/>
    <cellStyle name="_Costs not in AURORA 2007 Rate Case_3.02 BS 2011 GRC_1" xfId="103"/>
    <cellStyle name="_Costs not in AURORA 2007 Rate Case_3.02 BS 2011 GRC_3.02 BS 2011 GRC" xfId="104"/>
    <cellStyle name="_Costs not in AURORA 2007 Rate Case_4 31 Regulatory Assets and Liabilities  7 06- Exhibit D" xfId="105"/>
    <cellStyle name="_Costs not in AURORA 2007 Rate Case_4 32 Regulatory Assets and Liabilities  7 06- Exhibit D" xfId="106"/>
    <cellStyle name="_Costs not in AURORA 2007 Rate Case_Book9" xfId="107"/>
    <cellStyle name="_Costs not in AURORA 2007 Rate Case_MJS-3" xfId="108"/>
    <cellStyle name="_Costs not in KWI3000 '06Budget" xfId="109"/>
    <cellStyle name="_Costs not in KWI3000 '06Budget_3.01 Income Statement" xfId="110"/>
    <cellStyle name="_Costs not in KWI3000 '06Budget_3.02 BS 2011 GRC" xfId="111"/>
    <cellStyle name="_Costs not in KWI3000 '06Budget_3.02 BS 2011 GRC_1" xfId="112"/>
    <cellStyle name="_Costs not in KWI3000 '06Budget_3.02 BS 2011 GRC_3.02 BS 2011 GRC" xfId="113"/>
    <cellStyle name="_Costs not in KWI3000 '06Budget_4 31 Regulatory Assets and Liabilities  7 06- Exhibit D" xfId="114"/>
    <cellStyle name="_Costs not in KWI3000 '06Budget_4 32 Regulatory Assets and Liabilities  7 06- Exhibit D" xfId="115"/>
    <cellStyle name="_Costs not in KWI3000 '06Budget_Book9" xfId="116"/>
    <cellStyle name="_Costs not in KWI3000 '06Budget_MJS-3" xfId="117"/>
    <cellStyle name="_DEM-WP (C) Power Cost 2006GRC Order" xfId="118"/>
    <cellStyle name="_DEM-WP (C) Power Cost 2006GRC Order_04 07E Wild Horse Wind Expansion (C) (2)" xfId="119"/>
    <cellStyle name="_DEM-WP (C) Power Cost 2006GRC Order_3.01 Income Statement" xfId="120"/>
    <cellStyle name="_DEM-WP (C) Power Cost 2006GRC Order_3.02 BS 2011 GRC" xfId="121"/>
    <cellStyle name="_DEM-WP (C) Power Cost 2006GRC Order_3.02 BS 2011 GRC_1" xfId="122"/>
    <cellStyle name="_DEM-WP (C) Power Cost 2006GRC Order_3.02 BS 2011 GRC_3.02 BS 2011 GRC" xfId="123"/>
    <cellStyle name="_DEM-WP (C) Power Cost 2006GRC Order_4 31 Regulatory Assets and Liabilities  7 06- Exhibit D" xfId="124"/>
    <cellStyle name="_DEM-WP (C) Power Cost 2006GRC Order_4 32 Regulatory Assets and Liabilities  7 06- Exhibit D" xfId="125"/>
    <cellStyle name="_DEM-WP (C) Power Cost 2006GRC Order_Book9" xfId="126"/>
    <cellStyle name="_DEM-WP (C) Power Cost 2006GRC Order_MJS-3" xfId="127"/>
    <cellStyle name="_DEM-WP Revised (HC) Wild Horse 2006GRC" xfId="128"/>
    <cellStyle name="_DEM-WP(C) Colstrip FOR" xfId="129"/>
    <cellStyle name="_DEM-WP(C) Costs not in AURORA 2006GRC" xfId="130"/>
    <cellStyle name="_DEM-WP(C) Costs not in AURORA 2006GRC_3.01 Income Statement" xfId="131"/>
    <cellStyle name="_DEM-WP(C) Costs not in AURORA 2006GRC_3.02 BS 2011 GRC" xfId="132"/>
    <cellStyle name="_DEM-WP(C) Costs not in AURORA 2006GRC_3.02 BS 2011 GRC_1" xfId="133"/>
    <cellStyle name="_DEM-WP(C) Costs not in AURORA 2006GRC_3.02 BS 2011 GRC_3.02 BS 2011 GRC" xfId="134"/>
    <cellStyle name="_DEM-WP(C) Costs not in AURORA 2006GRC_4 31 Regulatory Assets and Liabilities  7 06- Exhibit D" xfId="135"/>
    <cellStyle name="_DEM-WP(C) Costs not in AURORA 2006GRC_4 32 Regulatory Assets and Liabilities  7 06- Exhibit D" xfId="136"/>
    <cellStyle name="_DEM-WP(C) Costs not in AURORA 2006GRC_Book9" xfId="137"/>
    <cellStyle name="_DEM-WP(C) Costs not in AURORA 2006GRC_MJS-3" xfId="138"/>
    <cellStyle name="_DEM-WP(C) Costs not in AURORA 2007GRC" xfId="139"/>
    <cellStyle name="_DEM-WP(C) Costs not in AURORA 2007PCORC-5.07Update" xfId="140"/>
    <cellStyle name="_DEM-WP(C) Costs not in AURORA 2007PCORC-5.07Update_DEM-WP(C) Production O&amp;M 2009GRC Rebuttal" xfId="141"/>
    <cellStyle name="_DEM-WP(C) Prod O&amp;M 2007GRC" xfId="142"/>
    <cellStyle name="_DEM-WP(C) Rate Year Sumas by Month Update Corrected" xfId="143"/>
    <cellStyle name="_DEM-WP(C) Sumas Proforma 11.5.07" xfId="144"/>
    <cellStyle name="_DEM-WP(C) Westside Hydro Data_051007" xfId="145"/>
    <cellStyle name="_Fixed Gas Transport 1 19 09" xfId="146"/>
    <cellStyle name="_Fuel Prices 4-14" xfId="147"/>
    <cellStyle name="_Fuel Prices 4-14_04 07E Wild Horse Wind Expansion (C) (2)" xfId="148"/>
    <cellStyle name="_Fuel Prices 4-14_3.01 Income Statement" xfId="149"/>
    <cellStyle name="_Fuel Prices 4-14_3.02 BS 2011 GRC" xfId="150"/>
    <cellStyle name="_Fuel Prices 4-14_3.02 BS 2011 GRC_1" xfId="151"/>
    <cellStyle name="_Fuel Prices 4-14_3.02 BS 2011 GRC_3.02 BS 2011 GRC" xfId="152"/>
    <cellStyle name="_Fuel Prices 4-14_4 31 Regulatory Assets and Liabilities  7 06- Exhibit D" xfId="153"/>
    <cellStyle name="_Fuel Prices 4-14_4 32 Regulatory Assets and Liabilities  7 06- Exhibit D" xfId="154"/>
    <cellStyle name="_Fuel Prices 4-14_Book9" xfId="155"/>
    <cellStyle name="_Fuel Prices 4-14_MJS-3" xfId="156"/>
    <cellStyle name="_Gas Transportation Charges_2009GRC_120308" xfId="157"/>
    <cellStyle name="_NIM 06 Base Case Current Trends" xfId="158"/>
    <cellStyle name="_Portfolio SPlan Base Case.xls Chart 1" xfId="159"/>
    <cellStyle name="_Portfolio SPlan Base Case.xls Chart 2" xfId="160"/>
    <cellStyle name="_Portfolio SPlan Base Case.xls Chart 3" xfId="161"/>
    <cellStyle name="_Power Cost Value Copy 11.30.05 gas 1.09.06 AURORA at 1.10.06" xfId="162"/>
    <cellStyle name="_Power Cost Value Copy 11.30.05 gas 1.09.06 AURORA at 1.10.06_04 07E Wild Horse Wind Expansion (C) (2)" xfId="163"/>
    <cellStyle name="_Power Cost Value Copy 11.30.05 gas 1.09.06 AURORA at 1.10.06_3.01 Income Statement" xfId="164"/>
    <cellStyle name="_Power Cost Value Copy 11.30.05 gas 1.09.06 AURORA at 1.10.06_3.02 BS 2011 GRC" xfId="165"/>
    <cellStyle name="_Power Cost Value Copy 11.30.05 gas 1.09.06 AURORA at 1.10.06_3.02 BS 2011 GRC_1" xfId="166"/>
    <cellStyle name="_Power Cost Value Copy 11.30.05 gas 1.09.06 AURORA at 1.10.06_3.02 BS 2011 GRC_3.02 BS 2011 GRC" xfId="167"/>
    <cellStyle name="_Power Cost Value Copy 11.30.05 gas 1.09.06 AURORA at 1.10.06_4 31 Regulatory Assets and Liabilities  7 06- Exhibit D" xfId="168"/>
    <cellStyle name="_Power Cost Value Copy 11.30.05 gas 1.09.06 AURORA at 1.10.06_4 32 Regulatory Assets and Liabilities  7 06- Exhibit D" xfId="169"/>
    <cellStyle name="_Power Cost Value Copy 11.30.05 gas 1.09.06 AURORA at 1.10.06_Book9" xfId="170"/>
    <cellStyle name="_Power Cost Value Copy 11.30.05 gas 1.09.06 AURORA at 1.10.06_MJS-3" xfId="171"/>
    <cellStyle name="_Pro Forma Rev 07 GRC" xfId="172"/>
    <cellStyle name="_Recon to Darrin's 5.11.05 proforma" xfId="173"/>
    <cellStyle name="_Recon to Darrin's 5.11.05 proforma_3.01 Income Statement" xfId="174"/>
    <cellStyle name="_Recon to Darrin's 5.11.05 proforma_3.02 BS 2011 GRC" xfId="175"/>
    <cellStyle name="_Recon to Darrin's 5.11.05 proforma_3.02 BS 2011 GRC_1" xfId="176"/>
    <cellStyle name="_Recon to Darrin's 5.11.05 proforma_3.02 BS 2011 GRC_3.02 BS 2011 GRC" xfId="177"/>
    <cellStyle name="_Recon to Darrin's 5.11.05 proforma_4 31 Regulatory Assets and Liabilities  7 06- Exhibit D" xfId="178"/>
    <cellStyle name="_Recon to Darrin's 5.11.05 proforma_4 32 Regulatory Assets and Liabilities  7 06- Exhibit D" xfId="179"/>
    <cellStyle name="_Recon to Darrin's 5.11.05 proforma_Book9" xfId="180"/>
    <cellStyle name="_Recon to Darrin's 5.11.05 proforma_MJS-3" xfId="181"/>
    <cellStyle name="_Revenue" xfId="182"/>
    <cellStyle name="_Revenue_Data" xfId="183"/>
    <cellStyle name="_Revenue_Data_1" xfId="184"/>
    <cellStyle name="_Revenue_Data_Pro Forma Rev 09 GRC" xfId="185"/>
    <cellStyle name="_Revenue_Data_Pro Forma Rev 2010 GRC" xfId="186"/>
    <cellStyle name="_Revenue_Data_Pro Forma Rev 2010 GRC_Preliminary" xfId="187"/>
    <cellStyle name="_Revenue_Data_Revenue (Feb 09 - Jan 10)" xfId="188"/>
    <cellStyle name="_Revenue_Data_Revenue (Jan 09 - Dec 09)" xfId="189"/>
    <cellStyle name="_Revenue_Data_Revenue (Mar 09 - Feb 10)" xfId="190"/>
    <cellStyle name="_Revenue_Data_Volume Exhibit (Jan09 - Dec09)" xfId="191"/>
    <cellStyle name="_Revenue_Mins" xfId="192"/>
    <cellStyle name="_Revenue_Pro Forma Rev 07 GRC" xfId="193"/>
    <cellStyle name="_Revenue_Pro Forma Rev 08 GRC" xfId="194"/>
    <cellStyle name="_Revenue_Pro Forma Rev 09 GRC" xfId="195"/>
    <cellStyle name="_Revenue_Pro Forma Rev 2010 GRC" xfId="196"/>
    <cellStyle name="_Revenue_Pro Forma Rev 2010 GRC_Preliminary" xfId="197"/>
    <cellStyle name="_Revenue_Revenue (Feb 09 - Jan 10)" xfId="198"/>
    <cellStyle name="_Revenue_Revenue (Jan 09 - Dec 09)" xfId="199"/>
    <cellStyle name="_Revenue_Revenue (Mar 09 - Feb 10)" xfId="200"/>
    <cellStyle name="_Revenue_Sheet2" xfId="201"/>
    <cellStyle name="_Revenue_Therms Data" xfId="202"/>
    <cellStyle name="_Revenue_Therms Data Rerun" xfId="203"/>
    <cellStyle name="_Revenue_Volume Exhibit (Jan09 - Dec09)" xfId="204"/>
    <cellStyle name="_Sumas Proforma - 11-09-07" xfId="205"/>
    <cellStyle name="_Sumas Property Taxes v1" xfId="206"/>
    <cellStyle name="_Tenaska Comparison" xfId="207"/>
    <cellStyle name="_Tenaska Comparison_3.01 Income Statement" xfId="208"/>
    <cellStyle name="_Tenaska Comparison_3.02 BS 2011 GRC" xfId="209"/>
    <cellStyle name="_Tenaska Comparison_3.02 BS 2011 GRC_1" xfId="210"/>
    <cellStyle name="_Tenaska Comparison_3.02 BS 2011 GRC_3.02 BS 2011 GRC" xfId="211"/>
    <cellStyle name="_Tenaska Comparison_4 31 Regulatory Assets and Liabilities  7 06- Exhibit D" xfId="212"/>
    <cellStyle name="_Tenaska Comparison_4 32 Regulatory Assets and Liabilities  7 06- Exhibit D" xfId="213"/>
    <cellStyle name="_Tenaska Comparison_Book9" xfId="214"/>
    <cellStyle name="_Tenaska Comparison_MJS-3" xfId="215"/>
    <cellStyle name="_Therms Data" xfId="216"/>
    <cellStyle name="_Therms Data_Pro Forma Rev 09 GRC" xfId="217"/>
    <cellStyle name="_Therms Data_Pro Forma Rev 2010 GRC" xfId="218"/>
    <cellStyle name="_Therms Data_Pro Forma Rev 2010 GRC_Preliminary" xfId="219"/>
    <cellStyle name="_Therms Data_Revenue (Feb 09 - Jan 10)" xfId="220"/>
    <cellStyle name="_Therms Data_Revenue (Jan 09 - Dec 09)" xfId="221"/>
    <cellStyle name="_Therms Data_Revenue (Mar 09 - Feb 10)" xfId="222"/>
    <cellStyle name="_Therms Data_Volume Exhibit (Jan09 - Dec09)" xfId="223"/>
    <cellStyle name="_Value Copy 11 30 05 gas 12 09 05 AURORA at 12 14 05" xfId="224"/>
    <cellStyle name="_Value Copy 11 30 05 gas 12 09 05 AURORA at 12 14 05_04 07E Wild Horse Wind Expansion (C) (2)" xfId="225"/>
    <cellStyle name="_Value Copy 11 30 05 gas 12 09 05 AURORA at 12 14 05_3.01 Income Statement" xfId="226"/>
    <cellStyle name="_Value Copy 11 30 05 gas 12 09 05 AURORA at 12 14 05_3.02 BS 2011 GRC" xfId="227"/>
    <cellStyle name="_Value Copy 11 30 05 gas 12 09 05 AURORA at 12 14 05_3.02 BS 2011 GRC_1" xfId="228"/>
    <cellStyle name="_Value Copy 11 30 05 gas 12 09 05 AURORA at 12 14 05_3.02 BS 2011 GRC_3.02 BS 2011 GRC" xfId="229"/>
    <cellStyle name="_Value Copy 11 30 05 gas 12 09 05 AURORA at 12 14 05_4 31 Regulatory Assets and Liabilities  7 06- Exhibit D" xfId="230"/>
    <cellStyle name="_Value Copy 11 30 05 gas 12 09 05 AURORA at 12 14 05_4 32 Regulatory Assets and Liabilities  7 06- Exhibit D" xfId="231"/>
    <cellStyle name="_Value Copy 11 30 05 gas 12 09 05 AURORA at 12 14 05_Book9" xfId="232"/>
    <cellStyle name="_Value Copy 11 30 05 gas 12 09 05 AURORA at 12 14 05_MJS-3" xfId="233"/>
    <cellStyle name="_VC 6.15.06 update on 06GRC power costs.xls Chart 1" xfId="234"/>
    <cellStyle name="_VC 6.15.06 update on 06GRC power costs.xls Chart 1_04 07E Wild Horse Wind Expansion (C) (2)" xfId="235"/>
    <cellStyle name="_VC 6.15.06 update on 06GRC power costs.xls Chart 1_3.01 Income Statement" xfId="236"/>
    <cellStyle name="_VC 6.15.06 update on 06GRC power costs.xls Chart 1_3.02 BS 2011 GRC" xfId="237"/>
    <cellStyle name="_VC 6.15.06 update on 06GRC power costs.xls Chart 1_3.02 BS 2011 GRC_1" xfId="238"/>
    <cellStyle name="_VC 6.15.06 update on 06GRC power costs.xls Chart 1_3.02 BS 2011 GRC_3.02 BS 2011 GRC" xfId="239"/>
    <cellStyle name="_VC 6.15.06 update on 06GRC power costs.xls Chart 1_4 31 Regulatory Assets and Liabilities  7 06- Exhibit D" xfId="240"/>
    <cellStyle name="_VC 6.15.06 update on 06GRC power costs.xls Chart 1_4 32 Regulatory Assets and Liabilities  7 06- Exhibit D" xfId="241"/>
    <cellStyle name="_VC 6.15.06 update on 06GRC power costs.xls Chart 1_Book9" xfId="242"/>
    <cellStyle name="_VC 6.15.06 update on 06GRC power costs.xls Chart 1_MJS-3" xfId="243"/>
    <cellStyle name="_VC 6.15.06 update on 06GRC power costs.xls Chart 2" xfId="244"/>
    <cellStyle name="_VC 6.15.06 update on 06GRC power costs.xls Chart 2_04 07E Wild Horse Wind Expansion (C) (2)" xfId="245"/>
    <cellStyle name="_VC 6.15.06 update on 06GRC power costs.xls Chart 2_3.01 Income Statement" xfId="246"/>
    <cellStyle name="_VC 6.15.06 update on 06GRC power costs.xls Chart 2_3.02 BS 2011 GRC" xfId="247"/>
    <cellStyle name="_VC 6.15.06 update on 06GRC power costs.xls Chart 2_3.02 BS 2011 GRC_1" xfId="248"/>
    <cellStyle name="_VC 6.15.06 update on 06GRC power costs.xls Chart 2_3.02 BS 2011 GRC_3.02 BS 2011 GRC" xfId="249"/>
    <cellStyle name="_VC 6.15.06 update on 06GRC power costs.xls Chart 2_4 31 Regulatory Assets and Liabilities  7 06- Exhibit D" xfId="250"/>
    <cellStyle name="_VC 6.15.06 update on 06GRC power costs.xls Chart 2_4 32 Regulatory Assets and Liabilities  7 06- Exhibit D" xfId="251"/>
    <cellStyle name="_VC 6.15.06 update on 06GRC power costs.xls Chart 2_Book9" xfId="252"/>
    <cellStyle name="_VC 6.15.06 update on 06GRC power costs.xls Chart 2_MJS-3" xfId="253"/>
    <cellStyle name="_VC 6.15.06 update on 06GRC power costs.xls Chart 3" xfId="254"/>
    <cellStyle name="_VC 6.15.06 update on 06GRC power costs.xls Chart 3_04 07E Wild Horse Wind Expansion (C) (2)" xfId="255"/>
    <cellStyle name="_VC 6.15.06 update on 06GRC power costs.xls Chart 3_3.01 Income Statement" xfId="256"/>
    <cellStyle name="_VC 6.15.06 update on 06GRC power costs.xls Chart 3_3.02 BS 2011 GRC" xfId="257"/>
    <cellStyle name="_VC 6.15.06 update on 06GRC power costs.xls Chart 3_3.02 BS 2011 GRC_1" xfId="258"/>
    <cellStyle name="_VC 6.15.06 update on 06GRC power costs.xls Chart 3_3.02 BS 2011 GRC_3.02 BS 2011 GRC" xfId="259"/>
    <cellStyle name="_VC 6.15.06 update on 06GRC power costs.xls Chart 3_4 31 Regulatory Assets and Liabilities  7 06- Exhibit D" xfId="260"/>
    <cellStyle name="_VC 6.15.06 update on 06GRC power costs.xls Chart 3_4 32 Regulatory Assets and Liabilities  7 06- Exhibit D" xfId="261"/>
    <cellStyle name="_VC 6.15.06 update on 06GRC power costs.xls Chart 3_Book9" xfId="262"/>
    <cellStyle name="_VC 6.15.06 update on 06GRC power costs.xls Chart 3_MJS-3" xfId="263"/>
    <cellStyle name="0,0&#13;&#10;NA&#13;&#10;" xfId="264"/>
    <cellStyle name="0000" xfId="265"/>
    <cellStyle name="000000" xfId="266"/>
    <cellStyle name="20% - Accent1" xfId="267"/>
    <cellStyle name="20% - Accent1 2" xfId="268"/>
    <cellStyle name="20% - Accent1 3" xfId="269"/>
    <cellStyle name="20% - Accent2" xfId="270"/>
    <cellStyle name="20% - Accent2 2" xfId="271"/>
    <cellStyle name="20% - Accent2 3" xfId="272"/>
    <cellStyle name="20% - Accent3" xfId="273"/>
    <cellStyle name="20% - Accent3 2" xfId="274"/>
    <cellStyle name="20% - Accent3 3" xfId="275"/>
    <cellStyle name="20% - Accent4" xfId="276"/>
    <cellStyle name="20% - Accent4 2" xfId="277"/>
    <cellStyle name="20% - Accent4 3" xfId="278"/>
    <cellStyle name="20% - Accent5" xfId="279"/>
    <cellStyle name="20% - Accent5 2" xfId="280"/>
    <cellStyle name="20% - Accent5 3" xfId="281"/>
    <cellStyle name="20% - Accent6" xfId="282"/>
    <cellStyle name="20% - Accent6 2" xfId="283"/>
    <cellStyle name="20% - Accent6 3" xfId="284"/>
    <cellStyle name="40% - Accent1" xfId="285"/>
    <cellStyle name="40% - Accent1 2" xfId="286"/>
    <cellStyle name="40% - Accent1 3" xfId="287"/>
    <cellStyle name="40% - Accent2" xfId="288"/>
    <cellStyle name="40% - Accent2 2" xfId="289"/>
    <cellStyle name="40% - Accent2 3" xfId="290"/>
    <cellStyle name="40% - Accent3" xfId="291"/>
    <cellStyle name="40% - Accent3 2" xfId="292"/>
    <cellStyle name="40% - Accent3 3" xfId="293"/>
    <cellStyle name="40% - Accent4" xfId="294"/>
    <cellStyle name="40% - Accent4 2" xfId="295"/>
    <cellStyle name="40% - Accent4 3" xfId="296"/>
    <cellStyle name="40% - Accent5" xfId="297"/>
    <cellStyle name="40% - Accent5 2" xfId="298"/>
    <cellStyle name="40% - Accent5 3" xfId="299"/>
    <cellStyle name="40% - Accent6" xfId="300"/>
    <cellStyle name="40% - Accent6 2" xfId="301"/>
    <cellStyle name="40% - Accent6 3" xfId="302"/>
    <cellStyle name="60% - Accent1" xfId="303"/>
    <cellStyle name="60% - Accent2" xfId="304"/>
    <cellStyle name="60% - Accent3" xfId="305"/>
    <cellStyle name="60% - Accent4" xfId="306"/>
    <cellStyle name="60% - Accent5" xfId="307"/>
    <cellStyle name="60% - Accent6" xfId="308"/>
    <cellStyle name="Accent1" xfId="309"/>
    <cellStyle name="Accent1 - 20%" xfId="310"/>
    <cellStyle name="Accent1 - 40%" xfId="311"/>
    <cellStyle name="Accent1 - 60%" xfId="312"/>
    <cellStyle name="Accent2" xfId="313"/>
    <cellStyle name="Accent2 - 20%" xfId="314"/>
    <cellStyle name="Accent2 - 40%" xfId="315"/>
    <cellStyle name="Accent2 - 60%" xfId="316"/>
    <cellStyle name="Accent3" xfId="317"/>
    <cellStyle name="Accent3 - 20%" xfId="318"/>
    <cellStyle name="Accent3 - 40%" xfId="319"/>
    <cellStyle name="Accent3 - 60%" xfId="320"/>
    <cellStyle name="Accent4" xfId="321"/>
    <cellStyle name="Accent4 - 20%" xfId="322"/>
    <cellStyle name="Accent4 - 40%" xfId="323"/>
    <cellStyle name="Accent4 - 60%" xfId="324"/>
    <cellStyle name="Accent5" xfId="325"/>
    <cellStyle name="Accent5 - 20%" xfId="326"/>
    <cellStyle name="Accent5 - 40%" xfId="327"/>
    <cellStyle name="Accent5 - 60%" xfId="328"/>
    <cellStyle name="Accent6" xfId="329"/>
    <cellStyle name="Accent6 - 20%" xfId="330"/>
    <cellStyle name="Accent6 - 40%" xfId="331"/>
    <cellStyle name="Accent6 - 60%" xfId="332"/>
    <cellStyle name="Bad" xfId="333"/>
    <cellStyle name="blank" xfId="334"/>
    <cellStyle name="Calc Currency (0)" xfId="335"/>
    <cellStyle name="Calculation" xfId="336"/>
    <cellStyle name="Check Cell" xfId="337"/>
    <cellStyle name="CheckCell" xfId="338"/>
    <cellStyle name="Comma" xfId="339"/>
    <cellStyle name="Comma [0]" xfId="340"/>
    <cellStyle name="Comma 10" xfId="341"/>
    <cellStyle name="Comma 11" xfId="342"/>
    <cellStyle name="Comma 12" xfId="343"/>
    <cellStyle name="Comma 13" xfId="344"/>
    <cellStyle name="Comma 14" xfId="345"/>
    <cellStyle name="Comma 15" xfId="346"/>
    <cellStyle name="Comma 2" xfId="347"/>
    <cellStyle name="Comma 2 2" xfId="348"/>
    <cellStyle name="Comma 3" xfId="349"/>
    <cellStyle name="Comma 3 2" xfId="350"/>
    <cellStyle name="Comma 4" xfId="351"/>
    <cellStyle name="Comma 4 2" xfId="352"/>
    <cellStyle name="Comma 5" xfId="353"/>
    <cellStyle name="Comma 6" xfId="354"/>
    <cellStyle name="Comma 6 2" xfId="355"/>
    <cellStyle name="Comma 6 3" xfId="356"/>
    <cellStyle name="Comma 7" xfId="357"/>
    <cellStyle name="Comma 8" xfId="358"/>
    <cellStyle name="Comma 9" xfId="359"/>
    <cellStyle name="Comma_Common Allocators GRC TY 0903" xfId="360"/>
    <cellStyle name="Comma0" xfId="361"/>
    <cellStyle name="Comma0 - Style2" xfId="362"/>
    <cellStyle name="Comma0 - Style4" xfId="363"/>
    <cellStyle name="Comma0 - Style5" xfId="364"/>
    <cellStyle name="Comma0 2" xfId="365"/>
    <cellStyle name="Comma0 3" xfId="366"/>
    <cellStyle name="Comma0 4" xfId="367"/>
    <cellStyle name="Comma0_00COS Ind Allocators" xfId="368"/>
    <cellStyle name="Comma1 - Style1" xfId="369"/>
    <cellStyle name="Copied" xfId="370"/>
    <cellStyle name="COST1" xfId="371"/>
    <cellStyle name="Curren - Style1" xfId="372"/>
    <cellStyle name="Curren - Style2" xfId="373"/>
    <cellStyle name="Curren - Style5" xfId="374"/>
    <cellStyle name="Curren - Style6" xfId="375"/>
    <cellStyle name="Currency" xfId="376"/>
    <cellStyle name="Currency [0]" xfId="377"/>
    <cellStyle name="Currency 10" xfId="378"/>
    <cellStyle name="Currency 11" xfId="379"/>
    <cellStyle name="Currency 12" xfId="380"/>
    <cellStyle name="Currency 13" xfId="381"/>
    <cellStyle name="Currency 14" xfId="382"/>
    <cellStyle name="Currency 2" xfId="383"/>
    <cellStyle name="Currency 3" xfId="384"/>
    <cellStyle name="Currency 4" xfId="385"/>
    <cellStyle name="Currency 5" xfId="386"/>
    <cellStyle name="Currency 6" xfId="387"/>
    <cellStyle name="Currency 7" xfId="388"/>
    <cellStyle name="Currency 8" xfId="389"/>
    <cellStyle name="Currency 9" xfId="390"/>
    <cellStyle name="Currency_Common Allocators GRC TY 0903" xfId="391"/>
    <cellStyle name="Currency0" xfId="392"/>
    <cellStyle name="Date" xfId="393"/>
    <cellStyle name="Date 2" xfId="394"/>
    <cellStyle name="Date 3" xfId="395"/>
    <cellStyle name="Date 4" xfId="396"/>
    <cellStyle name="Emphasis 1" xfId="397"/>
    <cellStyle name="Emphasis 2" xfId="398"/>
    <cellStyle name="Emphasis 3" xfId="399"/>
    <cellStyle name="Entered" xfId="400"/>
    <cellStyle name="Euro" xfId="401"/>
    <cellStyle name="Explanatory Text" xfId="402"/>
    <cellStyle name="Fixed" xfId="403"/>
    <cellStyle name="Fixed3 - Style3" xfId="404"/>
    <cellStyle name="Followed Hyperlink" xfId="405"/>
    <cellStyle name="Good" xfId="406"/>
    <cellStyle name="Grey" xfId="407"/>
    <cellStyle name="Grey 2" xfId="408"/>
    <cellStyle name="Grey 3" xfId="409"/>
    <cellStyle name="Grey 4" xfId="410"/>
    <cellStyle name="Grey_3.01 Income Statement 2011 GRC" xfId="411"/>
    <cellStyle name="Header" xfId="412"/>
    <cellStyle name="Header1" xfId="413"/>
    <cellStyle name="Header2" xfId="414"/>
    <cellStyle name="Heading" xfId="415"/>
    <cellStyle name="Heading 1" xfId="416"/>
    <cellStyle name="Heading 2" xfId="417"/>
    <cellStyle name="Heading 3" xfId="418"/>
    <cellStyle name="Heading 4" xfId="419"/>
    <cellStyle name="Heading1" xfId="420"/>
    <cellStyle name="Heading2" xfId="421"/>
    <cellStyle name="Hyperlink" xfId="422"/>
    <cellStyle name="Input" xfId="423"/>
    <cellStyle name="Input [yellow]" xfId="424"/>
    <cellStyle name="Input [yellow] 2" xfId="425"/>
    <cellStyle name="Input [yellow] 3" xfId="426"/>
    <cellStyle name="Input [yellow] 4" xfId="427"/>
    <cellStyle name="Input [yellow]_3.01 Income Statement 2011 GRC" xfId="428"/>
    <cellStyle name="Input Cells" xfId="429"/>
    <cellStyle name="Input Cells Percent" xfId="430"/>
    <cellStyle name="Input Cells_3.03 &amp; 3.04 Ratebase-WC E &amp; G" xfId="431"/>
    <cellStyle name="Lines" xfId="432"/>
    <cellStyle name="LINKED" xfId="433"/>
    <cellStyle name="Linked Cell" xfId="434"/>
    <cellStyle name="modified border" xfId="435"/>
    <cellStyle name="modified border 2" xfId="436"/>
    <cellStyle name="modified border 3" xfId="437"/>
    <cellStyle name="modified border 4" xfId="438"/>
    <cellStyle name="modified border1" xfId="439"/>
    <cellStyle name="modified border1 2" xfId="440"/>
    <cellStyle name="modified border1 3" xfId="441"/>
    <cellStyle name="modified border1 4" xfId="442"/>
    <cellStyle name="Neutral" xfId="443"/>
    <cellStyle name="no dec" xfId="444"/>
    <cellStyle name="Normal - Style1" xfId="445"/>
    <cellStyle name="Normal - Style1 2" xfId="446"/>
    <cellStyle name="Normal - Style1 3" xfId="447"/>
    <cellStyle name="Normal - Style1 4" xfId="448"/>
    <cellStyle name="Normal - Style1_3.01 Income Statement 2011 GRC" xfId="449"/>
    <cellStyle name="Normal 10" xfId="450"/>
    <cellStyle name="Normal 10 2" xfId="451"/>
    <cellStyle name="Normal 10 3" xfId="452"/>
    <cellStyle name="Normal 11" xfId="453"/>
    <cellStyle name="Normal 12" xfId="454"/>
    <cellStyle name="Normal 13" xfId="455"/>
    <cellStyle name="Normal 14" xfId="456"/>
    <cellStyle name="Normal 15" xfId="457"/>
    <cellStyle name="Normal 2" xfId="458"/>
    <cellStyle name="Normal 2 2" xfId="459"/>
    <cellStyle name="Normal 2 2 2" xfId="460"/>
    <cellStyle name="Normal 2 2 2 2" xfId="461"/>
    <cellStyle name="Normal 2 2 2_MJS-3" xfId="462"/>
    <cellStyle name="Normal 2 2 3" xfId="463"/>
    <cellStyle name="Normal 2 3" xfId="464"/>
    <cellStyle name="Normal 2 4" xfId="465"/>
    <cellStyle name="Normal 2 5" xfId="466"/>
    <cellStyle name="Normal 2 6" xfId="467"/>
    <cellStyle name="Normal 2 7" xfId="468"/>
    <cellStyle name="Normal 2_3.05 Allocation Method 2010 GTR WF" xfId="469"/>
    <cellStyle name="Normal 3" xfId="470"/>
    <cellStyle name="Normal 3 2" xfId="471"/>
    <cellStyle name="Normal 3 3" xfId="472"/>
    <cellStyle name="Normal 3 4" xfId="473"/>
    <cellStyle name="Normal 3 5" xfId="474"/>
    <cellStyle name="Normal 3_3.03 &amp; 3.04 Ratebase-WC E &amp; G" xfId="475"/>
    <cellStyle name="Normal 4" xfId="476"/>
    <cellStyle name="Normal 4 2" xfId="477"/>
    <cellStyle name="Normal 4_3.03 &amp; 3.04 Ratebase-WC E &amp; G" xfId="478"/>
    <cellStyle name="Normal 5" xfId="479"/>
    <cellStyle name="Normal 6" xfId="480"/>
    <cellStyle name="Normal 6 2" xfId="481"/>
    <cellStyle name="Normal 6 3" xfId="482"/>
    <cellStyle name="Normal 6_3.03 &amp; 3.04 Ratebase-WC E &amp; G" xfId="483"/>
    <cellStyle name="Normal 7" xfId="484"/>
    <cellStyle name="Normal 7 2" xfId="485"/>
    <cellStyle name="Normal 7_3.03 &amp; 3.04 Ratebase-WC E &amp; G" xfId="486"/>
    <cellStyle name="Normal 8" xfId="487"/>
    <cellStyle name="Normal 9" xfId="488"/>
    <cellStyle name="Normal_3.01 Income Statement 2011 GRC" xfId="489"/>
    <cellStyle name="Normal_3.02 Balance Sheet Elec &amp; Gas 2" xfId="490"/>
    <cellStyle name="Normal_3.02 BS 2011 GRC 2" xfId="491"/>
    <cellStyle name="Normal_3.02 BS 2011 GRC_3.02 BS 2011 GRC" xfId="492"/>
    <cellStyle name="Note" xfId="493"/>
    <cellStyle name="Note 10" xfId="494"/>
    <cellStyle name="Note 11" xfId="495"/>
    <cellStyle name="Note 12" xfId="496"/>
    <cellStyle name="Note 2" xfId="497"/>
    <cellStyle name="Note 3" xfId="498"/>
    <cellStyle name="Note 4" xfId="499"/>
    <cellStyle name="Note 5" xfId="500"/>
    <cellStyle name="Note 6" xfId="501"/>
    <cellStyle name="Note 7" xfId="502"/>
    <cellStyle name="Note 8" xfId="503"/>
    <cellStyle name="Note 9" xfId="504"/>
    <cellStyle name="Output" xfId="505"/>
    <cellStyle name="Percen - Style1" xfId="506"/>
    <cellStyle name="Percen - Style2" xfId="507"/>
    <cellStyle name="Percen - Style3" xfId="508"/>
    <cellStyle name="Percent" xfId="509"/>
    <cellStyle name="Percent (0)" xfId="510"/>
    <cellStyle name="Percent [2]" xfId="511"/>
    <cellStyle name="Percent 10" xfId="512"/>
    <cellStyle name="Percent 11" xfId="513"/>
    <cellStyle name="Percent 12" xfId="514"/>
    <cellStyle name="Percent 13" xfId="515"/>
    <cellStyle name="Percent 14" xfId="516"/>
    <cellStyle name="Percent 15" xfId="517"/>
    <cellStyle name="Percent 2" xfId="518"/>
    <cellStyle name="Percent 3" xfId="519"/>
    <cellStyle name="Percent 3 2" xfId="520"/>
    <cellStyle name="Percent 4" xfId="521"/>
    <cellStyle name="Percent 4 2" xfId="522"/>
    <cellStyle name="Percent 5" xfId="523"/>
    <cellStyle name="Percent 6" xfId="524"/>
    <cellStyle name="Percent 7" xfId="525"/>
    <cellStyle name="Percent 8" xfId="526"/>
    <cellStyle name="Percent 9" xfId="527"/>
    <cellStyle name="Processing" xfId="528"/>
    <cellStyle name="PSChar" xfId="529"/>
    <cellStyle name="PSDate" xfId="530"/>
    <cellStyle name="PSDec" xfId="531"/>
    <cellStyle name="PSHeading" xfId="532"/>
    <cellStyle name="PSInt" xfId="533"/>
    <cellStyle name="PSSpacer" xfId="534"/>
    <cellStyle name="purple - Style8" xfId="535"/>
    <cellStyle name="RED" xfId="536"/>
    <cellStyle name="Red - Style7" xfId="537"/>
    <cellStyle name="RED_04 07E Wild Horse Wind Expansion (C) (2)" xfId="538"/>
    <cellStyle name="Report" xfId="539"/>
    <cellStyle name="Report Bar" xfId="540"/>
    <cellStyle name="Report Heading" xfId="541"/>
    <cellStyle name="Report Percent" xfId="542"/>
    <cellStyle name="Report Unit Cost" xfId="543"/>
    <cellStyle name="Reports" xfId="544"/>
    <cellStyle name="Reports Total" xfId="545"/>
    <cellStyle name="Reports Unit Cost Total" xfId="546"/>
    <cellStyle name="Reports_Book9" xfId="547"/>
    <cellStyle name="RevList" xfId="548"/>
    <cellStyle name="round100" xfId="549"/>
    <cellStyle name="SAPBEXaggData" xfId="550"/>
    <cellStyle name="SAPBEXaggDataEmph" xfId="551"/>
    <cellStyle name="SAPBEXaggItem" xfId="552"/>
    <cellStyle name="SAPBEXaggItemX" xfId="553"/>
    <cellStyle name="SAPBEXchaText" xfId="554"/>
    <cellStyle name="SAPBEXchaText 2" xfId="555"/>
    <cellStyle name="SAPBEXchaText_3.01 Income Statement 2011 GRC" xfId="556"/>
    <cellStyle name="SAPBEXexcBad7" xfId="557"/>
    <cellStyle name="SAPBEXexcBad8" xfId="558"/>
    <cellStyle name="SAPBEXexcBad9" xfId="559"/>
    <cellStyle name="SAPBEXexcCritical4" xfId="560"/>
    <cellStyle name="SAPBEXexcCritical5" xfId="561"/>
    <cellStyle name="SAPBEXexcCritical6" xfId="562"/>
    <cellStyle name="SAPBEXexcGood1" xfId="563"/>
    <cellStyle name="SAPBEXexcGood2" xfId="564"/>
    <cellStyle name="SAPBEXexcGood3" xfId="565"/>
    <cellStyle name="SAPBEXfilterDrill" xfId="566"/>
    <cellStyle name="SAPBEXfilterItem" xfId="567"/>
    <cellStyle name="SAPBEXfilterText" xfId="568"/>
    <cellStyle name="SAPBEXformats" xfId="569"/>
    <cellStyle name="SAPBEXheaderItem" xfId="570"/>
    <cellStyle name="SAPBEXheaderText" xfId="571"/>
    <cellStyle name="SAPBEXHLevel0" xfId="572"/>
    <cellStyle name="SAPBEXHLevel0X" xfId="573"/>
    <cellStyle name="SAPBEXHLevel1" xfId="574"/>
    <cellStyle name="SAPBEXHLevel1X" xfId="575"/>
    <cellStyle name="SAPBEXHLevel2" xfId="576"/>
    <cellStyle name="SAPBEXHLevel2X" xfId="577"/>
    <cellStyle name="SAPBEXHLevel3" xfId="578"/>
    <cellStyle name="SAPBEXHLevel3X" xfId="579"/>
    <cellStyle name="SAPBEXinputData" xfId="580"/>
    <cellStyle name="SAPBEXresData" xfId="581"/>
    <cellStyle name="SAPBEXresDataEmph" xfId="582"/>
    <cellStyle name="SAPBEXresItem" xfId="583"/>
    <cellStyle name="SAPBEXresItemX" xfId="584"/>
    <cellStyle name="SAPBEXstdData" xfId="585"/>
    <cellStyle name="SAPBEXstdDataEmph" xfId="586"/>
    <cellStyle name="SAPBEXstdItem" xfId="587"/>
    <cellStyle name="SAPBEXstdItemX" xfId="588"/>
    <cellStyle name="SAPBEXtitle" xfId="589"/>
    <cellStyle name="SAPBEXundefined" xfId="590"/>
    <cellStyle name="shade" xfId="591"/>
    <cellStyle name="Sheet Title" xfId="592"/>
    <cellStyle name="StmtTtl1" xfId="593"/>
    <cellStyle name="StmtTtl1 2" xfId="594"/>
    <cellStyle name="StmtTtl1 3" xfId="595"/>
    <cellStyle name="StmtTtl1 4" xfId="596"/>
    <cellStyle name="StmtTtl1_3.01 Income Statement 2011 GRC" xfId="597"/>
    <cellStyle name="StmtTtl2" xfId="598"/>
    <cellStyle name="STYL1 - Style1" xfId="599"/>
    <cellStyle name="Style 1" xfId="600"/>
    <cellStyle name="Style 1 2" xfId="601"/>
    <cellStyle name="Style 1 3" xfId="602"/>
    <cellStyle name="Style 1 4" xfId="603"/>
    <cellStyle name="Style 1_3.01 Income Statement" xfId="604"/>
    <cellStyle name="Subtotal" xfId="605"/>
    <cellStyle name="Sub-total" xfId="606"/>
    <cellStyle name="taples Plaza" xfId="607"/>
    <cellStyle name="Tickmark" xfId="608"/>
    <cellStyle name="Title" xfId="609"/>
    <cellStyle name="Title: Major" xfId="610"/>
    <cellStyle name="Title: Minor" xfId="611"/>
    <cellStyle name="Title: Worksheet" xfId="612"/>
    <cellStyle name="Total" xfId="613"/>
    <cellStyle name="Total4 - Style4" xfId="614"/>
    <cellStyle name="Warning Text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SupportingDocsOrig2011GRC\Ratebase\Electronic%20Files%20to%20be%20sent%20to%20WUTC-%20Orig%20Filing\MRM-04%20Repairs%20Removal%20v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SupportingDocsOrig2011GRC\Ratebase\Electronic%20Files%20to%20be%20sent%20to%20WUTC-%20Orig%20Filing\MRM-04%20Repairs%20Removal%20v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SupportingDocsOrig2011GRC\Ratebase\Electronic%20Files%20to%20be%20sent%20to%20WUTC-%20Orig%20Filing\MRM-04%20Repairs%20Removal%20v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9" sqref="A9"/>
    </sheetView>
  </sheetViews>
  <sheetFormatPr defaultColWidth="10.33203125" defaultRowHeight="10.5"/>
  <cols>
    <col min="1" max="1" width="46.66015625" style="57" customWidth="1"/>
    <col min="2" max="2" width="2.66015625" style="32" customWidth="1"/>
    <col min="3" max="3" width="20.66015625" style="32" customWidth="1"/>
    <col min="4" max="4" width="19.5" style="57" bestFit="1" customWidth="1"/>
    <col min="5" max="5" width="17.5" style="32" customWidth="1"/>
    <col min="6" max="16384" width="10.33203125" style="32" customWidth="1"/>
  </cols>
  <sheetData>
    <row r="1" spans="1:4" ht="12.75">
      <c r="A1" s="58" t="s">
        <v>480</v>
      </c>
      <c r="B1" s="58"/>
      <c r="C1" s="58"/>
      <c r="D1" s="59"/>
    </row>
    <row r="2" spans="1:4" ht="12.75">
      <c r="A2" s="58" t="s">
        <v>26</v>
      </c>
      <c r="B2" s="58"/>
      <c r="C2" s="58"/>
      <c r="D2" s="59"/>
    </row>
    <row r="3" spans="1:4" ht="12.75">
      <c r="A3" s="60" t="s">
        <v>431</v>
      </c>
      <c r="B3" s="58"/>
      <c r="C3" s="58"/>
      <c r="D3" s="59"/>
    </row>
    <row r="4" spans="1:4" ht="12.75">
      <c r="A4" s="58"/>
      <c r="B4" s="58"/>
      <c r="C4" s="58"/>
      <c r="D4" s="59"/>
    </row>
    <row r="5" spans="1:4" ht="25.5">
      <c r="A5" s="58"/>
      <c r="C5" s="34" t="s">
        <v>432</v>
      </c>
      <c r="D5" s="34" t="s">
        <v>405</v>
      </c>
    </row>
    <row r="6" spans="1:4" ht="25.5">
      <c r="A6" s="58"/>
      <c r="B6" s="58"/>
      <c r="C6" s="35" t="s">
        <v>27</v>
      </c>
      <c r="D6" s="35" t="s">
        <v>27</v>
      </c>
    </row>
    <row r="7" spans="3:5" ht="13.5" thickBot="1">
      <c r="C7" s="37">
        <v>39813</v>
      </c>
      <c r="D7" s="37">
        <v>40543</v>
      </c>
      <c r="E7" s="36"/>
    </row>
    <row r="8" spans="1:4" ht="12.75">
      <c r="A8" s="61"/>
      <c r="C8" s="38" t="s">
        <v>406</v>
      </c>
      <c r="D8" s="38" t="s">
        <v>406</v>
      </c>
    </row>
    <row r="9" spans="1:4" ht="12.75">
      <c r="A9" s="33" t="s">
        <v>28</v>
      </c>
      <c r="C9" s="39"/>
      <c r="D9" s="39"/>
    </row>
    <row r="10" spans="1:5" ht="12.75">
      <c r="A10" s="32" t="s">
        <v>407</v>
      </c>
      <c r="C10" s="137">
        <v>1149587418.04</v>
      </c>
      <c r="D10" s="137">
        <v>953445525.51</v>
      </c>
      <c r="E10" s="62"/>
    </row>
    <row r="11" spans="1:5" ht="12.75">
      <c r="A11" s="32" t="s">
        <v>408</v>
      </c>
      <c r="C11" s="63">
        <v>49950978</v>
      </c>
      <c r="D11" s="64">
        <v>43761997</v>
      </c>
      <c r="E11" s="62"/>
    </row>
    <row r="12" spans="1:5" ht="12.75">
      <c r="A12" s="32" t="s">
        <v>409</v>
      </c>
      <c r="C12" s="65">
        <v>17329860.41</v>
      </c>
      <c r="D12" s="65">
        <v>14322993.74</v>
      </c>
      <c r="E12" s="62"/>
    </row>
    <row r="13" spans="1:8" ht="12.75">
      <c r="A13" s="32" t="s">
        <v>410</v>
      </c>
      <c r="C13" s="271">
        <f>SUM(C10:C12)</f>
        <v>1216868256.45</v>
      </c>
      <c r="D13" s="271">
        <f>SUM(D10:D12)</f>
        <v>1011530516.25</v>
      </c>
      <c r="H13" s="66"/>
    </row>
    <row r="14" spans="1:4" ht="12.75">
      <c r="A14" s="67">
        <v>6</v>
      </c>
      <c r="C14" s="68"/>
      <c r="D14" s="68"/>
    </row>
    <row r="15" spans="1:5" ht="12.75">
      <c r="A15" s="67">
        <v>7</v>
      </c>
      <c r="C15" s="69"/>
      <c r="D15" s="69"/>
      <c r="E15" s="70"/>
    </row>
    <row r="16" spans="1:5" ht="12.75">
      <c r="A16" s="32" t="s">
        <v>29</v>
      </c>
      <c r="C16" s="69"/>
      <c r="D16" s="69"/>
      <c r="E16" s="71"/>
    </row>
    <row r="17" spans="1:5" ht="12.75">
      <c r="A17" s="67">
        <v>9</v>
      </c>
      <c r="C17" s="69"/>
      <c r="D17" s="69"/>
      <c r="E17" s="72"/>
    </row>
    <row r="18" spans="1:5" ht="12.75">
      <c r="A18" s="32" t="s">
        <v>411</v>
      </c>
      <c r="C18" s="69"/>
      <c r="D18" s="69"/>
      <c r="E18" s="72"/>
    </row>
    <row r="19" spans="1:4" ht="12.75">
      <c r="A19" s="67">
        <v>11</v>
      </c>
      <c r="C19" s="73"/>
      <c r="D19" s="73"/>
    </row>
    <row r="20" spans="1:4" ht="12.75">
      <c r="A20" s="32" t="s">
        <v>412</v>
      </c>
      <c r="C20" s="271">
        <v>737851057.96</v>
      </c>
      <c r="D20" s="271">
        <v>535932510.269999</v>
      </c>
    </row>
    <row r="21" spans="1:4" ht="12.75">
      <c r="A21" s="67">
        <v>13</v>
      </c>
      <c r="C21" s="272"/>
      <c r="D21" s="272"/>
    </row>
    <row r="22" spans="1:4" ht="12.75">
      <c r="A22" s="32" t="s">
        <v>413</v>
      </c>
      <c r="C22" s="273">
        <f>SUM(C19:C21)</f>
        <v>737851057.96</v>
      </c>
      <c r="D22" s="273">
        <f>SUM(D19:D21)</f>
        <v>535932510.269999</v>
      </c>
    </row>
    <row r="23" spans="1:4" ht="12.75">
      <c r="A23" s="67">
        <v>15</v>
      </c>
      <c r="C23" s="274"/>
      <c r="D23" s="274"/>
    </row>
    <row r="24" spans="1:4" ht="12.75">
      <c r="A24" s="32" t="s">
        <v>414</v>
      </c>
      <c r="C24" s="271">
        <v>1873117.13</v>
      </c>
      <c r="D24" s="271">
        <v>1937121.8</v>
      </c>
    </row>
    <row r="25" spans="1:4" ht="12.75">
      <c r="A25" s="32" t="s">
        <v>415</v>
      </c>
      <c r="C25" s="271">
        <v>394280.38</v>
      </c>
      <c r="D25" s="271">
        <v>226853.499999999</v>
      </c>
    </row>
    <row r="26" spans="1:4" ht="12.75">
      <c r="A26" s="32" t="s">
        <v>416</v>
      </c>
      <c r="C26" s="271">
        <v>51612728.75</v>
      </c>
      <c r="D26" s="271">
        <v>50238405.47</v>
      </c>
    </row>
    <row r="27" spans="1:4" ht="12.75">
      <c r="A27" s="32" t="s">
        <v>417</v>
      </c>
      <c r="C27" s="271">
        <v>28177044.969388</v>
      </c>
      <c r="D27" s="271">
        <v>32629594.350796</v>
      </c>
    </row>
    <row r="28" spans="1:4" ht="12.75">
      <c r="A28" s="32" t="s">
        <v>418</v>
      </c>
      <c r="C28" s="271">
        <v>4829560.02833</v>
      </c>
      <c r="D28" s="271">
        <v>4454345.868047989</v>
      </c>
    </row>
    <row r="29" spans="1:4" ht="12.75">
      <c r="A29" s="32" t="s">
        <v>419</v>
      </c>
      <c r="C29" s="271">
        <v>7669601.2</v>
      </c>
      <c r="D29" s="271">
        <v>14771681.6299999</v>
      </c>
    </row>
    <row r="30" spans="1:4" ht="12.75">
      <c r="A30" s="32" t="s">
        <v>420</v>
      </c>
      <c r="C30" s="271">
        <v>44215772.715511</v>
      </c>
      <c r="D30" s="271">
        <v>42818070.121348</v>
      </c>
    </row>
    <row r="31" spans="1:4" ht="12.75">
      <c r="A31" s="32" t="s">
        <v>421</v>
      </c>
      <c r="C31" s="271">
        <v>82190938.45786199</v>
      </c>
      <c r="D31" s="271">
        <v>102386842.9798589</v>
      </c>
    </row>
    <row r="32" spans="1:4" ht="12.75">
      <c r="A32" s="32" t="s">
        <v>422</v>
      </c>
      <c r="C32" s="271">
        <v>15618788.142220002</v>
      </c>
      <c r="D32" s="271">
        <v>12778120.276430989</v>
      </c>
    </row>
    <row r="33" spans="1:4" ht="12.75">
      <c r="A33" s="32" t="s">
        <v>423</v>
      </c>
      <c r="C33" s="271">
        <v>0</v>
      </c>
      <c r="D33" s="271">
        <v>0</v>
      </c>
    </row>
    <row r="34" spans="1:4" ht="12.75">
      <c r="A34" s="32" t="s">
        <v>424</v>
      </c>
      <c r="C34" s="271">
        <v>781403.92</v>
      </c>
      <c r="D34" s="271">
        <v>-187823.5</v>
      </c>
    </row>
    <row r="35" spans="1:4" ht="12.75">
      <c r="A35" s="33" t="s">
        <v>30</v>
      </c>
      <c r="C35" s="271">
        <v>0</v>
      </c>
      <c r="D35" s="271">
        <v>0</v>
      </c>
    </row>
    <row r="36" spans="1:4" ht="12.75">
      <c r="A36" s="32" t="s">
        <v>425</v>
      </c>
      <c r="C36" s="271">
        <v>108410162.192576</v>
      </c>
      <c r="D36" s="271">
        <v>98746987.673014</v>
      </c>
    </row>
    <row r="37" spans="1:4" ht="12.75">
      <c r="A37" s="32" t="s">
        <v>426</v>
      </c>
      <c r="C37" s="271">
        <v>-21984883.84</v>
      </c>
      <c r="D37" s="271">
        <v>15204117</v>
      </c>
    </row>
    <row r="38" spans="1:4" ht="12.75">
      <c r="A38" s="32" t="s">
        <v>427</v>
      </c>
      <c r="C38" s="271">
        <v>43878483.9194</v>
      </c>
      <c r="D38" s="275">
        <v>-3067770.709</v>
      </c>
    </row>
    <row r="39" spans="1:4" ht="12.75">
      <c r="A39" s="32" t="s">
        <v>428</v>
      </c>
      <c r="C39" s="273">
        <f>SUM(C22:C38)</f>
        <v>1105518055.925287</v>
      </c>
      <c r="D39" s="273">
        <f>SUM(D22:D38)</f>
        <v>908869056.7304947</v>
      </c>
    </row>
    <row r="40" spans="1:4" ht="12.75">
      <c r="A40" s="67">
        <v>32</v>
      </c>
      <c r="C40" s="74"/>
      <c r="D40" s="74"/>
    </row>
    <row r="41" spans="1:4" ht="12.75">
      <c r="A41" s="32" t="s">
        <v>429</v>
      </c>
      <c r="C41" s="75">
        <f>C13-C39</f>
        <v>111350200.52471304</v>
      </c>
      <c r="D41" s="75">
        <f>D13-D39</f>
        <v>102661459.51950526</v>
      </c>
    </row>
    <row r="42" spans="1:4" ht="12.75">
      <c r="A42" s="67">
        <v>34</v>
      </c>
      <c r="C42" s="76"/>
      <c r="D42" s="76"/>
    </row>
    <row r="43" spans="1:4" ht="12.75">
      <c r="A43" s="32" t="s">
        <v>430</v>
      </c>
      <c r="C43" s="77">
        <v>1474337487</v>
      </c>
      <c r="D43" s="77">
        <v>1660735111.288854</v>
      </c>
    </row>
    <row r="44" spans="1:4" ht="12.75">
      <c r="A44" s="67">
        <v>36</v>
      </c>
      <c r="C44" s="68"/>
      <c r="D44" s="68"/>
    </row>
    <row r="45" spans="1:4" ht="12.75">
      <c r="A45" s="78">
        <v>37</v>
      </c>
      <c r="C45" s="79"/>
      <c r="D45" s="79"/>
    </row>
    <row r="46" spans="1:4" ht="13.5" thickBot="1">
      <c r="A46" s="32" t="s">
        <v>31</v>
      </c>
      <c r="C46" s="80">
        <f>C41/C43</f>
        <v>0.07552558454664936</v>
      </c>
      <c r="D46" s="80">
        <f>D41/D43</f>
        <v>0.06181687785226166</v>
      </c>
    </row>
    <row r="47" spans="1:4" ht="12.75">
      <c r="A47" s="81"/>
      <c r="D47" s="82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</sheetData>
  <sheetProtection/>
  <printOptions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6"/>
  <sheetViews>
    <sheetView view="pageBreakPreview" zoomScale="60" zoomScaleNormal="88" workbookViewId="0" topLeftCell="A210">
      <selection activeCell="C272" sqref="C272"/>
    </sheetView>
  </sheetViews>
  <sheetFormatPr defaultColWidth="10.66015625" defaultRowHeight="10.5"/>
  <cols>
    <col min="1" max="1" width="56.83203125" style="289" customWidth="1"/>
    <col min="2" max="2" width="1.3359375" style="282" customWidth="1"/>
    <col min="3" max="3" width="20.5" style="290" bestFit="1" customWidth="1"/>
    <col min="4" max="5" width="20.33203125" style="291" bestFit="1" customWidth="1"/>
    <col min="6" max="6" width="20.33203125" style="290" bestFit="1" customWidth="1"/>
    <col min="7" max="16384" width="10.66015625" style="282" customWidth="1"/>
  </cols>
  <sheetData>
    <row r="1" spans="1:6" ht="12.75">
      <c r="A1" s="333" t="s">
        <v>480</v>
      </c>
      <c r="B1" s="333"/>
      <c r="C1" s="333"/>
      <c r="D1" s="333"/>
      <c r="E1" s="333"/>
      <c r="F1" s="333"/>
    </row>
    <row r="2" spans="1:6" ht="12.75">
      <c r="A2" s="333" t="s">
        <v>448</v>
      </c>
      <c r="B2" s="333"/>
      <c r="C2" s="333"/>
      <c r="D2" s="333"/>
      <c r="E2" s="333"/>
      <c r="F2" s="333"/>
    </row>
    <row r="3" spans="1:6" ht="12.75">
      <c r="A3" s="333" t="s">
        <v>433</v>
      </c>
      <c r="B3" s="333"/>
      <c r="C3" s="333"/>
      <c r="D3" s="333"/>
      <c r="E3" s="333"/>
      <c r="F3" s="333"/>
    </row>
    <row r="5" spans="1:6" ht="12.75">
      <c r="A5" s="283" t="s">
        <v>34</v>
      </c>
      <c r="B5" s="284"/>
      <c r="C5" s="285">
        <v>39783</v>
      </c>
      <c r="D5" s="286" t="s">
        <v>434</v>
      </c>
      <c r="E5" s="287">
        <v>40513</v>
      </c>
      <c r="F5" s="288" t="s">
        <v>201</v>
      </c>
    </row>
    <row r="6" spans="5:6" ht="12.75">
      <c r="E6" s="292" t="s">
        <v>32</v>
      </c>
      <c r="F6" s="292" t="s">
        <v>33</v>
      </c>
    </row>
    <row r="7" spans="1:6" ht="12.75">
      <c r="A7" s="282" t="s">
        <v>35</v>
      </c>
      <c r="C7" s="293"/>
      <c r="F7" s="293"/>
    </row>
    <row r="8" spans="1:6" ht="12.75">
      <c r="A8" s="282" t="s">
        <v>36</v>
      </c>
      <c r="C8" s="293"/>
      <c r="F8" s="293"/>
    </row>
    <row r="9" spans="1:6" ht="12.75">
      <c r="A9" s="282" t="s">
        <v>37</v>
      </c>
      <c r="C9" s="293"/>
      <c r="F9" s="293"/>
    </row>
    <row r="10" spans="1:6" ht="12.75">
      <c r="A10" s="282" t="s">
        <v>38</v>
      </c>
      <c r="B10" s="294"/>
      <c r="C10" s="40">
        <v>6048482342.63</v>
      </c>
      <c r="D10" s="40">
        <v>5719028068.4</v>
      </c>
      <c r="E10" s="41">
        <v>6744294015.4</v>
      </c>
      <c r="F10" s="41">
        <v>6471625304.7</v>
      </c>
    </row>
    <row r="11" spans="1:6" ht="12.75">
      <c r="A11" s="291" t="s">
        <v>39</v>
      </c>
      <c r="B11" s="294"/>
      <c r="C11" s="42">
        <v>69911857.97</v>
      </c>
      <c r="D11" s="42">
        <v>24722124.2</v>
      </c>
      <c r="E11" s="43">
        <v>0</v>
      </c>
      <c r="F11" s="43">
        <v>2308171</v>
      </c>
    </row>
    <row r="12" spans="1:6" ht="12.75">
      <c r="A12" s="282" t="s">
        <v>40</v>
      </c>
      <c r="B12" s="294"/>
      <c r="C12" s="42">
        <v>0</v>
      </c>
      <c r="D12" s="42">
        <v>-1389542.6</v>
      </c>
      <c r="E12" s="43">
        <v>0</v>
      </c>
      <c r="F12" s="43">
        <v>0</v>
      </c>
    </row>
    <row r="13" spans="1:6" ht="12.75">
      <c r="A13" s="282" t="s">
        <v>41</v>
      </c>
      <c r="B13" s="294"/>
      <c r="C13" s="42">
        <v>16765057.87</v>
      </c>
      <c r="D13" s="42">
        <v>14617008.5</v>
      </c>
      <c r="E13" s="43">
        <v>29445701.5</v>
      </c>
      <c r="F13" s="43">
        <v>28549726.3</v>
      </c>
    </row>
    <row r="14" spans="1:6" ht="12.75">
      <c r="A14" s="282" t="s">
        <v>42</v>
      </c>
      <c r="B14" s="294"/>
      <c r="C14" s="42">
        <v>58874298.37</v>
      </c>
      <c r="D14" s="42">
        <v>78711148</v>
      </c>
      <c r="E14" s="43">
        <v>31282091.16</v>
      </c>
      <c r="F14" s="43">
        <v>150099393.8</v>
      </c>
    </row>
    <row r="15" spans="1:6" ht="12.75">
      <c r="A15" s="282" t="s">
        <v>43</v>
      </c>
      <c r="B15" s="294"/>
      <c r="C15" s="42">
        <v>173554074.58</v>
      </c>
      <c r="D15" s="42">
        <v>187899781.9</v>
      </c>
      <c r="E15" s="43">
        <v>558078398.22</v>
      </c>
      <c r="F15" s="43">
        <v>387834182.5</v>
      </c>
    </row>
    <row r="16" spans="1:6" ht="12.75">
      <c r="A16" s="282" t="s">
        <v>44</v>
      </c>
      <c r="B16" s="294"/>
      <c r="C16" s="44">
        <v>228771744.66</v>
      </c>
      <c r="D16" s="44">
        <v>84158652.8</v>
      </c>
      <c r="E16" s="44">
        <v>251782250.84</v>
      </c>
      <c r="F16" s="44">
        <v>251773352.5</v>
      </c>
    </row>
    <row r="17" spans="1:6" ht="12.75">
      <c r="A17" s="282" t="s">
        <v>45</v>
      </c>
      <c r="B17" s="294"/>
      <c r="C17" s="42">
        <v>6596359376.08</v>
      </c>
      <c r="D17" s="42">
        <v>6107747241.3</v>
      </c>
      <c r="E17" s="42">
        <f>SUM(E10:E16)</f>
        <v>7614882457.12</v>
      </c>
      <c r="F17" s="42">
        <f>SUM(F10:F16)</f>
        <v>7292190130.8</v>
      </c>
    </row>
    <row r="18" spans="1:6" ht="12.75">
      <c r="A18" s="282"/>
      <c r="B18" s="294"/>
      <c r="C18" s="293"/>
      <c r="F18" s="293"/>
    </row>
    <row r="19" spans="1:6" ht="12.75">
      <c r="A19" s="282" t="s">
        <v>46</v>
      </c>
      <c r="B19" s="294"/>
      <c r="C19" s="293"/>
      <c r="F19" s="293"/>
    </row>
    <row r="20" spans="1:6" ht="12.75">
      <c r="A20" s="282" t="s">
        <v>47</v>
      </c>
      <c r="B20" s="294"/>
      <c r="C20" s="42">
        <v>2381048218.02</v>
      </c>
      <c r="D20" s="42">
        <v>2288973795</v>
      </c>
      <c r="E20" s="43">
        <v>2671376897.04</v>
      </c>
      <c r="F20" s="43">
        <v>2611968389.1</v>
      </c>
    </row>
    <row r="21" spans="1:6" ht="12.75">
      <c r="A21" s="282" t="s">
        <v>48</v>
      </c>
      <c r="C21" s="42">
        <v>64439.34</v>
      </c>
      <c r="D21" s="42">
        <v>64439.3</v>
      </c>
      <c r="E21" s="43">
        <v>24652060.08</v>
      </c>
      <c r="F21" s="43">
        <v>19142306.2</v>
      </c>
    </row>
    <row r="22" spans="1:6" ht="12.75">
      <c r="A22" s="282" t="s">
        <v>49</v>
      </c>
      <c r="B22" s="294"/>
      <c r="C22" s="42">
        <v>65726595.93</v>
      </c>
      <c r="D22" s="42">
        <v>39275308.8</v>
      </c>
      <c r="E22" s="43">
        <v>19229011.52</v>
      </c>
      <c r="F22" s="43">
        <v>21153657.2</v>
      </c>
    </row>
    <row r="23" spans="1:6" ht="12.75">
      <c r="A23" s="282" t="s">
        <v>50</v>
      </c>
      <c r="B23" s="294"/>
      <c r="C23" s="42">
        <v>46359519.62</v>
      </c>
      <c r="D23" s="42">
        <v>61260782.5</v>
      </c>
      <c r="E23" s="43">
        <v>29646626.9399999</v>
      </c>
      <c r="F23" s="43">
        <v>35622825.6</v>
      </c>
    </row>
    <row r="24" spans="1:6" ht="12.75">
      <c r="A24" s="282" t="s">
        <v>51</v>
      </c>
      <c r="B24" s="294"/>
      <c r="C24" s="44">
        <v>7036930.9</v>
      </c>
      <c r="D24" s="44">
        <v>6692694.4</v>
      </c>
      <c r="E24" s="44">
        <v>8057045.17</v>
      </c>
      <c r="F24" s="44">
        <v>7815443.3</v>
      </c>
    </row>
    <row r="25" spans="1:6" ht="12.75">
      <c r="A25" s="282" t="s">
        <v>52</v>
      </c>
      <c r="B25" s="294"/>
      <c r="C25" s="43">
        <v>2500235703.81</v>
      </c>
      <c r="D25" s="42">
        <v>2396267020</v>
      </c>
      <c r="E25" s="295">
        <f>SUM(E20:E24)</f>
        <v>2752961640.75</v>
      </c>
      <c r="F25" s="295">
        <f>SUM(F20:F24)</f>
        <v>2695702621.3999996</v>
      </c>
    </row>
    <row r="26" spans="1:6" ht="12.75">
      <c r="A26" s="282"/>
      <c r="B26" s="294"/>
      <c r="C26" s="293"/>
      <c r="F26" s="293"/>
    </row>
    <row r="27" spans="1:6" ht="12.75">
      <c r="A27" s="282" t="s">
        <v>53</v>
      </c>
      <c r="B27" s="294"/>
      <c r="C27" s="293"/>
      <c r="F27" s="293"/>
    </row>
    <row r="28" spans="1:6" ht="12.75">
      <c r="A28" s="282" t="s">
        <v>54</v>
      </c>
      <c r="B28" s="294"/>
      <c r="C28" s="42">
        <v>513616773.94</v>
      </c>
      <c r="D28" s="42">
        <v>489348331.3</v>
      </c>
      <c r="E28" s="43">
        <v>378255131.1</v>
      </c>
      <c r="F28" s="43">
        <v>424880370.6</v>
      </c>
    </row>
    <row r="29" spans="1:6" ht="12.75">
      <c r="A29" s="282" t="s">
        <v>55</v>
      </c>
      <c r="B29" s="294"/>
      <c r="C29" s="42">
        <v>1451001.06</v>
      </c>
      <c r="D29" s="42">
        <v>2209322.1</v>
      </c>
      <c r="E29" s="43">
        <v>8311051.58</v>
      </c>
      <c r="F29" s="43">
        <v>346293.8</v>
      </c>
    </row>
    <row r="30" spans="1:6" ht="12.75">
      <c r="A30" s="282" t="s">
        <v>56</v>
      </c>
      <c r="B30" s="294"/>
      <c r="C30" s="44">
        <v>35300051.54</v>
      </c>
      <c r="D30" s="44">
        <v>31851299.7</v>
      </c>
      <c r="E30" s="44">
        <v>40660918.24</v>
      </c>
      <c r="F30" s="44">
        <v>42669933.3</v>
      </c>
    </row>
    <row r="31" spans="1:6" ht="12.75">
      <c r="A31" s="282" t="s">
        <v>57</v>
      </c>
      <c r="B31" s="294"/>
      <c r="C31" s="42">
        <v>550367826.54</v>
      </c>
      <c r="D31" s="42">
        <v>523408953</v>
      </c>
      <c r="E31" s="295">
        <f>SUM(E28:E30)</f>
        <v>427227100.92</v>
      </c>
      <c r="F31" s="295">
        <f>SUM(F28:F30)</f>
        <v>467896597.70000005</v>
      </c>
    </row>
    <row r="32" spans="1:6" ht="12.75">
      <c r="A32" s="282"/>
      <c r="B32" s="294"/>
      <c r="C32" s="293"/>
      <c r="F32" s="293"/>
    </row>
    <row r="33" spans="1:6" ht="12.75">
      <c r="A33" s="282" t="s">
        <v>58</v>
      </c>
      <c r="B33" s="294"/>
      <c r="C33" s="293"/>
      <c r="F33" s="293"/>
    </row>
    <row r="34" spans="1:6" ht="12.75">
      <c r="A34" s="282" t="s">
        <v>59</v>
      </c>
      <c r="B34" s="294"/>
      <c r="C34" s="42">
        <v>-3193189219.6</v>
      </c>
      <c r="D34" s="42">
        <v>-3072588826.8</v>
      </c>
      <c r="E34" s="43">
        <v>-3524842317.88</v>
      </c>
      <c r="F34" s="43">
        <v>-3439137248.5</v>
      </c>
    </row>
    <row r="35" spans="1:6" ht="12.75">
      <c r="A35" s="282" t="s">
        <v>60</v>
      </c>
      <c r="B35" s="294"/>
      <c r="C35" s="42">
        <v>-281038245.01</v>
      </c>
      <c r="D35" s="42">
        <v>-259068827.7</v>
      </c>
      <c r="E35" s="43">
        <v>-118077125.94</v>
      </c>
      <c r="F35" s="43">
        <v>-187755975.8</v>
      </c>
    </row>
    <row r="36" spans="1:6" ht="12.75">
      <c r="A36" s="282" t="s">
        <v>61</v>
      </c>
      <c r="B36" s="294"/>
      <c r="C36" s="44">
        <v>-41258756.9</v>
      </c>
      <c r="D36" s="44">
        <v>-39559386.3</v>
      </c>
      <c r="E36" s="44">
        <v>-60122543.19</v>
      </c>
      <c r="F36" s="44">
        <v>-55326900</v>
      </c>
    </row>
    <row r="37" spans="1:6" ht="12.75">
      <c r="A37" s="282" t="s">
        <v>62</v>
      </c>
      <c r="B37" s="294"/>
      <c r="C37" s="42">
        <v>-3515486221.5099998</v>
      </c>
      <c r="D37" s="42">
        <v>-3371217040.8</v>
      </c>
      <c r="E37" s="295">
        <f>SUM(E34:E36)</f>
        <v>-3703041987.01</v>
      </c>
      <c r="F37" s="295">
        <f>SUM(F34:F36)</f>
        <v>-3682220124.3</v>
      </c>
    </row>
    <row r="38" spans="1:6" ht="12.75">
      <c r="A38" s="282"/>
      <c r="B38" s="294"/>
      <c r="C38" s="293"/>
      <c r="F38" s="291"/>
    </row>
    <row r="39" spans="1:6" ht="12.75">
      <c r="A39" s="282" t="s">
        <v>63</v>
      </c>
      <c r="B39" s="294"/>
      <c r="C39" s="295">
        <v>6131476684.92</v>
      </c>
      <c r="D39" s="295">
        <v>5656206173.5</v>
      </c>
      <c r="E39" s="295">
        <f>+E37+E31+E25+E17</f>
        <v>7092029211.78</v>
      </c>
      <c r="F39" s="295">
        <f>+F37+F31+F25+F17</f>
        <v>6773569225.599999</v>
      </c>
    </row>
    <row r="40" spans="1:6" ht="12.75">
      <c r="A40" s="282"/>
      <c r="B40" s="294"/>
      <c r="C40" s="293"/>
      <c r="F40" s="293"/>
    </row>
    <row r="41" spans="1:6" ht="12.75">
      <c r="A41" s="282" t="s">
        <v>64</v>
      </c>
      <c r="B41" s="294"/>
      <c r="C41" s="293"/>
      <c r="F41" s="293"/>
    </row>
    <row r="42" spans="1:6" ht="12.75">
      <c r="A42" s="282" t="s">
        <v>65</v>
      </c>
      <c r="B42" s="294"/>
      <c r="C42" s="293"/>
      <c r="F42" s="293"/>
    </row>
    <row r="43" spans="1:6" ht="12.75">
      <c r="A43" s="282" t="s">
        <v>66</v>
      </c>
      <c r="B43" s="294"/>
      <c r="C43" s="296">
        <v>1743539.34</v>
      </c>
      <c r="D43" s="296">
        <v>2744022.5</v>
      </c>
      <c r="E43" s="296">
        <v>4213317.5</v>
      </c>
      <c r="F43" s="296">
        <v>3346277.7</v>
      </c>
    </row>
    <row r="44" spans="1:6" ht="12.75">
      <c r="A44" s="282" t="s">
        <v>67</v>
      </c>
      <c r="B44" s="294"/>
      <c r="C44" s="296">
        <v>-446720.92</v>
      </c>
      <c r="D44" s="296">
        <v>-446393.7</v>
      </c>
      <c r="E44" s="296">
        <v>-863647.12</v>
      </c>
      <c r="F44" s="296">
        <v>-536028.4</v>
      </c>
    </row>
    <row r="45" spans="1:6" ht="12.75">
      <c r="A45" s="282" t="s">
        <v>68</v>
      </c>
      <c r="B45" s="294"/>
      <c r="C45" s="296">
        <v>54941378.03999996</v>
      </c>
      <c r="D45" s="296">
        <v>56141996.7</v>
      </c>
      <c r="E45" s="296">
        <v>49380155</v>
      </c>
      <c r="F45" s="296">
        <v>50141831.5</v>
      </c>
    </row>
    <row r="46" spans="1:6" ht="12.75">
      <c r="A46" s="282" t="s">
        <v>69</v>
      </c>
      <c r="B46" s="294"/>
      <c r="C46" s="297">
        <v>66588133.53</v>
      </c>
      <c r="D46" s="297">
        <v>62873952.9</v>
      </c>
      <c r="E46" s="297">
        <v>68718285.07</v>
      </c>
      <c r="F46" s="297">
        <v>69277436</v>
      </c>
    </row>
    <row r="47" spans="1:6" ht="12.75">
      <c r="A47" s="282" t="s">
        <v>70</v>
      </c>
      <c r="B47" s="294"/>
      <c r="C47" s="296">
        <v>122826329.98999996</v>
      </c>
      <c r="D47" s="296">
        <v>121313578.4</v>
      </c>
      <c r="E47" s="42">
        <f>SUM(E43:E46)</f>
        <v>121448110.44999999</v>
      </c>
      <c r="F47" s="42">
        <f>SUM(F43:F46)</f>
        <v>122229516.8</v>
      </c>
    </row>
    <row r="48" spans="1:6" ht="12.75">
      <c r="A48" s="282"/>
      <c r="B48" s="294"/>
      <c r="C48" s="293"/>
      <c r="F48" s="293"/>
    </row>
    <row r="49" spans="1:6" ht="12.75">
      <c r="A49" s="282" t="s">
        <v>71</v>
      </c>
      <c r="B49" s="294"/>
      <c r="C49" s="295">
        <v>122826329.98999996</v>
      </c>
      <c r="D49" s="295">
        <v>121313578.4</v>
      </c>
      <c r="E49" s="295">
        <f>+E47</f>
        <v>121448110.44999999</v>
      </c>
      <c r="F49" s="295">
        <f>+F47</f>
        <v>122229516.8</v>
      </c>
    </row>
    <row r="50" spans="1:6" ht="12.75">
      <c r="A50" s="282"/>
      <c r="B50" s="294"/>
      <c r="C50" s="293"/>
      <c r="F50" s="293"/>
    </row>
    <row r="51" spans="1:6" ht="12.75">
      <c r="A51" s="282" t="s">
        <v>72</v>
      </c>
      <c r="B51" s="294"/>
      <c r="C51" s="293"/>
      <c r="F51" s="293"/>
    </row>
    <row r="52" spans="1:6" ht="12.75">
      <c r="A52" s="282" t="s">
        <v>73</v>
      </c>
      <c r="B52" s="294"/>
      <c r="C52" s="293"/>
      <c r="F52" s="293"/>
    </row>
    <row r="53" spans="1:6" ht="12.75">
      <c r="A53" s="282" t="s">
        <v>74</v>
      </c>
      <c r="B53" s="294"/>
      <c r="C53" s="296">
        <v>4266107.21</v>
      </c>
      <c r="D53" s="296">
        <v>2710856.9</v>
      </c>
      <c r="E53" s="296">
        <v>13672280.77</v>
      </c>
      <c r="F53" s="296">
        <v>6355204.5</v>
      </c>
    </row>
    <row r="54" spans="1:6" ht="12.75">
      <c r="A54" s="282" t="s">
        <v>75</v>
      </c>
      <c r="B54" s="294"/>
      <c r="C54" s="296">
        <v>18079011.46</v>
      </c>
      <c r="D54" s="296">
        <v>11809987.7</v>
      </c>
      <c r="E54" s="296">
        <v>4736379.3</v>
      </c>
      <c r="F54" s="296">
        <v>11957469.1</v>
      </c>
    </row>
    <row r="55" spans="1:6" ht="12.75">
      <c r="A55" s="282" t="s">
        <v>76</v>
      </c>
      <c r="B55" s="294"/>
      <c r="C55" s="296">
        <v>2840964.47</v>
      </c>
      <c r="D55" s="296">
        <v>2767911</v>
      </c>
      <c r="E55" s="296">
        <v>2820587.99</v>
      </c>
      <c r="F55" s="296">
        <v>2609916.3</v>
      </c>
    </row>
    <row r="56" spans="1:6" ht="12.75">
      <c r="A56" s="282" t="s">
        <v>77</v>
      </c>
      <c r="B56" s="294"/>
      <c r="C56" s="297">
        <v>19912976.77</v>
      </c>
      <c r="D56" s="297">
        <v>46593007.8</v>
      </c>
      <c r="E56" s="297">
        <v>15000000</v>
      </c>
      <c r="F56" s="297">
        <v>60328106.7</v>
      </c>
    </row>
    <row r="57" spans="1:6" ht="12.75">
      <c r="A57" s="282" t="s">
        <v>78</v>
      </c>
      <c r="B57" s="294"/>
      <c r="C57" s="296">
        <v>45099059.91</v>
      </c>
      <c r="D57" s="296">
        <v>63881763.4</v>
      </c>
      <c r="E57" s="295">
        <f>SUM(E53:E56)</f>
        <v>36229248.06</v>
      </c>
      <c r="F57" s="295">
        <f>SUM(F53:F56)</f>
        <v>81250696.60000001</v>
      </c>
    </row>
    <row r="58" spans="1:6" ht="12.75">
      <c r="A58" s="282"/>
      <c r="B58" s="294"/>
      <c r="C58" s="293"/>
      <c r="F58" s="293"/>
    </row>
    <row r="59" spans="1:6" ht="12.75">
      <c r="A59" s="282" t="s">
        <v>79</v>
      </c>
      <c r="B59" s="294"/>
      <c r="C59" s="297">
        <v>0</v>
      </c>
      <c r="D59" s="297">
        <v>0</v>
      </c>
      <c r="E59" s="297">
        <v>0</v>
      </c>
      <c r="F59" s="297">
        <v>0</v>
      </c>
    </row>
    <row r="60" spans="1:6" ht="12.75">
      <c r="A60" s="282" t="s">
        <v>80</v>
      </c>
      <c r="C60" s="295">
        <v>0</v>
      </c>
      <c r="D60" s="295">
        <v>0</v>
      </c>
      <c r="E60" s="295">
        <f>SUM(E59)</f>
        <v>0</v>
      </c>
      <c r="F60" s="295">
        <f>SUM(F59)</f>
        <v>0</v>
      </c>
    </row>
    <row r="61" spans="1:6" ht="12.75">
      <c r="A61" s="282"/>
      <c r="C61" s="293"/>
      <c r="D61" s="293"/>
      <c r="F61" s="293"/>
    </row>
    <row r="62" spans="1:6" ht="12.75">
      <c r="A62" s="282" t="s">
        <v>81</v>
      </c>
      <c r="C62" s="293"/>
      <c r="E62" s="296"/>
      <c r="F62" s="293"/>
    </row>
    <row r="63" spans="1:6" ht="12.75">
      <c r="A63" s="282" t="s">
        <v>82</v>
      </c>
      <c r="B63" s="294"/>
      <c r="C63" s="296">
        <v>4856611.11</v>
      </c>
      <c r="D63" s="296">
        <v>3772360.9</v>
      </c>
      <c r="E63" s="296">
        <v>3461113.4</v>
      </c>
      <c r="F63" s="296">
        <v>3770155.5</v>
      </c>
    </row>
    <row r="64" spans="1:6" ht="12.75">
      <c r="A64" s="282" t="s">
        <v>83</v>
      </c>
      <c r="B64" s="294"/>
      <c r="C64" s="296">
        <v>265885157.53000003</v>
      </c>
      <c r="D64" s="296">
        <v>199881624.3</v>
      </c>
      <c r="E64" s="296">
        <v>265108806.5</v>
      </c>
      <c r="F64" s="296">
        <v>203753410.7</v>
      </c>
    </row>
    <row r="65" spans="1:6" ht="12.75">
      <c r="A65" s="282" t="s">
        <v>84</v>
      </c>
      <c r="B65" s="294"/>
      <c r="C65" s="296">
        <v>97238297.24</v>
      </c>
      <c r="D65" s="296">
        <v>111236511.1</v>
      </c>
      <c r="E65" s="296">
        <v>69895435.74</v>
      </c>
      <c r="F65" s="296">
        <v>78602650.6</v>
      </c>
    </row>
    <row r="66" spans="1:6" ht="12.75">
      <c r="A66" s="282" t="s">
        <v>85</v>
      </c>
      <c r="B66" s="294"/>
      <c r="C66" s="296">
        <v>4253161.54</v>
      </c>
      <c r="D66" s="296">
        <v>3122110.2</v>
      </c>
      <c r="E66" s="296">
        <v>101702.43</v>
      </c>
      <c r="F66" s="296">
        <v>266505.6</v>
      </c>
    </row>
    <row r="67" spans="1:6" ht="12.75">
      <c r="A67" s="282" t="s">
        <v>86</v>
      </c>
      <c r="B67" s="294"/>
      <c r="C67" s="296">
        <v>100.76</v>
      </c>
      <c r="D67" s="296">
        <v>458.6</v>
      </c>
      <c r="E67" s="296">
        <v>0</v>
      </c>
      <c r="F67" s="296">
        <v>72.6</v>
      </c>
    </row>
    <row r="68" spans="1:6" ht="12.75">
      <c r="A68" s="282" t="s">
        <v>87</v>
      </c>
      <c r="B68" s="294"/>
      <c r="C68" s="296">
        <v>248648599.74</v>
      </c>
      <c r="D68" s="296">
        <v>151677365.2</v>
      </c>
      <c r="E68" s="296">
        <v>194088079.72</v>
      </c>
      <c r="F68" s="296">
        <v>133311523.6</v>
      </c>
    </row>
    <row r="69" spans="1:6" ht="12.75">
      <c r="A69" s="282" t="s">
        <v>88</v>
      </c>
      <c r="B69" s="294"/>
      <c r="C69" s="296">
        <v>-181737.81</v>
      </c>
      <c r="D69" s="296">
        <v>-275805.3</v>
      </c>
      <c r="E69" s="296">
        <v>19699.47</v>
      </c>
      <c r="F69" s="296">
        <v>-12211.4</v>
      </c>
    </row>
    <row r="70" spans="1:6" ht="12.75">
      <c r="A70" s="282" t="s">
        <v>89</v>
      </c>
      <c r="B70" s="294"/>
      <c r="C70" s="297">
        <v>-8891908.1</v>
      </c>
      <c r="D70" s="297">
        <v>-40067601.1</v>
      </c>
      <c r="E70" s="297">
        <v>5991768.54</v>
      </c>
      <c r="F70" s="297">
        <v>-9255950.7</v>
      </c>
    </row>
    <row r="71" spans="1:6" ht="12.75">
      <c r="A71" s="282" t="s">
        <v>90</v>
      </c>
      <c r="B71" s="294"/>
      <c r="C71" s="296">
        <v>611808282.0100001</v>
      </c>
      <c r="D71" s="296">
        <v>429347023.9</v>
      </c>
      <c r="E71" s="42">
        <f>SUM(E63:E70)</f>
        <v>538666605.8</v>
      </c>
      <c r="F71" s="42">
        <f>SUM(F63:F70)</f>
        <v>410436156.50000006</v>
      </c>
    </row>
    <row r="72" spans="1:6" ht="12.75">
      <c r="A72" s="282"/>
      <c r="B72" s="294"/>
      <c r="C72" s="293"/>
      <c r="F72" s="293"/>
    </row>
    <row r="73" spans="1:6" ht="12.75">
      <c r="A73" s="282" t="s">
        <v>91</v>
      </c>
      <c r="B73" s="294"/>
      <c r="C73" s="293"/>
      <c r="F73" s="293"/>
    </row>
    <row r="74" spans="1:6" ht="12.75">
      <c r="A74" s="282" t="s">
        <v>92</v>
      </c>
      <c r="B74" s="294"/>
      <c r="C74" s="297">
        <v>-1473345.84</v>
      </c>
      <c r="D74" s="297">
        <v>-1951727.6</v>
      </c>
      <c r="E74" s="297">
        <v>-9783913.13999999</v>
      </c>
      <c r="F74" s="297">
        <v>-7987183.5</v>
      </c>
    </row>
    <row r="75" spans="1:6" ht="12.75">
      <c r="A75" s="282" t="s">
        <v>93</v>
      </c>
      <c r="B75" s="294"/>
      <c r="C75" s="295">
        <v>-1473345.84</v>
      </c>
      <c r="D75" s="295">
        <v>-1951727.6</v>
      </c>
      <c r="E75" s="295">
        <f>SUM(E74)</f>
        <v>-9783913.13999999</v>
      </c>
      <c r="F75" s="295">
        <f>SUM(F74)</f>
        <v>-7987183.5</v>
      </c>
    </row>
    <row r="76" spans="1:6" ht="12.75">
      <c r="A76" s="282"/>
      <c r="B76" s="294"/>
      <c r="C76" s="293"/>
      <c r="D76" s="293"/>
      <c r="F76" s="293"/>
    </row>
    <row r="77" spans="1:6" ht="12.75">
      <c r="A77" s="282" t="s">
        <v>94</v>
      </c>
      <c r="B77" s="294"/>
      <c r="C77" s="293"/>
      <c r="F77" s="293"/>
    </row>
    <row r="78" spans="1:6" ht="12.75">
      <c r="A78" s="282" t="s">
        <v>95</v>
      </c>
      <c r="B78" s="294"/>
      <c r="C78" s="296">
        <v>13057562.33</v>
      </c>
      <c r="D78" s="296">
        <v>9635340.1</v>
      </c>
      <c r="E78" s="296">
        <v>16316796.71</v>
      </c>
      <c r="F78" s="296">
        <v>13726801.6</v>
      </c>
    </row>
    <row r="79" spans="1:6" ht="12.75">
      <c r="A79" s="282" t="s">
        <v>96</v>
      </c>
      <c r="B79" s="294"/>
      <c r="C79" s="296">
        <v>58571046.99</v>
      </c>
      <c r="D79" s="296">
        <v>57734271.4</v>
      </c>
      <c r="E79" s="296">
        <v>79805285.26</v>
      </c>
      <c r="F79" s="296">
        <v>75568386.5</v>
      </c>
    </row>
    <row r="80" spans="1:6" ht="12.75">
      <c r="A80" s="282" t="s">
        <v>97</v>
      </c>
      <c r="B80" s="294"/>
      <c r="C80" s="296">
        <v>3453133.89</v>
      </c>
      <c r="D80" s="296">
        <v>3403562.9</v>
      </c>
      <c r="E80" s="296">
        <v>4416675.62</v>
      </c>
      <c r="F80" s="296">
        <v>4462439</v>
      </c>
    </row>
    <row r="81" spans="1:6" ht="12.75">
      <c r="A81" s="282" t="s">
        <v>98</v>
      </c>
      <c r="B81" s="294"/>
      <c r="C81" s="296">
        <v>106543193.16</v>
      </c>
      <c r="D81" s="296">
        <v>82122692.8</v>
      </c>
      <c r="E81" s="296">
        <v>75272703.06</v>
      </c>
      <c r="F81" s="296">
        <v>78361366.7</v>
      </c>
    </row>
    <row r="82" spans="1:6" ht="12.75">
      <c r="A82" s="282" t="s">
        <v>99</v>
      </c>
      <c r="B82" s="294"/>
      <c r="C82" s="297">
        <v>603868.28</v>
      </c>
      <c r="D82" s="297">
        <v>646169</v>
      </c>
      <c r="E82" s="297">
        <v>632728.21</v>
      </c>
      <c r="F82" s="297">
        <v>634673.5</v>
      </c>
    </row>
    <row r="83" spans="1:6" ht="12.75">
      <c r="A83" s="282" t="s">
        <v>100</v>
      </c>
      <c r="B83" s="294"/>
      <c r="C83" s="296">
        <v>182228804.65</v>
      </c>
      <c r="D83" s="296">
        <v>153542036.3</v>
      </c>
      <c r="E83" s="295">
        <f>SUM(E78:E82)</f>
        <v>176444188.86</v>
      </c>
      <c r="F83" s="295">
        <f>SUM(F78:F82)</f>
        <v>172753667.3</v>
      </c>
    </row>
    <row r="84" spans="1:6" ht="12.75">
      <c r="A84" s="282"/>
      <c r="B84" s="294"/>
      <c r="C84" s="293"/>
      <c r="F84" s="293"/>
    </row>
    <row r="85" spans="1:6" ht="12.75">
      <c r="A85" s="282" t="s">
        <v>101</v>
      </c>
      <c r="B85" s="294"/>
      <c r="C85" s="293"/>
      <c r="F85" s="293"/>
    </row>
    <row r="86" spans="1:6" ht="12.75">
      <c r="A86" s="282" t="s">
        <v>102</v>
      </c>
      <c r="B86" s="294"/>
      <c r="C86" s="295">
        <v>15565520</v>
      </c>
      <c r="D86" s="295">
        <v>45803773</v>
      </c>
      <c r="E86" s="296">
        <v>7499502.85</v>
      </c>
      <c r="F86" s="296">
        <v>10812648.4</v>
      </c>
    </row>
    <row r="87" spans="1:6" ht="12.75">
      <c r="A87" s="282" t="s">
        <v>103</v>
      </c>
      <c r="B87" s="294"/>
      <c r="C87" s="297">
        <v>52883</v>
      </c>
      <c r="D87" s="297">
        <v>47622023.9</v>
      </c>
      <c r="E87" s="297">
        <v>0</v>
      </c>
      <c r="F87" s="297">
        <v>0</v>
      </c>
    </row>
    <row r="88" spans="1:6" ht="12.75">
      <c r="A88" s="282" t="s">
        <v>104</v>
      </c>
      <c r="B88" s="294"/>
      <c r="C88" s="295">
        <v>15618403</v>
      </c>
      <c r="D88" s="295">
        <v>93425797</v>
      </c>
      <c r="E88" s="295">
        <f>SUM(E86:E87)</f>
        <v>7499502.85</v>
      </c>
      <c r="F88" s="295">
        <f>SUM(F86:F87)</f>
        <v>10812648.4</v>
      </c>
    </row>
    <row r="89" spans="1:6" ht="12.75">
      <c r="A89" s="282"/>
      <c r="B89" s="294"/>
      <c r="C89" s="293"/>
      <c r="F89" s="293"/>
    </row>
    <row r="90" spans="1:6" ht="12.75">
      <c r="A90" s="282" t="s">
        <v>105</v>
      </c>
      <c r="B90" s="294"/>
      <c r="C90" s="293"/>
      <c r="F90" s="293"/>
    </row>
    <row r="91" spans="1:6" ht="12.75">
      <c r="A91" s="282" t="s">
        <v>106</v>
      </c>
      <c r="B91" s="294"/>
      <c r="C91" s="296">
        <v>13957868.97</v>
      </c>
      <c r="D91" s="296">
        <v>12364456.1</v>
      </c>
      <c r="E91" s="296">
        <v>13527792.42</v>
      </c>
      <c r="F91" s="296">
        <v>11711558.4</v>
      </c>
    </row>
    <row r="92" spans="1:6" ht="12.75">
      <c r="A92" s="282" t="s">
        <v>107</v>
      </c>
      <c r="B92" s="294"/>
      <c r="C92" s="296">
        <v>0</v>
      </c>
      <c r="D92" s="296">
        <v>3747043.6</v>
      </c>
      <c r="E92" s="296">
        <v>5923.61</v>
      </c>
      <c r="F92" s="296">
        <v>6253793.9</v>
      </c>
    </row>
    <row r="93" spans="1:6" ht="12.75">
      <c r="A93" s="282" t="s">
        <v>108</v>
      </c>
      <c r="B93" s="294"/>
      <c r="C93" s="297">
        <v>8751.11</v>
      </c>
      <c r="D93" s="297">
        <v>7810.4</v>
      </c>
      <c r="E93" s="297">
        <v>0</v>
      </c>
      <c r="F93" s="297">
        <v>7699.4</v>
      </c>
    </row>
    <row r="94" spans="1:6" ht="12.75">
      <c r="A94" s="282" t="s">
        <v>109</v>
      </c>
      <c r="B94" s="294"/>
      <c r="C94" s="296">
        <v>13966620.08</v>
      </c>
      <c r="D94" s="296">
        <v>16119310</v>
      </c>
      <c r="E94" s="296">
        <f>SUM(E91:E93)</f>
        <v>13533716.03</v>
      </c>
      <c r="F94" s="296">
        <f>SUM(F91:F93)</f>
        <v>17973051.7</v>
      </c>
    </row>
    <row r="95" spans="1:6" ht="12.75">
      <c r="A95" s="282"/>
      <c r="B95" s="294"/>
      <c r="C95" s="293"/>
      <c r="F95" s="293"/>
    </row>
    <row r="96" spans="1:6" ht="12.75">
      <c r="A96" s="282" t="s">
        <v>110</v>
      </c>
      <c r="B96" s="294"/>
      <c r="C96" s="293"/>
      <c r="F96" s="293"/>
    </row>
    <row r="97" spans="1:6" ht="12.75">
      <c r="A97" s="282" t="s">
        <v>111</v>
      </c>
      <c r="B97" s="294"/>
      <c r="C97" s="295">
        <v>9439050</v>
      </c>
      <c r="D97" s="295">
        <v>-5412709.6</v>
      </c>
      <c r="E97" s="296">
        <v>549148984.32</v>
      </c>
      <c r="F97" s="296">
        <v>459853189.89625</v>
      </c>
    </row>
    <row r="98" spans="1:6" ht="12.75">
      <c r="A98" s="282"/>
      <c r="B98" s="294"/>
      <c r="C98" s="293"/>
      <c r="F98" s="293"/>
    </row>
    <row r="99" spans="1:6" ht="12.75">
      <c r="A99" s="282" t="s">
        <v>112</v>
      </c>
      <c r="B99" s="294"/>
      <c r="C99" s="295">
        <v>876686873.8100001</v>
      </c>
      <c r="D99" s="295">
        <v>748951493.4</v>
      </c>
      <c r="E99" s="295">
        <f>+E97+E94+E88+E83+E75+E71+E60+E57</f>
        <v>1311738332.78</v>
      </c>
      <c r="F99" s="295">
        <f>+F97+F94+F88+F83+F75+F71+F60+F57</f>
        <v>1145092226.89625</v>
      </c>
    </row>
    <row r="100" spans="1:6" ht="12.75">
      <c r="A100" s="282"/>
      <c r="B100" s="294"/>
      <c r="C100" s="293"/>
      <c r="F100" s="293"/>
    </row>
    <row r="101" spans="1:6" ht="12.75">
      <c r="A101" s="282" t="s">
        <v>113</v>
      </c>
      <c r="B101" s="294"/>
      <c r="C101" s="293"/>
      <c r="F101" s="293"/>
    </row>
    <row r="102" spans="1:6" ht="12.75">
      <c r="A102" s="291" t="s">
        <v>114</v>
      </c>
      <c r="B102" s="294"/>
      <c r="C102" s="43">
        <v>0</v>
      </c>
      <c r="D102" s="43">
        <v>120225729.5</v>
      </c>
      <c r="E102" s="43">
        <v>0</v>
      </c>
      <c r="F102" s="43">
        <v>0</v>
      </c>
    </row>
    <row r="103" spans="1:6" ht="12.75">
      <c r="A103" s="291" t="s">
        <v>115</v>
      </c>
      <c r="B103" s="294"/>
      <c r="C103" s="43">
        <v>7466344.46</v>
      </c>
      <c r="D103" s="43">
        <v>5322713.9</v>
      </c>
      <c r="E103" s="43">
        <v>8712028.73999999</v>
      </c>
      <c r="F103" s="43">
        <v>40260892.4</v>
      </c>
    </row>
    <row r="104" spans="1:6" ht="12.75">
      <c r="A104" s="282" t="s">
        <v>116</v>
      </c>
      <c r="B104" s="294"/>
      <c r="C104" s="43">
        <v>6295402</v>
      </c>
      <c r="D104" s="43">
        <v>17576277.7</v>
      </c>
      <c r="E104" s="43">
        <v>8232812.89</v>
      </c>
      <c r="F104" s="43">
        <v>3285625.1</v>
      </c>
    </row>
    <row r="105" spans="1:6" ht="12.75">
      <c r="A105" s="282" t="s">
        <v>117</v>
      </c>
      <c r="B105" s="294"/>
      <c r="C105" s="43">
        <v>416171</v>
      </c>
      <c r="D105" s="43">
        <v>47891462.5</v>
      </c>
      <c r="E105" s="43">
        <v>0</v>
      </c>
      <c r="F105" s="43">
        <v>0</v>
      </c>
    </row>
    <row r="106" spans="1:6" s="291" customFormat="1" ht="12.75">
      <c r="A106" s="291" t="s">
        <v>118</v>
      </c>
      <c r="B106" s="42"/>
      <c r="C106" s="43">
        <v>23449156.869999997</v>
      </c>
      <c r="D106" s="43">
        <v>24308067.9</v>
      </c>
      <c r="E106" s="43">
        <v>43900305.1999999</v>
      </c>
      <c r="F106" s="43">
        <v>45331738.8</v>
      </c>
    </row>
    <row r="107" spans="1:6" ht="12.75">
      <c r="A107" s="282" t="s">
        <v>119</v>
      </c>
      <c r="B107" s="294"/>
      <c r="C107" s="43">
        <v>120104230.47</v>
      </c>
      <c r="D107" s="43">
        <v>122821460</v>
      </c>
      <c r="E107" s="43">
        <v>103629756.46</v>
      </c>
      <c r="F107" s="43">
        <v>98961816.7</v>
      </c>
    </row>
    <row r="108" spans="1:6" ht="12.75">
      <c r="A108" s="282" t="s">
        <v>120</v>
      </c>
      <c r="B108" s="294"/>
      <c r="C108" s="43">
        <v>40316906.55</v>
      </c>
      <c r="D108" s="43">
        <v>41085520.6</v>
      </c>
      <c r="E108" s="43">
        <v>7393832.55</v>
      </c>
      <c r="F108" s="43">
        <v>11615247.3</v>
      </c>
    </row>
    <row r="109" spans="1:6" ht="12.75">
      <c r="A109" s="293" t="s">
        <v>121</v>
      </c>
      <c r="B109" s="294"/>
      <c r="C109" s="43">
        <v>42822914.49</v>
      </c>
      <c r="D109" s="43">
        <v>39413840.3</v>
      </c>
      <c r="E109" s="43">
        <v>53377791.63</v>
      </c>
      <c r="F109" s="43">
        <v>52576506.4</v>
      </c>
    </row>
    <row r="110" spans="1:6" ht="12.75">
      <c r="A110" s="282" t="s">
        <v>122</v>
      </c>
      <c r="B110" s="294"/>
      <c r="C110" s="43">
        <v>448179446.7</v>
      </c>
      <c r="D110" s="43">
        <v>469203172.7</v>
      </c>
      <c r="E110" s="43">
        <v>431021383.86</v>
      </c>
      <c r="F110" s="43">
        <v>440868287.2</v>
      </c>
    </row>
    <row r="111" spans="1:6" ht="12.75">
      <c r="A111" s="282" t="s">
        <v>123</v>
      </c>
      <c r="B111" s="294"/>
      <c r="C111" s="43">
        <v>1672916.02</v>
      </c>
      <c r="D111" s="43">
        <v>1006717.9</v>
      </c>
      <c r="E111" s="43">
        <v>2195882.9</v>
      </c>
      <c r="F111" s="43">
        <v>2152924.2</v>
      </c>
    </row>
    <row r="112" spans="1:6" ht="12.75">
      <c r="A112" s="282" t="s">
        <v>124</v>
      </c>
      <c r="B112" s="294"/>
      <c r="C112" s="43">
        <v>280246.48</v>
      </c>
      <c r="D112" s="43">
        <v>746577.2</v>
      </c>
      <c r="E112" s="43">
        <v>0</v>
      </c>
      <c r="F112" s="43">
        <v>964413.6</v>
      </c>
    </row>
    <row r="113" spans="1:6" ht="12.75">
      <c r="A113" s="282" t="s">
        <v>108</v>
      </c>
      <c r="B113" s="294"/>
      <c r="C113" s="43">
        <v>336133817.41</v>
      </c>
      <c r="D113" s="43">
        <v>39791821.9</v>
      </c>
      <c r="E113" s="43">
        <v>364954868.289999</v>
      </c>
      <c r="F113" s="43">
        <v>327444354.2</v>
      </c>
    </row>
    <row r="114" spans="1:6" ht="12.75">
      <c r="A114" s="282" t="s">
        <v>125</v>
      </c>
      <c r="B114" s="294"/>
      <c r="C114" s="43">
        <v>934518.28</v>
      </c>
      <c r="D114" s="43">
        <v>1263375.1</v>
      </c>
      <c r="E114" s="43">
        <v>539448.36</v>
      </c>
      <c r="F114" s="43">
        <v>525242.1</v>
      </c>
    </row>
    <row r="115" spans="1:6" ht="12.75">
      <c r="A115" s="282" t="s">
        <v>126</v>
      </c>
      <c r="B115" s="294"/>
      <c r="C115" s="44">
        <v>20774179.37</v>
      </c>
      <c r="D115" s="44">
        <v>21391666.3</v>
      </c>
      <c r="E115" s="44">
        <v>18304231.13</v>
      </c>
      <c r="F115" s="44">
        <v>18921718.2</v>
      </c>
    </row>
    <row r="116" spans="1:6" ht="12.75">
      <c r="A116" s="282" t="s">
        <v>127</v>
      </c>
      <c r="B116" s="294"/>
      <c r="C116" s="43">
        <v>1048846250.1</v>
      </c>
      <c r="D116" s="43">
        <v>952048403.5</v>
      </c>
      <c r="E116" s="295">
        <f>SUM(E102:E115)</f>
        <v>1042262342.0099989</v>
      </c>
      <c r="F116" s="295">
        <f>SUM(F102:F115)</f>
        <v>1042908766.2000002</v>
      </c>
    </row>
    <row r="117" spans="1:6" ht="12.75">
      <c r="A117" s="282"/>
      <c r="B117" s="294"/>
      <c r="C117" s="43"/>
      <c r="F117" s="293"/>
    </row>
    <row r="118" spans="1:6" ht="13.5" thickBot="1">
      <c r="A118" s="282" t="s">
        <v>128</v>
      </c>
      <c r="B118" s="294"/>
      <c r="C118" s="45">
        <v>8179836138.82</v>
      </c>
      <c r="D118" s="45">
        <v>7478519648.8</v>
      </c>
      <c r="E118" s="45">
        <f>+E116+E99+E49+E39</f>
        <v>9567477997.019999</v>
      </c>
      <c r="F118" s="45">
        <f>+F116+F99+F49+F39</f>
        <v>9083799735.49625</v>
      </c>
    </row>
    <row r="119" spans="1:6" ht="13.5" thickTop="1">
      <c r="A119" s="282"/>
      <c r="B119" s="294"/>
      <c r="C119" s="293"/>
      <c r="F119" s="293"/>
    </row>
    <row r="120" spans="1:6" ht="12.75">
      <c r="A120" s="282" t="s">
        <v>129</v>
      </c>
      <c r="B120" s="294"/>
      <c r="C120" s="293"/>
      <c r="F120" s="293"/>
    </row>
    <row r="121" spans="1:6" ht="12.75">
      <c r="A121" s="282" t="s">
        <v>130</v>
      </c>
      <c r="B121" s="294"/>
      <c r="C121" s="293"/>
      <c r="F121" s="293"/>
    </row>
    <row r="122" spans="1:6" ht="12.75">
      <c r="A122" s="282" t="s">
        <v>131</v>
      </c>
      <c r="B122" s="294"/>
      <c r="C122" s="41">
        <v>-1456716.91</v>
      </c>
      <c r="D122" s="41">
        <v>-1067089.5</v>
      </c>
      <c r="E122" s="41">
        <v>-1708873.83</v>
      </c>
      <c r="F122" s="41">
        <v>-2258797.2</v>
      </c>
    </row>
    <row r="123" spans="1:6" ht="12.75">
      <c r="A123" s="282" t="s">
        <v>132</v>
      </c>
      <c r="B123" s="294"/>
      <c r="C123" s="296">
        <v>-151546566</v>
      </c>
      <c r="D123" s="296">
        <v>-38224375.8</v>
      </c>
      <c r="E123" s="296">
        <v>-243053429.63</v>
      </c>
      <c r="F123" s="296">
        <v>-226751482.1</v>
      </c>
    </row>
    <row r="124" spans="1:6" ht="12.75">
      <c r="A124" s="282" t="s">
        <v>133</v>
      </c>
      <c r="B124" s="294"/>
      <c r="C124" s="296">
        <v>-85319254</v>
      </c>
      <c r="D124" s="296">
        <v>-16381119.6</v>
      </c>
      <c r="E124" s="296">
        <v>0</v>
      </c>
      <c r="F124" s="296">
        <v>0</v>
      </c>
    </row>
    <row r="125" spans="1:6" ht="12.75">
      <c r="A125" s="282" t="s">
        <v>134</v>
      </c>
      <c r="B125" s="294"/>
      <c r="C125" s="296">
        <v>-964700000</v>
      </c>
      <c r="D125" s="296">
        <v>-350100916.7</v>
      </c>
      <c r="E125" s="296">
        <v>-247000000</v>
      </c>
      <c r="F125" s="296">
        <v>-114183333.3</v>
      </c>
    </row>
    <row r="126" spans="1:6" ht="12.75">
      <c r="A126" s="282" t="s">
        <v>135</v>
      </c>
      <c r="B126" s="294"/>
      <c r="C126" s="296">
        <v>-369164026.94</v>
      </c>
      <c r="D126" s="296">
        <v>-286886365.6</v>
      </c>
      <c r="E126" s="296">
        <v>-323008525.48</v>
      </c>
      <c r="F126" s="296">
        <v>-268716361.2</v>
      </c>
    </row>
    <row r="127" spans="1:6" ht="12.75">
      <c r="A127" s="282" t="s">
        <v>136</v>
      </c>
      <c r="C127" s="296">
        <v>-26053394.8</v>
      </c>
      <c r="D127" s="296">
        <v>-25135076.2</v>
      </c>
      <c r="E127" s="296">
        <v>-22597785.22</v>
      </c>
      <c r="F127" s="296">
        <v>-22885285.2</v>
      </c>
    </row>
    <row r="128" spans="1:6" ht="12.75">
      <c r="A128" s="282" t="s">
        <v>137</v>
      </c>
      <c r="B128" s="294"/>
      <c r="C128" s="296">
        <v>-4833329.85</v>
      </c>
      <c r="D128" s="296">
        <v>-1834011.2</v>
      </c>
      <c r="E128" s="296">
        <v>-616351.39</v>
      </c>
      <c r="F128" s="296">
        <v>-315344.4</v>
      </c>
    </row>
    <row r="129" spans="1:6" ht="12.75">
      <c r="A129" s="282" t="s">
        <v>138</v>
      </c>
      <c r="B129" s="294"/>
      <c r="C129" s="296">
        <v>-22884888.83</v>
      </c>
      <c r="D129" s="296">
        <v>-22116940.7</v>
      </c>
      <c r="E129" s="296">
        <v>-30153837.16</v>
      </c>
      <c r="F129" s="296">
        <v>-28955345.8</v>
      </c>
    </row>
    <row r="130" spans="1:6" ht="12.75">
      <c r="A130" s="282" t="s">
        <v>139</v>
      </c>
      <c r="B130" s="294"/>
      <c r="C130" s="296">
        <v>-66771551.60000001</v>
      </c>
      <c r="D130" s="296">
        <v>-61825330.1</v>
      </c>
      <c r="E130" s="296">
        <v>-19834149.08</v>
      </c>
      <c r="F130" s="296">
        <v>-15195967.696249994</v>
      </c>
    </row>
    <row r="131" spans="1:6" ht="12.75">
      <c r="A131" s="282" t="s">
        <v>140</v>
      </c>
      <c r="B131" s="294"/>
      <c r="C131" s="296">
        <v>-36112295.23</v>
      </c>
      <c r="D131" s="296">
        <v>-54997240.1</v>
      </c>
      <c r="E131" s="296">
        <v>-54723144.35</v>
      </c>
      <c r="F131" s="296">
        <v>-56550356.1</v>
      </c>
    </row>
    <row r="132" spans="1:6" ht="12.75">
      <c r="A132" s="282" t="s">
        <v>141</v>
      </c>
      <c r="B132" s="294"/>
      <c r="C132" s="296">
        <v>0</v>
      </c>
      <c r="D132" s="296">
        <v>0</v>
      </c>
      <c r="E132" s="296">
        <v>0</v>
      </c>
      <c r="F132" s="296">
        <v>0</v>
      </c>
    </row>
    <row r="133" spans="1:6" ht="12.75">
      <c r="A133" s="282" t="s">
        <v>142</v>
      </c>
      <c r="B133" s="294"/>
      <c r="C133" s="296">
        <v>-2162493.47</v>
      </c>
      <c r="D133" s="296">
        <v>-1818896.9</v>
      </c>
      <c r="E133" s="296">
        <v>-2264844.6</v>
      </c>
      <c r="F133" s="296">
        <v>-2267181.1</v>
      </c>
    </row>
    <row r="134" spans="1:6" ht="12.75">
      <c r="A134" s="282" t="s">
        <v>143</v>
      </c>
      <c r="B134" s="294"/>
      <c r="C134" s="296">
        <v>-14626782.79</v>
      </c>
      <c r="D134" s="296">
        <v>-15427259.6</v>
      </c>
      <c r="E134" s="296">
        <v>-17573375.23</v>
      </c>
      <c r="F134" s="296">
        <v>-15533610</v>
      </c>
    </row>
    <row r="135" spans="1:6" ht="12.75">
      <c r="A135" s="291" t="s">
        <v>144</v>
      </c>
      <c r="B135" s="294"/>
      <c r="C135" s="297">
        <v>-68586140.73</v>
      </c>
      <c r="D135" s="297">
        <v>-21871622.7</v>
      </c>
      <c r="E135" s="297">
        <v>0</v>
      </c>
      <c r="F135" s="297">
        <v>-2258160.7</v>
      </c>
    </row>
    <row r="136" spans="1:6" ht="12.75">
      <c r="A136" s="282" t="s">
        <v>145</v>
      </c>
      <c r="B136" s="294"/>
      <c r="C136" s="296">
        <v>-1814217441.1499999</v>
      </c>
      <c r="D136" s="296">
        <v>-897686244.7</v>
      </c>
      <c r="E136" s="295">
        <f>SUM(E122:E135)</f>
        <v>-962534315.9700001</v>
      </c>
      <c r="F136" s="295">
        <f>SUM(F122:F135)</f>
        <v>-755871224.79625</v>
      </c>
    </row>
    <row r="137" spans="1:6" ht="5.25" customHeight="1">
      <c r="A137" s="282"/>
      <c r="B137" s="294"/>
      <c r="C137" s="293"/>
      <c r="F137" s="293"/>
    </row>
    <row r="138" spans="1:6" ht="12.75">
      <c r="A138" s="282" t="s">
        <v>146</v>
      </c>
      <c r="B138" s="294"/>
      <c r="C138" s="293"/>
      <c r="F138" s="293"/>
    </row>
    <row r="139" spans="1:6" ht="12.75">
      <c r="A139" s="282" t="s">
        <v>147</v>
      </c>
      <c r="B139" s="294"/>
      <c r="C139" s="293"/>
      <c r="F139" s="293"/>
    </row>
    <row r="140" spans="1:6" ht="12.75">
      <c r="A140" s="282" t="s">
        <v>148</v>
      </c>
      <c r="B140" s="294"/>
      <c r="C140" s="296">
        <v>0</v>
      </c>
      <c r="D140" s="296">
        <v>-44443.4</v>
      </c>
      <c r="E140" s="296">
        <v>0</v>
      </c>
      <c r="F140" s="296">
        <v>0</v>
      </c>
    </row>
    <row r="141" spans="1:6" ht="12.75">
      <c r="A141" s="282" t="s">
        <v>149</v>
      </c>
      <c r="B141" s="294"/>
      <c r="C141" s="297">
        <v>-89053132</v>
      </c>
      <c r="D141" s="297">
        <v>-91816619.6</v>
      </c>
      <c r="E141" s="297">
        <v>-68200691</v>
      </c>
      <c r="F141" s="297">
        <v>-77264905.3</v>
      </c>
    </row>
    <row r="142" spans="1:6" ht="12.75">
      <c r="A142" s="282" t="s">
        <v>150</v>
      </c>
      <c r="B142" s="294"/>
      <c r="C142" s="296">
        <v>-89053132</v>
      </c>
      <c r="D142" s="296">
        <v>-91861063</v>
      </c>
      <c r="E142" s="295">
        <f>SUM(E140:E141)</f>
        <v>-68200691</v>
      </c>
      <c r="F142" s="295">
        <f>SUM(F140:F141)</f>
        <v>-77264905.3</v>
      </c>
    </row>
    <row r="143" spans="1:6" ht="12.75">
      <c r="A143" s="282"/>
      <c r="B143" s="294"/>
      <c r="C143" s="293"/>
      <c r="F143" s="293"/>
    </row>
    <row r="144" spans="1:6" ht="12.75">
      <c r="A144" s="282" t="s">
        <v>151</v>
      </c>
      <c r="B144" s="294"/>
      <c r="C144" s="293"/>
      <c r="F144" s="293"/>
    </row>
    <row r="145" spans="1:6" ht="12.75">
      <c r="A145" s="282" t="s">
        <v>435</v>
      </c>
      <c r="B145" s="294"/>
      <c r="C145" s="296">
        <v>322941911.27</v>
      </c>
      <c r="D145" s="296">
        <v>181676251</v>
      </c>
      <c r="E145" s="296">
        <v>0</v>
      </c>
      <c r="F145" s="296">
        <v>0</v>
      </c>
    </row>
    <row r="146" spans="1:6" ht="12.75">
      <c r="A146" s="282" t="s">
        <v>152</v>
      </c>
      <c r="B146" s="294"/>
      <c r="C146" s="296">
        <v>-667966</v>
      </c>
      <c r="D146" s="296">
        <v>-1059331.5</v>
      </c>
      <c r="E146" s="296">
        <v>-115553</v>
      </c>
      <c r="F146" s="296">
        <v>-318143.4</v>
      </c>
    </row>
    <row r="147" spans="1:6" ht="12.75">
      <c r="A147" s="282" t="s">
        <v>153</v>
      </c>
      <c r="B147" s="294"/>
      <c r="C147" s="296">
        <v>-832014768.67</v>
      </c>
      <c r="D147" s="296">
        <v>-757251239.2</v>
      </c>
      <c r="E147" s="296">
        <v>-1202674847.09</v>
      </c>
      <c r="F147" s="296">
        <v>-1077467919.2999997</v>
      </c>
    </row>
    <row r="148" spans="1:6" ht="12.75">
      <c r="A148" s="282" t="s">
        <v>149</v>
      </c>
      <c r="B148" s="294"/>
      <c r="C148" s="297">
        <v>-151526078</v>
      </c>
      <c r="D148" s="297">
        <v>-192093140.9</v>
      </c>
      <c r="E148" s="297">
        <v>-233243027</v>
      </c>
      <c r="F148" s="297">
        <v>-233858255</v>
      </c>
    </row>
    <row r="149" spans="1:6" ht="12.75">
      <c r="A149" s="282" t="s">
        <v>154</v>
      </c>
      <c r="B149" s="294"/>
      <c r="C149" s="296">
        <v>-661266901.4</v>
      </c>
      <c r="D149" s="296">
        <v>-768727460.5</v>
      </c>
      <c r="E149" s="295">
        <f>SUM(E146:E148)</f>
        <v>-1436033427.09</v>
      </c>
      <c r="F149" s="295">
        <f>SUM(F146:F148)</f>
        <v>-1311644317.6999998</v>
      </c>
    </row>
    <row r="150" spans="1:6" ht="8.25" customHeight="1">
      <c r="A150" s="282"/>
      <c r="B150" s="294"/>
      <c r="C150" s="293"/>
      <c r="F150" s="293"/>
    </row>
    <row r="151" spans="1:6" ht="12.75">
      <c r="A151" s="282" t="s">
        <v>155</v>
      </c>
      <c r="B151" s="294"/>
      <c r="C151" s="296">
        <v>-750320033.4</v>
      </c>
      <c r="D151" s="296">
        <v>-860588523.5</v>
      </c>
      <c r="E151" s="295">
        <f>+E149+E142</f>
        <v>-1504234118.09</v>
      </c>
      <c r="F151" s="295">
        <f>+F149+F142</f>
        <v>-1388909222.9999998</v>
      </c>
    </row>
    <row r="152" spans="1:6" ht="12.75">
      <c r="A152" s="282"/>
      <c r="B152" s="294"/>
      <c r="C152" s="293"/>
      <c r="F152" s="293"/>
    </row>
    <row r="153" spans="1:6" ht="12.75">
      <c r="A153" s="282" t="s">
        <v>156</v>
      </c>
      <c r="B153" s="294"/>
      <c r="C153" s="293"/>
      <c r="F153" s="293"/>
    </row>
    <row r="154" spans="1:6" ht="12.75">
      <c r="A154" s="293" t="s">
        <v>157</v>
      </c>
      <c r="C154" s="296">
        <v>0</v>
      </c>
      <c r="D154" s="296">
        <v>-2842399.7</v>
      </c>
      <c r="E154" s="296">
        <v>0</v>
      </c>
      <c r="F154" s="296">
        <v>0</v>
      </c>
    </row>
    <row r="155" spans="1:6" ht="12.75">
      <c r="A155" s="282" t="s">
        <v>158</v>
      </c>
      <c r="B155" s="294"/>
      <c r="C155" s="296">
        <v>-158422984</v>
      </c>
      <c r="D155" s="296">
        <v>-26844931.1</v>
      </c>
      <c r="E155" s="296">
        <v>-155178787.82</v>
      </c>
      <c r="F155" s="296">
        <v>-153009174.9</v>
      </c>
    </row>
    <row r="156" spans="1:6" ht="12.75">
      <c r="A156" s="282" t="s">
        <v>159</v>
      </c>
      <c r="B156" s="294"/>
      <c r="C156" s="296">
        <v>-2650000</v>
      </c>
      <c r="D156" s="296">
        <v>-1419190.6</v>
      </c>
      <c r="E156" s="296">
        <v>-300000</v>
      </c>
      <c r="F156" s="296">
        <v>-285416.7</v>
      </c>
    </row>
    <row r="157" spans="1:6" ht="12.75">
      <c r="A157" s="282" t="s">
        <v>160</v>
      </c>
      <c r="B157" s="294"/>
      <c r="C157" s="296">
        <v>-116686929.41</v>
      </c>
      <c r="D157" s="296">
        <v>-45622010</v>
      </c>
      <c r="E157" s="296">
        <v>-58748832.78</v>
      </c>
      <c r="F157" s="296">
        <v>-57473530.7</v>
      </c>
    </row>
    <row r="158" spans="1:6" ht="12.75">
      <c r="A158" s="282" t="s">
        <v>161</v>
      </c>
      <c r="B158" s="294"/>
      <c r="C158" s="296">
        <v>-49278784.97</v>
      </c>
      <c r="D158" s="296">
        <v>-43523139.3</v>
      </c>
      <c r="E158" s="296">
        <v>-75678611.4199999</v>
      </c>
      <c r="F158" s="296">
        <v>-73624969.5</v>
      </c>
    </row>
    <row r="159" spans="1:6" ht="12.75">
      <c r="A159" s="282" t="s">
        <v>162</v>
      </c>
      <c r="B159" s="294"/>
      <c r="C159" s="296">
        <v>-28203821.16</v>
      </c>
      <c r="D159" s="296">
        <v>-29134669</v>
      </c>
      <c r="E159" s="296">
        <v>-23707963.9199999</v>
      </c>
      <c r="F159" s="296">
        <v>-21752502.4</v>
      </c>
    </row>
    <row r="160" spans="1:6" ht="12.75">
      <c r="A160" s="282" t="s">
        <v>163</v>
      </c>
      <c r="B160" s="294"/>
      <c r="C160" s="296">
        <v>-100546771.07</v>
      </c>
      <c r="D160" s="296">
        <v>-100888586.1</v>
      </c>
      <c r="E160" s="296">
        <v>-94479314.08</v>
      </c>
      <c r="F160" s="296">
        <v>-99292866.2</v>
      </c>
    </row>
    <row r="161" spans="1:6" ht="12.75">
      <c r="A161" s="282" t="s">
        <v>148</v>
      </c>
      <c r="B161" s="294"/>
      <c r="C161" s="296">
        <v>-172861168.98</v>
      </c>
      <c r="D161" s="296">
        <v>-108161854.3</v>
      </c>
      <c r="E161" s="296">
        <v>-150729165.359999</v>
      </c>
      <c r="F161" s="296">
        <v>-190652150.2</v>
      </c>
    </row>
    <row r="162" spans="1:6" ht="12.75">
      <c r="A162" s="282" t="s">
        <v>164</v>
      </c>
      <c r="B162" s="294"/>
      <c r="C162" s="296">
        <v>-54245235.12</v>
      </c>
      <c r="D162" s="296">
        <v>-42108334.1</v>
      </c>
      <c r="E162" s="296">
        <v>-98077991.6699999</v>
      </c>
      <c r="F162" s="296">
        <v>-54514359.1</v>
      </c>
    </row>
    <row r="163" spans="1:6" ht="12.75">
      <c r="A163" s="282" t="s">
        <v>165</v>
      </c>
      <c r="B163" s="294"/>
      <c r="C163" s="296">
        <v>-2215342.1</v>
      </c>
      <c r="D163" s="296">
        <v>-2546759.3</v>
      </c>
      <c r="E163" s="296">
        <v>-5030944.89</v>
      </c>
      <c r="F163" s="296">
        <v>-4907492.1</v>
      </c>
    </row>
    <row r="164" spans="1:6" ht="12.75">
      <c r="A164" s="282" t="s">
        <v>166</v>
      </c>
      <c r="B164" s="294"/>
      <c r="C164" s="297">
        <v>-252077.73</v>
      </c>
      <c r="D164" s="297">
        <v>-312576.3</v>
      </c>
      <c r="E164" s="297">
        <v>-10083.09</v>
      </c>
      <c r="F164" s="297">
        <v>-70581.8</v>
      </c>
    </row>
    <row r="165" spans="1:6" ht="12.75">
      <c r="A165" s="282" t="s">
        <v>167</v>
      </c>
      <c r="B165" s="294"/>
      <c r="C165" s="296">
        <v>-685363114.5400001</v>
      </c>
      <c r="D165" s="296">
        <v>-403404449.9</v>
      </c>
      <c r="E165" s="295">
        <f>SUM(E154:E164)</f>
        <v>-661941695.0299985</v>
      </c>
      <c r="F165" s="295">
        <f>SUM(F154:F164)</f>
        <v>-655583043.5999999</v>
      </c>
    </row>
    <row r="166" spans="1:6" ht="12.75">
      <c r="A166" s="282"/>
      <c r="B166" s="294"/>
      <c r="C166" s="293"/>
      <c r="F166" s="293"/>
    </row>
    <row r="167" spans="1:6" ht="12.75">
      <c r="A167" s="282" t="s">
        <v>168</v>
      </c>
      <c r="B167" s="294"/>
      <c r="C167" s="293"/>
      <c r="F167" s="293"/>
    </row>
    <row r="168" spans="1:6" ht="12.75">
      <c r="A168" s="282" t="s">
        <v>169</v>
      </c>
      <c r="B168" s="294"/>
      <c r="C168" s="293"/>
      <c r="F168" s="293"/>
    </row>
    <row r="169" spans="1:6" ht="12.75">
      <c r="A169" s="282" t="s">
        <v>170</v>
      </c>
      <c r="B169" s="294"/>
      <c r="C169" s="293"/>
      <c r="F169" s="293"/>
    </row>
    <row r="170" spans="1:6" ht="12.75">
      <c r="A170" s="282" t="s">
        <v>171</v>
      </c>
      <c r="B170" s="294"/>
      <c r="C170" s="296">
        <v>-859037900</v>
      </c>
      <c r="D170" s="296">
        <v>-859037899.9</v>
      </c>
      <c r="E170" s="296">
        <v>-859037.91</v>
      </c>
      <c r="F170" s="296">
        <v>-859037.9</v>
      </c>
    </row>
    <row r="171" spans="1:6" ht="12.75">
      <c r="A171" s="282" t="s">
        <v>172</v>
      </c>
      <c r="B171" s="294"/>
      <c r="C171" s="296">
        <v>-478145249.87</v>
      </c>
      <c r="D171" s="296">
        <v>-478145249.9</v>
      </c>
      <c r="E171" s="296">
        <v>-478145249.869999</v>
      </c>
      <c r="F171" s="296">
        <v>-478145249.9</v>
      </c>
    </row>
    <row r="172" spans="1:6" ht="12.75">
      <c r="A172" s="282" t="s">
        <v>173</v>
      </c>
      <c r="B172" s="294"/>
      <c r="C172" s="296">
        <v>-337.5</v>
      </c>
      <c r="D172" s="296">
        <v>0</v>
      </c>
      <c r="E172" s="296">
        <v>0</v>
      </c>
      <c r="F172" s="296">
        <v>0</v>
      </c>
    </row>
    <row r="173" spans="1:6" ht="12.75">
      <c r="A173" s="282" t="s">
        <v>174</v>
      </c>
      <c r="B173" s="294"/>
      <c r="C173" s="296">
        <v>-824996419.53</v>
      </c>
      <c r="D173" s="296">
        <v>-824213143.5</v>
      </c>
      <c r="E173" s="296">
        <v>-2488196691.47</v>
      </c>
      <c r="F173" s="296">
        <v>-2488196691.5</v>
      </c>
    </row>
    <row r="174" spans="1:6" ht="12.75">
      <c r="A174" s="282" t="s">
        <v>175</v>
      </c>
      <c r="B174" s="294"/>
      <c r="C174" s="296">
        <v>7133879.4</v>
      </c>
      <c r="D174" s="296">
        <v>7133879.4</v>
      </c>
      <c r="E174" s="296">
        <v>7133879.4</v>
      </c>
      <c r="F174" s="296">
        <v>7133879.4</v>
      </c>
    </row>
    <row r="175" spans="1:6" ht="12.75">
      <c r="A175" s="282" t="s">
        <v>176</v>
      </c>
      <c r="B175" s="294"/>
      <c r="C175" s="296">
        <v>-8312487</v>
      </c>
      <c r="D175" s="296">
        <v>-8054092.5</v>
      </c>
      <c r="E175" s="296">
        <v>-8376461</v>
      </c>
      <c r="F175" s="296">
        <v>-8376461</v>
      </c>
    </row>
    <row r="176" spans="1:6" ht="12.75">
      <c r="A176" s="282" t="s">
        <v>177</v>
      </c>
      <c r="B176" s="294"/>
      <c r="C176" s="296">
        <v>-360595579.9</v>
      </c>
      <c r="D176" s="296">
        <v>-356247977.5</v>
      </c>
      <c r="E176" s="296">
        <v>-325714392.02</v>
      </c>
      <c r="F176" s="296">
        <v>-337597725.2</v>
      </c>
    </row>
    <row r="177" spans="1:6" ht="12.75">
      <c r="A177" s="282" t="s">
        <v>178</v>
      </c>
      <c r="B177" s="294"/>
      <c r="C177" s="296">
        <v>23010728.09</v>
      </c>
      <c r="D177" s="296">
        <v>21850268.5</v>
      </c>
      <c r="E177" s="296">
        <v>-4882711</v>
      </c>
      <c r="F177" s="296">
        <v>6008147.6</v>
      </c>
    </row>
    <row r="178" spans="1:6" ht="12.75">
      <c r="A178" s="282" t="s">
        <v>179</v>
      </c>
      <c r="B178" s="294"/>
      <c r="C178" s="296">
        <v>262803988.64</v>
      </c>
      <c r="D178" s="296">
        <v>-29725401.7</v>
      </c>
      <c r="E178" s="296">
        <v>157646286.73</v>
      </c>
      <c r="F178" s="296">
        <v>180318423</v>
      </c>
    </row>
    <row r="179" spans="1:6" ht="12.75">
      <c r="A179" s="282" t="s">
        <v>180</v>
      </c>
      <c r="B179" s="294"/>
      <c r="C179" s="296">
        <v>-162735518.78</v>
      </c>
      <c r="D179" s="296">
        <v>-108509176.9</v>
      </c>
      <c r="E179" s="296">
        <v>-26095054.4400002</v>
      </c>
      <c r="F179" s="296">
        <v>22105521.1</v>
      </c>
    </row>
    <row r="180" spans="1:6" ht="12.75">
      <c r="A180" s="282" t="s">
        <v>181</v>
      </c>
      <c r="B180" s="294"/>
      <c r="C180" s="296">
        <v>145840136.72</v>
      </c>
      <c r="D180" s="296">
        <v>83498784.8</v>
      </c>
      <c r="E180" s="296">
        <v>186732953.65</v>
      </c>
      <c r="F180" s="296">
        <v>122976007.1</v>
      </c>
    </row>
    <row r="181" spans="1:6" ht="12.75">
      <c r="A181" s="282" t="s">
        <v>182</v>
      </c>
      <c r="B181" s="294"/>
      <c r="C181" s="297">
        <v>5848610</v>
      </c>
      <c r="D181" s="297">
        <v>4630149.6</v>
      </c>
      <c r="E181" s="297">
        <v>5848610</v>
      </c>
      <c r="F181" s="297">
        <v>5848610</v>
      </c>
    </row>
    <row r="182" spans="1:6" ht="12.75">
      <c r="A182" s="282" t="s">
        <v>183</v>
      </c>
      <c r="B182" s="294"/>
      <c r="C182" s="296">
        <v>-2249186149.73</v>
      </c>
      <c r="D182" s="296">
        <v>-2546820197.1</v>
      </c>
      <c r="E182" s="295">
        <f>SUM(E170:E181)</f>
        <v>-2974907867.929999</v>
      </c>
      <c r="F182" s="295">
        <f>SUM(F170:F181)</f>
        <v>-2968784577.3</v>
      </c>
    </row>
    <row r="183" spans="1:6" ht="12.75">
      <c r="A183" s="282"/>
      <c r="C183" s="293"/>
      <c r="F183" s="293"/>
    </row>
    <row r="184" spans="1:6" ht="12.75">
      <c r="A184" s="282" t="s">
        <v>184</v>
      </c>
      <c r="B184" s="294"/>
      <c r="C184" s="296">
        <v>-2249186149.73</v>
      </c>
      <c r="D184" s="296">
        <v>-2546820197.1</v>
      </c>
      <c r="E184" s="295">
        <f>+E182</f>
        <v>-2974907867.929999</v>
      </c>
      <c r="F184" s="295">
        <f>+F182</f>
        <v>-2968784577.3</v>
      </c>
    </row>
    <row r="185" spans="1:6" ht="12.75">
      <c r="A185" s="282"/>
      <c r="B185" s="294"/>
      <c r="C185" s="293"/>
      <c r="F185" s="293"/>
    </row>
    <row r="186" spans="1:6" ht="12.75">
      <c r="A186" s="282" t="s">
        <v>185</v>
      </c>
      <c r="B186" s="294"/>
      <c r="C186" s="293"/>
      <c r="D186" s="293"/>
      <c r="F186" s="293"/>
    </row>
    <row r="187" spans="1:6" ht="12.75">
      <c r="A187" s="282" t="s">
        <v>186</v>
      </c>
      <c r="B187" s="294"/>
      <c r="C187" s="297">
        <v>-1889400</v>
      </c>
      <c r="D187" s="297">
        <v>-1889400</v>
      </c>
      <c r="E187" s="297">
        <v>0</v>
      </c>
      <c r="F187" s="297">
        <v>0</v>
      </c>
    </row>
    <row r="188" spans="1:6" ht="12.75">
      <c r="A188" s="282" t="s">
        <v>187</v>
      </c>
      <c r="B188" s="294"/>
      <c r="C188" s="295">
        <v>-1889400</v>
      </c>
      <c r="D188" s="295">
        <v>-1889400</v>
      </c>
      <c r="E188" s="295">
        <f>SUM(E187)</f>
        <v>0</v>
      </c>
      <c r="F188" s="295">
        <f>SUM(F187)</f>
        <v>0</v>
      </c>
    </row>
    <row r="189" spans="1:6" ht="12.75">
      <c r="A189" s="282"/>
      <c r="B189" s="294"/>
      <c r="C189" s="293"/>
      <c r="D189" s="293"/>
      <c r="F189" s="293"/>
    </row>
    <row r="190" spans="1:6" ht="12.75">
      <c r="A190" s="282" t="s">
        <v>188</v>
      </c>
      <c r="C190" s="293"/>
      <c r="F190" s="293"/>
    </row>
    <row r="191" spans="1:6" ht="12.75">
      <c r="A191" s="282" t="s">
        <v>189</v>
      </c>
      <c r="B191" s="294"/>
      <c r="C191" s="297">
        <v>0</v>
      </c>
      <c r="D191" s="297">
        <v>0</v>
      </c>
      <c r="E191" s="297">
        <v>0</v>
      </c>
      <c r="F191" s="297">
        <v>0</v>
      </c>
    </row>
    <row r="192" spans="1:6" ht="12.75">
      <c r="A192" s="282" t="s">
        <v>190</v>
      </c>
      <c r="B192" s="294"/>
      <c r="C192" s="295">
        <v>0</v>
      </c>
      <c r="D192" s="295">
        <v>0</v>
      </c>
      <c r="E192" s="295">
        <f>SUM(E191)</f>
        <v>0</v>
      </c>
      <c r="F192" s="295">
        <f>SUM(F191)</f>
        <v>0</v>
      </c>
    </row>
    <row r="193" spans="1:6" ht="12.75">
      <c r="A193" s="282"/>
      <c r="B193" s="294"/>
      <c r="C193" s="291"/>
      <c r="D193" s="293"/>
      <c r="F193" s="293"/>
    </row>
    <row r="194" spans="1:6" ht="12.75">
      <c r="A194" s="282" t="s">
        <v>191</v>
      </c>
      <c r="C194" s="293"/>
      <c r="F194" s="293"/>
    </row>
    <row r="195" spans="1:6" ht="12.75">
      <c r="A195" s="282" t="s">
        <v>192</v>
      </c>
      <c r="B195" s="294"/>
      <c r="C195" s="296">
        <v>-2428860000</v>
      </c>
      <c r="D195" s="296">
        <v>-2528547500</v>
      </c>
      <c r="E195" s="296">
        <v>-3213860000</v>
      </c>
      <c r="F195" s="296">
        <v>-3064651666.7</v>
      </c>
    </row>
    <row r="196" spans="1:6" ht="12.75">
      <c r="A196" s="282" t="s">
        <v>193</v>
      </c>
      <c r="C196" s="296">
        <v>-250000000</v>
      </c>
      <c r="D196" s="296">
        <v>-239583333.3</v>
      </c>
      <c r="E196" s="296">
        <v>-250000000</v>
      </c>
      <c r="F196" s="296">
        <v>-250000000</v>
      </c>
    </row>
    <row r="197" spans="1:6" ht="12.75">
      <c r="A197" s="282" t="s">
        <v>194</v>
      </c>
      <c r="C197" s="297">
        <v>0</v>
      </c>
      <c r="D197" s="297">
        <v>0</v>
      </c>
      <c r="E197" s="297">
        <v>0</v>
      </c>
      <c r="F197" s="297">
        <v>0</v>
      </c>
    </row>
    <row r="198" spans="1:6" ht="12.75">
      <c r="A198" s="282" t="s">
        <v>195</v>
      </c>
      <c r="B198" s="294"/>
      <c r="C198" s="296">
        <v>-2678860000</v>
      </c>
      <c r="D198" s="296">
        <v>-2768130833.3</v>
      </c>
      <c r="E198" s="296">
        <f>SUM(E195:E197)</f>
        <v>-3463860000</v>
      </c>
      <c r="F198" s="296">
        <f>SUM(F195:F197)</f>
        <v>-3314651666.7</v>
      </c>
    </row>
    <row r="199" spans="1:6" ht="12.75">
      <c r="A199" s="282"/>
      <c r="C199" s="293"/>
      <c r="F199" s="293"/>
    </row>
    <row r="200" spans="1:6" ht="12.75">
      <c r="A200" s="282" t="s">
        <v>196</v>
      </c>
      <c r="B200" s="294"/>
      <c r="C200" s="296">
        <v>-2678860000</v>
      </c>
      <c r="D200" s="296">
        <v>-2768130833.3</v>
      </c>
      <c r="E200" s="295">
        <f>+E198</f>
        <v>-3463860000</v>
      </c>
      <c r="F200" s="295">
        <f>+F198</f>
        <v>-3314651666.7</v>
      </c>
    </row>
    <row r="201" spans="1:6" ht="12.75">
      <c r="A201" s="282"/>
      <c r="C201" s="293"/>
      <c r="F201" s="293"/>
    </row>
    <row r="202" spans="1:6" ht="12.75">
      <c r="A202" s="282" t="s">
        <v>197</v>
      </c>
      <c r="B202" s="294"/>
      <c r="C202" s="296">
        <v>-2680749400</v>
      </c>
      <c r="D202" s="296">
        <v>-2770020233.3</v>
      </c>
      <c r="E202" s="295">
        <f>+E200+E192+E188</f>
        <v>-3463860000</v>
      </c>
      <c r="F202" s="295">
        <f>+F200+F192+F188</f>
        <v>-3314651666.7</v>
      </c>
    </row>
    <row r="203" spans="1:6" ht="12.75">
      <c r="A203" s="282"/>
      <c r="B203" s="294"/>
      <c r="C203" s="293"/>
      <c r="F203" s="293"/>
    </row>
    <row r="204" spans="1:6" ht="12.75">
      <c r="A204" s="282" t="s">
        <v>198</v>
      </c>
      <c r="B204" s="294"/>
      <c r="C204" s="296">
        <v>-4929935549.73</v>
      </c>
      <c r="D204" s="296">
        <v>-5316840430.5</v>
      </c>
      <c r="E204" s="295">
        <f>+E202+E184</f>
        <v>-6438767867.929998</v>
      </c>
      <c r="F204" s="295">
        <f>+F202+F184</f>
        <v>-6283436244</v>
      </c>
    </row>
    <row r="205" spans="1:6" ht="12.75">
      <c r="A205" s="282"/>
      <c r="B205" s="294"/>
      <c r="C205" s="293"/>
      <c r="F205" s="293"/>
    </row>
    <row r="206" spans="1:6" ht="13.5" thickBot="1">
      <c r="A206" s="282" t="s">
        <v>199</v>
      </c>
      <c r="B206" s="294"/>
      <c r="C206" s="45">
        <v>-8179836138.819999</v>
      </c>
      <c r="D206" s="45">
        <v>-7478519648.6</v>
      </c>
      <c r="E206" s="45">
        <f>+E204+E165+E151+E136</f>
        <v>-9567477997.019997</v>
      </c>
      <c r="F206" s="45">
        <f>+F204+F165+F151+F136</f>
        <v>-9083799735.39625</v>
      </c>
    </row>
    <row r="207" spans="1:6" ht="13.5" thickTop="1">
      <c r="A207" s="282"/>
      <c r="C207" s="293"/>
      <c r="F207" s="293"/>
    </row>
    <row r="208" spans="1:6" ht="12.75">
      <c r="A208" s="277"/>
      <c r="C208" s="293"/>
      <c r="F208" s="293"/>
    </row>
    <row r="209" spans="1:6" ht="12.75">
      <c r="A209" s="282"/>
      <c r="C209" s="293"/>
      <c r="E209" s="298"/>
      <c r="F209" s="293"/>
    </row>
    <row r="210" spans="1:6" ht="12.75">
      <c r="A210" s="282"/>
      <c r="C210" s="299"/>
      <c r="D210" s="299"/>
      <c r="E210" s="299"/>
      <c r="F210" s="299"/>
    </row>
    <row r="211" spans="1:6" ht="12.75">
      <c r="A211" s="277" t="s">
        <v>436</v>
      </c>
      <c r="C211" s="293"/>
      <c r="F211" s="293"/>
    </row>
    <row r="212" spans="1:6" ht="12.75">
      <c r="A212" s="277"/>
      <c r="C212" s="293"/>
      <c r="F212" s="293"/>
    </row>
    <row r="213" spans="1:6" ht="12.75">
      <c r="A213" s="277" t="s">
        <v>449</v>
      </c>
      <c r="C213" s="293"/>
      <c r="F213" s="293"/>
    </row>
    <row r="214" spans="1:6" ht="12.75">
      <c r="A214" s="300" t="s">
        <v>450</v>
      </c>
      <c r="C214" s="293"/>
      <c r="F214" s="293"/>
    </row>
    <row r="215" spans="1:6" ht="12.75">
      <c r="A215" s="278" t="s">
        <v>451</v>
      </c>
      <c r="C215" s="293"/>
      <c r="F215" s="293"/>
    </row>
    <row r="216" spans="3:6" ht="12.75">
      <c r="C216" s="293"/>
      <c r="F216" s="293"/>
    </row>
    <row r="217" spans="3:6" ht="12.75">
      <c r="C217" s="293"/>
      <c r="F217" s="293"/>
    </row>
    <row r="218" spans="3:6" ht="12.75">
      <c r="C218" s="293"/>
      <c r="F218" s="293"/>
    </row>
    <row r="219" spans="3:6" ht="12.75">
      <c r="C219" s="293"/>
      <c r="F219" s="293"/>
    </row>
    <row r="220" spans="3:6" ht="12.75">
      <c r="C220" s="293"/>
      <c r="F220" s="293"/>
    </row>
    <row r="221" spans="3:6" ht="12.75">
      <c r="C221" s="293"/>
      <c r="F221" s="293"/>
    </row>
    <row r="222" spans="3:6" ht="12.75">
      <c r="C222" s="293"/>
      <c r="F222" s="293"/>
    </row>
    <row r="223" spans="3:6" ht="12.75">
      <c r="C223" s="293"/>
      <c r="F223" s="293"/>
    </row>
    <row r="224" spans="3:6" ht="12.75">
      <c r="C224" s="293"/>
      <c r="F224" s="293"/>
    </row>
    <row r="225" spans="3:6" ht="12.75">
      <c r="C225" s="293"/>
      <c r="F225" s="293"/>
    </row>
    <row r="226" spans="3:6" ht="12.75">
      <c r="C226" s="293"/>
      <c r="F226" s="293"/>
    </row>
    <row r="227" spans="3:6" ht="12.75">
      <c r="C227" s="293"/>
      <c r="F227" s="293"/>
    </row>
    <row r="228" spans="3:6" ht="12.75">
      <c r="C228" s="293"/>
      <c r="F228" s="293"/>
    </row>
    <row r="229" spans="3:6" ht="12.75">
      <c r="C229" s="293"/>
      <c r="F229" s="293"/>
    </row>
    <row r="230" spans="3:6" ht="12.75">
      <c r="C230" s="293"/>
      <c r="F230" s="293"/>
    </row>
    <row r="231" spans="3:6" ht="12.75">
      <c r="C231" s="293"/>
      <c r="F231" s="293"/>
    </row>
    <row r="232" spans="3:6" ht="12.75">
      <c r="C232" s="293"/>
      <c r="F232" s="293"/>
    </row>
    <row r="233" spans="3:6" ht="12.75">
      <c r="C233" s="293"/>
      <c r="F233" s="293"/>
    </row>
    <row r="234" spans="3:6" ht="12.75">
      <c r="C234" s="293"/>
      <c r="F234" s="293"/>
    </row>
    <row r="235" spans="3:6" ht="12.75">
      <c r="C235" s="293"/>
      <c r="F235" s="293"/>
    </row>
    <row r="236" spans="3:6" ht="12.75">
      <c r="C236" s="293"/>
      <c r="F236" s="293"/>
    </row>
    <row r="237" spans="3:6" ht="12.75">
      <c r="C237" s="293"/>
      <c r="F237" s="293"/>
    </row>
    <row r="238" spans="3:6" ht="12.75">
      <c r="C238" s="293"/>
      <c r="F238" s="293"/>
    </row>
    <row r="239" spans="3:6" ht="12.75">
      <c r="C239" s="293"/>
      <c r="F239" s="293"/>
    </row>
    <row r="240" spans="3:6" ht="12.75">
      <c r="C240" s="293"/>
      <c r="F240" s="293"/>
    </row>
    <row r="241" spans="3:6" ht="12.75">
      <c r="C241" s="293"/>
      <c r="F241" s="293"/>
    </row>
    <row r="242" spans="3:6" ht="12.75">
      <c r="C242" s="293"/>
      <c r="F242" s="293"/>
    </row>
    <row r="243" spans="3:6" ht="12.75">
      <c r="C243" s="293"/>
      <c r="F243" s="293"/>
    </row>
    <row r="244" spans="3:6" ht="12.75">
      <c r="C244" s="293"/>
      <c r="F244" s="293"/>
    </row>
    <row r="245" spans="3:6" ht="12.75">
      <c r="C245" s="293"/>
      <c r="F245" s="293"/>
    </row>
    <row r="246" spans="3:6" ht="12.75">
      <c r="C246" s="293"/>
      <c r="F246" s="293"/>
    </row>
    <row r="247" spans="3:6" ht="12.75">
      <c r="C247" s="293"/>
      <c r="F247" s="293"/>
    </row>
    <row r="248" spans="3:6" ht="12.75">
      <c r="C248" s="293"/>
      <c r="F248" s="293"/>
    </row>
    <row r="249" spans="3:6" ht="12.75">
      <c r="C249" s="293"/>
      <c r="F249" s="293"/>
    </row>
    <row r="250" spans="3:6" ht="12.75">
      <c r="C250" s="293"/>
      <c r="F250" s="293"/>
    </row>
    <row r="251" spans="3:6" ht="12.75">
      <c r="C251" s="293"/>
      <c r="F251" s="293"/>
    </row>
    <row r="252" spans="3:6" ht="12.75">
      <c r="C252" s="293"/>
      <c r="F252" s="293"/>
    </row>
    <row r="253" spans="3:6" ht="12.75">
      <c r="C253" s="293"/>
      <c r="F253" s="293"/>
    </row>
    <row r="254" spans="3:6" ht="12.75">
      <c r="C254" s="293"/>
      <c r="F254" s="293"/>
    </row>
    <row r="255" spans="3:6" ht="12.75">
      <c r="C255" s="293"/>
      <c r="F255" s="293"/>
    </row>
    <row r="256" spans="3:6" ht="12.75">
      <c r="C256" s="293"/>
      <c r="F256" s="293"/>
    </row>
    <row r="257" spans="3:6" ht="12.75">
      <c r="C257" s="293"/>
      <c r="F257" s="293"/>
    </row>
    <row r="258" spans="3:6" ht="12.75">
      <c r="C258" s="293"/>
      <c r="F258" s="293"/>
    </row>
    <row r="259" spans="3:6" ht="12.75">
      <c r="C259" s="293"/>
      <c r="F259" s="293"/>
    </row>
    <row r="260" spans="3:6" ht="12.75">
      <c r="C260" s="293"/>
      <c r="F260" s="293"/>
    </row>
    <row r="261" spans="3:6" ht="12.75">
      <c r="C261" s="293"/>
      <c r="F261" s="293"/>
    </row>
    <row r="262" spans="3:6" ht="12.75">
      <c r="C262" s="293"/>
      <c r="F262" s="293"/>
    </row>
    <row r="263" spans="3:6" ht="12.75">
      <c r="C263" s="293"/>
      <c r="F263" s="293"/>
    </row>
    <row r="264" spans="3:6" ht="12.75">
      <c r="C264" s="293"/>
      <c r="F264" s="293"/>
    </row>
    <row r="265" spans="3:6" ht="12.75">
      <c r="C265" s="293"/>
      <c r="F265" s="293"/>
    </row>
    <row r="266" spans="3:6" ht="12.75">
      <c r="C266" s="293"/>
      <c r="F266" s="293"/>
    </row>
    <row r="267" spans="3:6" ht="12.75">
      <c r="C267" s="293"/>
      <c r="F267" s="293"/>
    </row>
    <row r="268" spans="3:6" ht="12.75">
      <c r="C268" s="293"/>
      <c r="F268" s="293"/>
    </row>
    <row r="269" spans="3:6" ht="12.75">
      <c r="C269" s="293"/>
      <c r="F269" s="293"/>
    </row>
    <row r="270" spans="3:6" ht="12.75">
      <c r="C270" s="293"/>
      <c r="F270" s="293"/>
    </row>
    <row r="271" spans="3:6" ht="12.75">
      <c r="C271" s="293"/>
      <c r="F271" s="293"/>
    </row>
    <row r="272" spans="3:6" ht="12.75">
      <c r="C272" s="293"/>
      <c r="F272" s="293"/>
    </row>
    <row r="273" spans="3:6" ht="12.75">
      <c r="C273" s="293"/>
      <c r="F273" s="293"/>
    </row>
    <row r="274" spans="3:6" ht="12.75">
      <c r="C274" s="293"/>
      <c r="F274" s="293"/>
    </row>
    <row r="275" spans="3:6" ht="12.75">
      <c r="C275" s="293"/>
      <c r="F275" s="293"/>
    </row>
    <row r="276" spans="3:6" ht="12.75">
      <c r="C276" s="293"/>
      <c r="F276" s="293"/>
    </row>
    <row r="277" spans="3:6" ht="12.75">
      <c r="C277" s="293"/>
      <c r="F277" s="293"/>
    </row>
    <row r="278" spans="3:6" ht="12.75">
      <c r="C278" s="293"/>
      <c r="F278" s="293"/>
    </row>
    <row r="279" spans="3:6" ht="12.75">
      <c r="C279" s="293"/>
      <c r="F279" s="293"/>
    </row>
    <row r="280" spans="3:6" ht="12.75">
      <c r="C280" s="293"/>
      <c r="F280" s="293"/>
    </row>
    <row r="281" spans="3:6" ht="12.75">
      <c r="C281" s="293"/>
      <c r="F281" s="293"/>
    </row>
    <row r="282" spans="3:6" ht="12.75">
      <c r="C282" s="293"/>
      <c r="F282" s="293"/>
    </row>
    <row r="283" spans="3:6" ht="12.75">
      <c r="C283" s="293"/>
      <c r="F283" s="293"/>
    </row>
    <row r="284" spans="3:6" ht="12.75">
      <c r="C284" s="293"/>
      <c r="F284" s="293"/>
    </row>
    <row r="285" spans="3:6" ht="12.75">
      <c r="C285" s="293"/>
      <c r="F285" s="293"/>
    </row>
    <row r="286" spans="3:6" ht="12.75">
      <c r="C286" s="293"/>
      <c r="F286" s="293"/>
    </row>
    <row r="287" spans="3:6" ht="12.75">
      <c r="C287" s="293"/>
      <c r="F287" s="293"/>
    </row>
    <row r="288" spans="3:6" ht="12.75">
      <c r="C288" s="293"/>
      <c r="F288" s="293"/>
    </row>
    <row r="289" spans="3:6" ht="12.75">
      <c r="C289" s="293"/>
      <c r="F289" s="293"/>
    </row>
    <row r="290" spans="3:6" ht="12.75">
      <c r="C290" s="293"/>
      <c r="F290" s="293"/>
    </row>
    <row r="291" spans="3:6" ht="12.75">
      <c r="C291" s="293"/>
      <c r="F291" s="293"/>
    </row>
    <row r="292" spans="3:6" ht="12.75">
      <c r="C292" s="293"/>
      <c r="F292" s="293"/>
    </row>
    <row r="293" spans="3:6" ht="12.75">
      <c r="C293" s="293"/>
      <c r="F293" s="293"/>
    </row>
    <row r="294" spans="3:6" ht="12.75">
      <c r="C294" s="293"/>
      <c r="F294" s="293"/>
    </row>
    <row r="295" spans="3:6" ht="12.75">
      <c r="C295" s="293"/>
      <c r="F295" s="293"/>
    </row>
    <row r="296" spans="3:6" ht="12.75">
      <c r="C296" s="293"/>
      <c r="F296" s="293"/>
    </row>
    <row r="297" spans="3:6" ht="12.75">
      <c r="C297" s="293"/>
      <c r="F297" s="293"/>
    </row>
    <row r="298" spans="3:6" ht="12.75">
      <c r="C298" s="293"/>
      <c r="F298" s="293"/>
    </row>
    <row r="299" spans="3:6" ht="12.75">
      <c r="C299" s="293"/>
      <c r="F299" s="293"/>
    </row>
    <row r="300" spans="3:6" ht="12.75">
      <c r="C300" s="293"/>
      <c r="F300" s="293"/>
    </row>
    <row r="301" spans="3:6" ht="12.75">
      <c r="C301" s="293"/>
      <c r="F301" s="293"/>
    </row>
    <row r="302" spans="3:6" ht="12.75">
      <c r="C302" s="293"/>
      <c r="F302" s="293"/>
    </row>
    <row r="303" spans="3:6" ht="12.75">
      <c r="C303" s="293"/>
      <c r="F303" s="293"/>
    </row>
    <row r="304" spans="3:6" ht="12.75">
      <c r="C304" s="293"/>
      <c r="F304" s="293"/>
    </row>
    <row r="305" spans="3:6" ht="12.75">
      <c r="C305" s="293"/>
      <c r="F305" s="293"/>
    </row>
    <row r="306" spans="3:6" ht="12.75">
      <c r="C306" s="293"/>
      <c r="F306" s="293"/>
    </row>
    <row r="307" spans="3:6" ht="12.75">
      <c r="C307" s="293"/>
      <c r="F307" s="293"/>
    </row>
    <row r="308" spans="3:6" ht="12.75">
      <c r="C308" s="293"/>
      <c r="F308" s="293"/>
    </row>
    <row r="309" spans="3:6" ht="12.75">
      <c r="C309" s="293"/>
      <c r="F309" s="293"/>
    </row>
    <row r="310" spans="3:6" ht="12.75">
      <c r="C310" s="293"/>
      <c r="F310" s="293"/>
    </row>
    <row r="311" spans="3:6" ht="12.75">
      <c r="C311" s="293"/>
      <c r="F311" s="293"/>
    </row>
    <row r="312" spans="3:6" ht="12.75">
      <c r="C312" s="293"/>
      <c r="F312" s="293"/>
    </row>
    <row r="313" spans="3:6" ht="12.75">
      <c r="C313" s="293"/>
      <c r="F313" s="293"/>
    </row>
    <row r="314" spans="3:6" ht="12.75">
      <c r="C314" s="293"/>
      <c r="F314" s="293"/>
    </row>
    <row r="315" spans="3:6" ht="12.75">
      <c r="C315" s="293"/>
      <c r="F315" s="293"/>
    </row>
    <row r="316" spans="3:6" ht="12.75">
      <c r="C316" s="293"/>
      <c r="F316" s="293"/>
    </row>
    <row r="317" spans="3:6" ht="12.75">
      <c r="C317" s="293"/>
      <c r="F317" s="293"/>
    </row>
    <row r="318" spans="3:6" ht="12.75">
      <c r="C318" s="293"/>
      <c r="F318" s="293"/>
    </row>
    <row r="319" spans="3:6" ht="12.75">
      <c r="C319" s="293"/>
      <c r="F319" s="293"/>
    </row>
    <row r="320" spans="3:6" ht="12.75">
      <c r="C320" s="293"/>
      <c r="F320" s="293"/>
    </row>
    <row r="321" spans="3:6" ht="12.75">
      <c r="C321" s="293"/>
      <c r="F321" s="293"/>
    </row>
    <row r="322" spans="3:6" ht="12.75">
      <c r="C322" s="293"/>
      <c r="F322" s="293"/>
    </row>
    <row r="323" spans="3:6" ht="12.75">
      <c r="C323" s="293"/>
      <c r="F323" s="293"/>
    </row>
    <row r="324" spans="3:6" ht="12.75">
      <c r="C324" s="293"/>
      <c r="F324" s="293"/>
    </row>
    <row r="325" spans="3:6" ht="12.75">
      <c r="C325" s="293"/>
      <c r="F325" s="293"/>
    </row>
    <row r="326" spans="3:6" ht="12.75">
      <c r="C326" s="293"/>
      <c r="F326" s="293"/>
    </row>
    <row r="327" spans="3:6" ht="12.75">
      <c r="C327" s="293"/>
      <c r="F327" s="293"/>
    </row>
    <row r="328" spans="3:6" ht="12.75">
      <c r="C328" s="293"/>
      <c r="F328" s="293"/>
    </row>
    <row r="329" spans="3:6" ht="12.75">
      <c r="C329" s="293"/>
      <c r="F329" s="293"/>
    </row>
    <row r="330" spans="3:6" ht="12.75">
      <c r="C330" s="293"/>
      <c r="F330" s="293"/>
    </row>
    <row r="331" spans="3:6" ht="12.75">
      <c r="C331" s="293"/>
      <c r="F331" s="293"/>
    </row>
    <row r="332" spans="3:6" ht="12.75">
      <c r="C332" s="293"/>
      <c r="F332" s="293"/>
    </row>
    <row r="333" spans="3:6" ht="12.75">
      <c r="C333" s="293"/>
      <c r="F333" s="293"/>
    </row>
    <row r="334" spans="3:6" ht="12.75">
      <c r="C334" s="293"/>
      <c r="F334" s="293"/>
    </row>
    <row r="335" spans="3:6" ht="12.75">
      <c r="C335" s="293"/>
      <c r="F335" s="293"/>
    </row>
    <row r="336" spans="3:6" ht="12.75">
      <c r="C336" s="293"/>
      <c r="F336" s="293"/>
    </row>
    <row r="337" spans="3:6" ht="12.75">
      <c r="C337" s="293"/>
      <c r="F337" s="293"/>
    </row>
    <row r="338" spans="3:6" ht="12.75">
      <c r="C338" s="293"/>
      <c r="F338" s="293"/>
    </row>
    <row r="339" spans="3:6" ht="12.75">
      <c r="C339" s="293"/>
      <c r="F339" s="293"/>
    </row>
    <row r="340" spans="3:6" ht="12.75">
      <c r="C340" s="293"/>
      <c r="F340" s="293"/>
    </row>
    <row r="341" spans="3:6" ht="12.75">
      <c r="C341" s="293"/>
      <c r="F341" s="293"/>
    </row>
    <row r="342" spans="3:6" ht="12.75">
      <c r="C342" s="293"/>
      <c r="F342" s="293"/>
    </row>
    <row r="343" spans="3:6" ht="12.75">
      <c r="C343" s="293"/>
      <c r="F343" s="293"/>
    </row>
    <row r="344" spans="3:6" ht="12.75">
      <c r="C344" s="293"/>
      <c r="F344" s="293"/>
    </row>
    <row r="345" spans="3:6" ht="12.75">
      <c r="C345" s="293"/>
      <c r="F345" s="293"/>
    </row>
    <row r="346" spans="3:6" ht="12.75">
      <c r="C346" s="293"/>
      <c r="F346" s="293"/>
    </row>
    <row r="347" spans="3:6" ht="12.75">
      <c r="C347" s="293"/>
      <c r="F347" s="293"/>
    </row>
    <row r="348" spans="3:6" ht="12.75">
      <c r="C348" s="293"/>
      <c r="F348" s="293"/>
    </row>
    <row r="349" spans="3:6" ht="12.75">
      <c r="C349" s="293"/>
      <c r="F349" s="293"/>
    </row>
    <row r="350" spans="3:6" ht="12.75">
      <c r="C350" s="293"/>
      <c r="F350" s="293"/>
    </row>
    <row r="351" spans="3:6" ht="12.75">
      <c r="C351" s="293"/>
      <c r="F351" s="293"/>
    </row>
    <row r="352" spans="3:6" ht="12.75">
      <c r="C352" s="293"/>
      <c r="F352" s="293"/>
    </row>
    <row r="353" spans="3:6" ht="12.75">
      <c r="C353" s="293"/>
      <c r="F353" s="293"/>
    </row>
    <row r="354" spans="3:6" ht="12.75">
      <c r="C354" s="293"/>
      <c r="F354" s="293"/>
    </row>
    <row r="355" spans="3:6" ht="12.75">
      <c r="C355" s="293"/>
      <c r="F355" s="293"/>
    </row>
    <row r="356" spans="3:6" ht="12.75">
      <c r="C356" s="293"/>
      <c r="F356" s="293"/>
    </row>
    <row r="357" spans="3:6" ht="12.75">
      <c r="C357" s="293"/>
      <c r="F357" s="293"/>
    </row>
    <row r="358" spans="3:6" ht="12.75">
      <c r="C358" s="293"/>
      <c r="F358" s="293"/>
    </row>
    <row r="359" spans="3:6" ht="12.75">
      <c r="C359" s="293"/>
      <c r="F359" s="293"/>
    </row>
    <row r="360" spans="3:6" ht="12.75">
      <c r="C360" s="293"/>
      <c r="F360" s="293"/>
    </row>
    <row r="361" spans="3:6" ht="12.75">
      <c r="C361" s="293"/>
      <c r="F361" s="293"/>
    </row>
    <row r="362" spans="3:6" ht="12.75">
      <c r="C362" s="293"/>
      <c r="F362" s="293"/>
    </row>
    <row r="363" spans="3:6" ht="12.75">
      <c r="C363" s="293"/>
      <c r="F363" s="293"/>
    </row>
    <row r="364" spans="3:6" ht="12.75">
      <c r="C364" s="293"/>
      <c r="F364" s="293"/>
    </row>
    <row r="365" spans="3:6" ht="12.75">
      <c r="C365" s="293"/>
      <c r="F365" s="293"/>
    </row>
    <row r="366" spans="3:6" ht="12.75">
      <c r="C366" s="293"/>
      <c r="F366" s="293"/>
    </row>
    <row r="367" spans="3:6" ht="12.75">
      <c r="C367" s="293"/>
      <c r="F367" s="293"/>
    </row>
    <row r="368" spans="3:6" ht="12.75">
      <c r="C368" s="293"/>
      <c r="F368" s="293"/>
    </row>
    <row r="369" spans="3:6" ht="12.75">
      <c r="C369" s="293"/>
      <c r="F369" s="293"/>
    </row>
    <row r="370" spans="3:6" ht="12.75">
      <c r="C370" s="293"/>
      <c r="F370" s="293"/>
    </row>
    <row r="371" spans="3:6" ht="12.75">
      <c r="C371" s="293"/>
      <c r="F371" s="293"/>
    </row>
    <row r="372" spans="3:6" ht="12.75">
      <c r="C372" s="293"/>
      <c r="F372" s="293"/>
    </row>
    <row r="373" spans="3:6" ht="12.75">
      <c r="C373" s="293"/>
      <c r="F373" s="293"/>
    </row>
    <row r="374" spans="3:6" ht="12.75">
      <c r="C374" s="293"/>
      <c r="F374" s="293"/>
    </row>
    <row r="375" spans="3:6" ht="12.75">
      <c r="C375" s="293"/>
      <c r="F375" s="293"/>
    </row>
    <row r="376" spans="3:6" ht="12.75">
      <c r="C376" s="293"/>
      <c r="F376" s="293"/>
    </row>
    <row r="377" spans="3:6" ht="12.75">
      <c r="C377" s="293"/>
      <c r="F377" s="293"/>
    </row>
    <row r="378" spans="3:6" ht="12.75">
      <c r="C378" s="293"/>
      <c r="F378" s="293"/>
    </row>
    <row r="379" spans="3:6" ht="12.75">
      <c r="C379" s="293"/>
      <c r="F379" s="293"/>
    </row>
    <row r="380" spans="3:6" ht="12.75">
      <c r="C380" s="293"/>
      <c r="F380" s="293"/>
    </row>
    <row r="381" spans="3:6" ht="12.75">
      <c r="C381" s="293"/>
      <c r="F381" s="293"/>
    </row>
    <row r="382" spans="3:6" ht="12.75">
      <c r="C382" s="293"/>
      <c r="F382" s="293"/>
    </row>
    <row r="383" spans="3:6" ht="12.75">
      <c r="C383" s="293"/>
      <c r="F383" s="293"/>
    </row>
    <row r="384" spans="3:6" ht="12.75">
      <c r="C384" s="293"/>
      <c r="F384" s="293"/>
    </row>
    <row r="385" spans="3:6" ht="12.75">
      <c r="C385" s="293"/>
      <c r="F385" s="293"/>
    </row>
    <row r="386" spans="3:6" ht="12.75">
      <c r="C386" s="293"/>
      <c r="F386" s="293"/>
    </row>
    <row r="387" spans="3:6" ht="12.75">
      <c r="C387" s="293"/>
      <c r="F387" s="293"/>
    </row>
    <row r="388" spans="3:6" ht="12.75">
      <c r="C388" s="293"/>
      <c r="F388" s="293"/>
    </row>
    <row r="389" spans="3:6" ht="12.75">
      <c r="C389" s="293"/>
      <c r="F389" s="293"/>
    </row>
    <row r="390" spans="3:6" ht="12.75">
      <c r="C390" s="293"/>
      <c r="F390" s="293"/>
    </row>
    <row r="391" spans="3:6" ht="12.75">
      <c r="C391" s="293"/>
      <c r="F391" s="293"/>
    </row>
    <row r="392" spans="3:6" ht="12.75">
      <c r="C392" s="293"/>
      <c r="F392" s="293"/>
    </row>
    <row r="393" spans="3:6" ht="12.75">
      <c r="C393" s="293"/>
      <c r="F393" s="293"/>
    </row>
    <row r="394" spans="3:6" ht="12.75">
      <c r="C394" s="293"/>
      <c r="F394" s="293"/>
    </row>
    <row r="395" spans="3:6" ht="12.75">
      <c r="C395" s="293"/>
      <c r="F395" s="293"/>
    </row>
    <row r="396" spans="3:6" ht="12.75">
      <c r="C396" s="293"/>
      <c r="F396" s="293"/>
    </row>
  </sheetData>
  <sheetProtection/>
  <mergeCells count="3">
    <mergeCell ref="A1:F1"/>
    <mergeCell ref="A2:F2"/>
    <mergeCell ref="A3:F3"/>
  </mergeCells>
  <printOptions horizontalCentered="1"/>
  <pageMargins left="0.5" right="0.5" top="0.75" bottom="0.5" header="0.5" footer="0.21"/>
  <pageSetup fitToHeight="4" horizontalDpi="600" verticalDpi="600" orientation="portrait" scale="79" r:id="rId1"/>
  <rowBreaks count="3" manualBreakCount="3">
    <brk id="66" max="5" man="1"/>
    <brk id="126" max="5" man="1"/>
    <brk id="1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33203125" defaultRowHeight="15" customHeight="1"/>
  <cols>
    <col min="1" max="1" width="10.33203125" style="139" customWidth="1"/>
    <col min="2" max="2" width="60.5" style="139" customWidth="1"/>
    <col min="3" max="3" width="18.5" style="139" customWidth="1"/>
    <col min="4" max="4" width="19.33203125" style="139" customWidth="1"/>
    <col min="5" max="5" width="16.66015625" style="139" customWidth="1"/>
    <col min="6" max="6" width="9.33203125" style="139" customWidth="1"/>
    <col min="7" max="7" width="20.16015625" style="139" bestFit="1" customWidth="1"/>
    <col min="8" max="16384" width="9.33203125" style="139" customWidth="1"/>
  </cols>
  <sheetData>
    <row r="1" spans="1:5" ht="15" customHeight="1">
      <c r="A1" s="141" t="s">
        <v>481</v>
      </c>
      <c r="B1" s="142"/>
      <c r="C1" s="143"/>
      <c r="D1" s="144"/>
      <c r="E1" s="143"/>
    </row>
    <row r="2" spans="1:5" ht="15" customHeight="1">
      <c r="A2" s="145" t="s">
        <v>439</v>
      </c>
      <c r="B2" s="142"/>
      <c r="C2" s="143"/>
      <c r="D2" s="143"/>
      <c r="E2" s="143"/>
    </row>
    <row r="3" spans="1:5" ht="15" customHeight="1">
      <c r="A3" s="146" t="s">
        <v>205</v>
      </c>
      <c r="B3" s="147"/>
      <c r="C3" s="143"/>
      <c r="D3" s="143"/>
      <c r="E3" s="143"/>
    </row>
    <row r="4" spans="1:2" ht="15" customHeight="1">
      <c r="A4" s="148"/>
      <c r="B4" s="147"/>
    </row>
    <row r="5" spans="1:4" ht="15" customHeight="1">
      <c r="A5" s="149"/>
      <c r="C5" s="150" t="s">
        <v>291</v>
      </c>
      <c r="D5" s="151" t="s">
        <v>292</v>
      </c>
    </row>
    <row r="6" spans="2:4" ht="15" customHeight="1">
      <c r="B6" s="152" t="s">
        <v>4</v>
      </c>
      <c r="C6" s="153">
        <v>0.6651</v>
      </c>
      <c r="D6" s="154">
        <v>0.5567</v>
      </c>
    </row>
    <row r="7" spans="2:4" ht="15" customHeight="1">
      <c r="B7" s="155" t="s">
        <v>5</v>
      </c>
      <c r="C7" s="153">
        <v>0.3349</v>
      </c>
      <c r="D7" s="154">
        <v>0.4433</v>
      </c>
    </row>
    <row r="8" spans="1:5" ht="15" customHeight="1">
      <c r="A8" s="156"/>
      <c r="B8" s="156"/>
      <c r="E8" s="157"/>
    </row>
    <row r="9" spans="1:5" ht="15" customHeight="1">
      <c r="A9" s="158"/>
      <c r="B9" s="158"/>
      <c r="C9" s="159" t="s">
        <v>385</v>
      </c>
      <c r="D9" s="159" t="s">
        <v>386</v>
      </c>
      <c r="E9" s="160" t="s">
        <v>387</v>
      </c>
    </row>
    <row r="10" spans="1:5" ht="15" customHeight="1">
      <c r="A10" s="161" t="s">
        <v>388</v>
      </c>
      <c r="B10" s="162" t="s">
        <v>3</v>
      </c>
      <c r="C10" s="163" t="s">
        <v>202</v>
      </c>
      <c r="D10" s="163" t="s">
        <v>202</v>
      </c>
      <c r="E10" s="163" t="s">
        <v>202</v>
      </c>
    </row>
    <row r="11" spans="1:5" ht="15" customHeight="1">
      <c r="A11" s="164" t="s">
        <v>389</v>
      </c>
      <c r="B11" s="157"/>
      <c r="C11" s="165">
        <v>39813</v>
      </c>
      <c r="D11" s="165">
        <v>40543</v>
      </c>
      <c r="E11" s="166" t="s">
        <v>437</v>
      </c>
    </row>
    <row r="12" spans="1:4" ht="15" customHeight="1">
      <c r="A12" s="167" t="s">
        <v>390</v>
      </c>
      <c r="B12" s="168"/>
      <c r="C12" s="169"/>
      <c r="D12" s="329" t="s">
        <v>32</v>
      </c>
    </row>
    <row r="13" spans="1:4" ht="9" customHeight="1">
      <c r="A13" s="167"/>
      <c r="B13" s="162"/>
      <c r="C13" s="170"/>
      <c r="D13" s="170"/>
    </row>
    <row r="14" spans="1:8" ht="15" customHeight="1">
      <c r="A14" s="171">
        <v>1</v>
      </c>
      <c r="B14" s="167" t="s">
        <v>391</v>
      </c>
      <c r="C14" s="172">
        <v>2320065833</v>
      </c>
      <c r="D14" s="172">
        <v>2648893764</v>
      </c>
      <c r="E14" s="173">
        <f>D14-C14</f>
        <v>328827931</v>
      </c>
      <c r="G14" s="174"/>
      <c r="H14" s="175"/>
    </row>
    <row r="15" spans="1:8" ht="15" customHeight="1">
      <c r="A15" s="171">
        <v>2</v>
      </c>
      <c r="B15" s="176" t="s">
        <v>392</v>
      </c>
      <c r="C15" s="177">
        <v>169771037</v>
      </c>
      <c r="D15" s="177">
        <v>139017695</v>
      </c>
      <c r="E15" s="178">
        <f>D15-C15</f>
        <v>-30753342</v>
      </c>
      <c r="G15" s="174"/>
      <c r="H15" s="175"/>
    </row>
    <row r="16" spans="1:8" ht="15" customHeight="1">
      <c r="A16" s="171">
        <v>3</v>
      </c>
      <c r="B16" s="167" t="s">
        <v>393</v>
      </c>
      <c r="C16" s="179">
        <v>6692694</v>
      </c>
      <c r="D16" s="177">
        <v>7815443</v>
      </c>
      <c r="E16" s="178">
        <f>D16-C16</f>
        <v>1122749</v>
      </c>
      <c r="G16" s="174"/>
      <c r="H16" s="175"/>
    </row>
    <row r="17" spans="1:8" ht="15" customHeight="1">
      <c r="A17" s="171">
        <v>4</v>
      </c>
      <c r="B17" s="167" t="s">
        <v>394</v>
      </c>
      <c r="C17" s="180">
        <v>2496529564</v>
      </c>
      <c r="D17" s="181">
        <f>SUM(D14:D16)</f>
        <v>2795726902</v>
      </c>
      <c r="E17" s="181">
        <f>SUM(E14:E16)</f>
        <v>299197338</v>
      </c>
      <c r="G17" s="174"/>
      <c r="H17" s="175"/>
    </row>
    <row r="18" spans="1:8" ht="15" customHeight="1">
      <c r="A18" s="171"/>
      <c r="B18" s="167"/>
      <c r="C18" s="178"/>
      <c r="D18" s="178"/>
      <c r="G18" s="174"/>
      <c r="H18" s="175"/>
    </row>
    <row r="19" spans="1:8" ht="15" customHeight="1">
      <c r="A19" s="171">
        <v>5</v>
      </c>
      <c r="B19" s="167" t="s">
        <v>395</v>
      </c>
      <c r="C19" s="182">
        <v>-740571678</v>
      </c>
      <c r="D19" s="177">
        <v>-857738071</v>
      </c>
      <c r="E19" s="178">
        <f aca="true" t="shared" si="0" ref="E19:E25">D19-C19</f>
        <v>-117166393</v>
      </c>
      <c r="G19" s="174"/>
      <c r="H19" s="175"/>
    </row>
    <row r="20" spans="1:8" ht="15" customHeight="1">
      <c r="A20" s="171">
        <v>7</v>
      </c>
      <c r="B20" s="167" t="s">
        <v>396</v>
      </c>
      <c r="C20" s="182">
        <v>-96748366</v>
      </c>
      <c r="D20" s="177">
        <v>-66300024</v>
      </c>
      <c r="E20" s="178">
        <f t="shared" si="0"/>
        <v>30448342</v>
      </c>
      <c r="G20" s="174"/>
      <c r="H20" s="175"/>
    </row>
    <row r="21" spans="1:8" ht="15" customHeight="1">
      <c r="A21" s="171">
        <v>8</v>
      </c>
      <c r="B21" s="167" t="s">
        <v>397</v>
      </c>
      <c r="C21" s="177">
        <v>-27028861</v>
      </c>
      <c r="D21" s="177">
        <v>-31761381</v>
      </c>
      <c r="E21" s="178">
        <f t="shared" si="0"/>
        <v>-4732520</v>
      </c>
      <c r="G21" s="174"/>
      <c r="H21" s="175"/>
    </row>
    <row r="22" spans="1:8" ht="15" customHeight="1">
      <c r="A22" s="171">
        <v>9</v>
      </c>
      <c r="B22" s="183" t="s">
        <v>398</v>
      </c>
      <c r="C22" s="177">
        <v>3476667</v>
      </c>
      <c r="D22" s="177">
        <v>5164894</v>
      </c>
      <c r="E22" s="178">
        <f t="shared" si="0"/>
        <v>1688227</v>
      </c>
      <c r="G22" s="174"/>
      <c r="H22" s="175"/>
    </row>
    <row r="23" spans="1:8" ht="15" customHeight="1">
      <c r="A23" s="171">
        <v>10</v>
      </c>
      <c r="B23" s="167" t="s">
        <v>399</v>
      </c>
      <c r="C23" s="184">
        <v>-212422716</v>
      </c>
      <c r="D23" s="177">
        <v>-273362371.61904216</v>
      </c>
      <c r="E23" s="178">
        <f t="shared" si="0"/>
        <v>-60939655.61904216</v>
      </c>
      <c r="G23" s="174"/>
      <c r="H23" s="175"/>
    </row>
    <row r="24" spans="1:8" ht="15" customHeight="1">
      <c r="A24" s="171">
        <v>11</v>
      </c>
      <c r="B24" s="185" t="s">
        <v>295</v>
      </c>
      <c r="C24" s="184">
        <v>0</v>
      </c>
      <c r="D24" s="186">
        <v>18506288.4960656</v>
      </c>
      <c r="E24" s="187">
        <f t="shared" si="0"/>
        <v>18506288.4960656</v>
      </c>
      <c r="G24" s="174"/>
      <c r="H24" s="175"/>
    </row>
    <row r="25" spans="1:8" ht="15" customHeight="1">
      <c r="A25" s="171">
        <v>12</v>
      </c>
      <c r="B25" s="167" t="s">
        <v>400</v>
      </c>
      <c r="C25" s="188">
        <v>-6973756</v>
      </c>
      <c r="D25" s="177">
        <v>-8348081</v>
      </c>
      <c r="E25" s="178">
        <f t="shared" si="0"/>
        <v>-1374325</v>
      </c>
      <c r="G25" s="174"/>
      <c r="H25" s="175"/>
    </row>
    <row r="26" spans="1:8" ht="15" customHeight="1">
      <c r="A26" s="171">
        <v>13</v>
      </c>
      <c r="B26" s="183" t="s">
        <v>401</v>
      </c>
      <c r="C26" s="189">
        <v>-1080268710</v>
      </c>
      <c r="D26" s="190">
        <f>SUM(D19:D25)</f>
        <v>-1213838746.1229765</v>
      </c>
      <c r="E26" s="190">
        <f>SUM(E19:E25)</f>
        <v>-133570036.12297656</v>
      </c>
      <c r="G26" s="174"/>
      <c r="H26" s="175"/>
    </row>
    <row r="27" spans="1:8" ht="15" customHeight="1">
      <c r="A27" s="171"/>
      <c r="B27" s="167"/>
      <c r="C27" s="189"/>
      <c r="D27" s="189"/>
      <c r="G27" s="174"/>
      <c r="H27" s="175"/>
    </row>
    <row r="28" spans="1:8" ht="15" customHeight="1">
      <c r="A28" s="171">
        <v>14</v>
      </c>
      <c r="B28" s="167" t="s">
        <v>402</v>
      </c>
      <c r="C28" s="191">
        <v>1416260854</v>
      </c>
      <c r="D28" s="191">
        <f>+D26+D17</f>
        <v>1581888155.8770235</v>
      </c>
      <c r="E28" s="192">
        <f>D28-C28</f>
        <v>165627301.87702346</v>
      </c>
      <c r="G28" s="174"/>
      <c r="H28" s="175"/>
    </row>
    <row r="29" spans="1:8" ht="15" customHeight="1">
      <c r="A29" s="171">
        <v>15</v>
      </c>
      <c r="B29" s="193" t="s">
        <v>297</v>
      </c>
      <c r="C29" s="178">
        <v>52980351.588905446</v>
      </c>
      <c r="D29" s="178">
        <v>78846955.40881342</v>
      </c>
      <c r="E29" s="178">
        <f>D29-C29</f>
        <v>25866603.81990797</v>
      </c>
      <c r="G29" s="174"/>
      <c r="H29" s="175"/>
    </row>
    <row r="30" spans="1:8" ht="15" customHeight="1" thickBot="1">
      <c r="A30" s="171">
        <v>16</v>
      </c>
      <c r="B30" s="139" t="s">
        <v>403</v>
      </c>
      <c r="C30" s="194">
        <v>1469241205.5889053</v>
      </c>
      <c r="D30" s="194">
        <f>+D28+D29</f>
        <v>1660735111.285837</v>
      </c>
      <c r="E30" s="194">
        <f>D30-C30</f>
        <v>191493905.6969316</v>
      </c>
      <c r="G30" s="174"/>
      <c r="H30" s="175"/>
    </row>
    <row r="31" spans="1:4" ht="15" customHeight="1" thickTop="1">
      <c r="A31" s="171"/>
      <c r="C31" s="178"/>
      <c r="D31" s="178"/>
    </row>
    <row r="32" spans="1:2" ht="15" customHeight="1">
      <c r="A32" s="171"/>
      <c r="B32" s="195"/>
    </row>
    <row r="33" spans="1:4" ht="15" customHeight="1">
      <c r="A33" s="171">
        <v>17</v>
      </c>
      <c r="B33" s="277" t="s">
        <v>453</v>
      </c>
      <c r="D33" s="178"/>
    </row>
    <row r="34" spans="1:2" ht="15" customHeight="1">
      <c r="A34" s="171">
        <v>18</v>
      </c>
      <c r="B34" s="278" t="s">
        <v>469</v>
      </c>
    </row>
    <row r="35" spans="1:2" ht="15" customHeight="1">
      <c r="A35" s="171">
        <v>19</v>
      </c>
      <c r="B35" s="278" t="s">
        <v>470</v>
      </c>
    </row>
    <row r="36" ht="15" customHeight="1">
      <c r="A36" s="195"/>
    </row>
    <row r="37" ht="15" customHeight="1">
      <c r="A37" s="195"/>
    </row>
  </sheetData>
  <sheetProtection/>
  <printOptions horizontalCentered="1"/>
  <pageMargins left="0.25" right="0.38" top="0.75" bottom="0.5" header="0.7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1"/>
  <sheetViews>
    <sheetView view="pageLayout" workbookViewId="0" topLeftCell="A64">
      <selection activeCell="F121" sqref="F121"/>
    </sheetView>
  </sheetViews>
  <sheetFormatPr defaultColWidth="9.33203125" defaultRowHeight="10.5"/>
  <cols>
    <col min="1" max="1" width="8.16015625" style="139" customWidth="1"/>
    <col min="2" max="2" width="56.66015625" style="139" bestFit="1" customWidth="1"/>
    <col min="3" max="3" width="18.83203125" style="204" customWidth="1"/>
    <col min="4" max="4" width="18.33203125" style="204" customWidth="1"/>
    <col min="5" max="5" width="18.83203125" style="204" customWidth="1"/>
    <col min="6" max="15" width="17" style="204" customWidth="1"/>
    <col min="16" max="17" width="17" style="204" bestFit="1" customWidth="1"/>
    <col min="18" max="16384" width="9.33203125" style="204" customWidth="1"/>
  </cols>
  <sheetData>
    <row r="1" spans="1:5" s="140" customFormat="1" ht="12.75">
      <c r="A1" s="334" t="s">
        <v>481</v>
      </c>
      <c r="B1" s="334"/>
      <c r="C1" s="334"/>
      <c r="D1" s="334"/>
      <c r="E1" s="334"/>
    </row>
    <row r="2" spans="1:5" s="140" customFormat="1" ht="12.75">
      <c r="A2" s="205" t="s">
        <v>452</v>
      </c>
      <c r="B2" s="206"/>
      <c r="C2" s="144"/>
      <c r="D2" s="144"/>
      <c r="E2" s="144"/>
    </row>
    <row r="3" spans="1:5" s="140" customFormat="1" ht="12.75">
      <c r="A3" s="205" t="s">
        <v>302</v>
      </c>
      <c r="B3" s="205"/>
      <c r="C3" s="144"/>
      <c r="D3" s="144"/>
      <c r="E3" s="144"/>
    </row>
    <row r="4" s="140" customFormat="1" ht="12"/>
    <row r="5" s="140" customFormat="1" ht="12"/>
    <row r="6" spans="2:5" s="140" customFormat="1" ht="12.75">
      <c r="B6" s="195"/>
      <c r="C6" s="207" t="s">
        <v>303</v>
      </c>
      <c r="E6" s="208" t="s">
        <v>292</v>
      </c>
    </row>
    <row r="7" spans="1:5" s="140" customFormat="1" ht="12.75">
      <c r="A7" s="195"/>
      <c r="B7" s="210" t="s">
        <v>4</v>
      </c>
      <c r="C7" s="209">
        <v>0.6651</v>
      </c>
      <c r="E7" s="154">
        <v>0.5566529549793683</v>
      </c>
    </row>
    <row r="8" spans="1:5" s="140" customFormat="1" ht="12.75">
      <c r="A8" s="210"/>
      <c r="B8" s="210" t="s">
        <v>5</v>
      </c>
      <c r="C8" s="209">
        <v>0.3349</v>
      </c>
      <c r="E8" s="154">
        <v>0.4433470450206317</v>
      </c>
    </row>
    <row r="9" spans="1:2" s="140" customFormat="1" ht="12">
      <c r="A9" s="210"/>
      <c r="B9" s="211"/>
    </row>
    <row r="10" spans="1:5" s="140" customFormat="1" ht="12.75">
      <c r="A10" s="205"/>
      <c r="C10" s="212">
        <v>39813</v>
      </c>
      <c r="D10" s="212">
        <v>40543</v>
      </c>
      <c r="E10" s="212" t="s">
        <v>293</v>
      </c>
    </row>
    <row r="11" spans="1:5" s="140" customFormat="1" ht="12.75">
      <c r="A11" s="151" t="s">
        <v>209</v>
      </c>
      <c r="C11" s="213" t="s">
        <v>304</v>
      </c>
      <c r="D11" s="213" t="s">
        <v>305</v>
      </c>
      <c r="E11" s="213" t="s">
        <v>306</v>
      </c>
    </row>
    <row r="12" spans="1:5" s="140" customFormat="1" ht="12.75">
      <c r="A12" s="215" t="s">
        <v>216</v>
      </c>
      <c r="B12" s="216" t="s">
        <v>3</v>
      </c>
      <c r="C12" s="217" t="s">
        <v>202</v>
      </c>
      <c r="D12" s="217" t="s">
        <v>202</v>
      </c>
      <c r="E12" s="218" t="s">
        <v>294</v>
      </c>
    </row>
    <row r="13" spans="3:5" ht="12.75">
      <c r="C13" s="219"/>
      <c r="D13" s="301" t="s">
        <v>32</v>
      </c>
      <c r="E13" s="219"/>
    </row>
    <row r="14" spans="1:5" ht="12.75">
      <c r="A14" s="160">
        <v>1</v>
      </c>
      <c r="B14" s="216" t="s">
        <v>307</v>
      </c>
      <c r="C14" s="174"/>
      <c r="D14" s="174"/>
      <c r="E14" s="174"/>
    </row>
    <row r="15" spans="1:5" ht="12.75">
      <c r="A15" s="160">
        <f>A14+1</f>
        <v>2</v>
      </c>
      <c r="B15" s="139" t="s">
        <v>308</v>
      </c>
      <c r="C15" s="173">
        <v>859037900</v>
      </c>
      <c r="D15" s="173">
        <v>859038</v>
      </c>
      <c r="E15" s="173">
        <f>D15-C15</f>
        <v>-858178862</v>
      </c>
    </row>
    <row r="16" spans="1:5" ht="12.75">
      <c r="A16" s="160">
        <f aca="true" t="shared" si="0" ref="A16:A79">A15+1</f>
        <v>3</v>
      </c>
      <c r="B16" s="139" t="s">
        <v>309</v>
      </c>
      <c r="C16" s="174">
        <v>0</v>
      </c>
      <c r="D16" s="174">
        <v>0</v>
      </c>
      <c r="E16" s="174">
        <f aca="true" t="shared" si="1" ref="E16:E26">D16-C16</f>
        <v>0</v>
      </c>
    </row>
    <row r="17" spans="1:5" ht="12.75">
      <c r="A17" s="160">
        <f t="shared" si="0"/>
        <v>4</v>
      </c>
      <c r="B17" s="139" t="s">
        <v>310</v>
      </c>
      <c r="C17" s="174">
        <v>1291464743</v>
      </c>
      <c r="D17" s="174">
        <v>2958716487</v>
      </c>
      <c r="E17" s="174">
        <f t="shared" si="1"/>
        <v>1667251744</v>
      </c>
    </row>
    <row r="18" spans="1:5" ht="12.75">
      <c r="A18" s="160">
        <f t="shared" si="0"/>
        <v>5</v>
      </c>
      <c r="B18" s="139" t="s">
        <v>311</v>
      </c>
      <c r="C18" s="174">
        <v>-24308068</v>
      </c>
      <c r="D18" s="174">
        <v>-56743291</v>
      </c>
      <c r="E18" s="174">
        <f t="shared" si="1"/>
        <v>-32435223</v>
      </c>
    </row>
    <row r="19" spans="1:5" ht="12.75">
      <c r="A19" s="160">
        <f t="shared" si="0"/>
        <v>6</v>
      </c>
      <c r="B19" s="139" t="s">
        <v>312</v>
      </c>
      <c r="C19" s="174">
        <v>358789938</v>
      </c>
      <c r="D19" s="174">
        <v>194884510</v>
      </c>
      <c r="E19" s="174">
        <f t="shared" si="1"/>
        <v>-163905428</v>
      </c>
    </row>
    <row r="20" spans="1:5" ht="12.75">
      <c r="A20" s="160">
        <f t="shared" si="0"/>
        <v>7</v>
      </c>
      <c r="B20" s="139" t="s">
        <v>313</v>
      </c>
      <c r="C20" s="174">
        <v>0</v>
      </c>
      <c r="D20" s="174">
        <v>0</v>
      </c>
      <c r="E20" s="174">
        <f t="shared" si="1"/>
        <v>0</v>
      </c>
    </row>
    <row r="21" spans="1:5" ht="12.75">
      <c r="A21" s="160">
        <f t="shared" si="0"/>
        <v>8</v>
      </c>
      <c r="B21" s="139" t="s">
        <v>314</v>
      </c>
      <c r="C21" s="174">
        <v>2770020233</v>
      </c>
      <c r="D21" s="174">
        <v>3314651667</v>
      </c>
      <c r="E21" s="174">
        <f t="shared" si="1"/>
        <v>544631434</v>
      </c>
    </row>
    <row r="22" spans="1:5" ht="12.75">
      <c r="A22" s="160">
        <f t="shared" si="0"/>
        <v>9</v>
      </c>
      <c r="B22" s="139" t="s">
        <v>315</v>
      </c>
      <c r="C22" s="174">
        <v>375235993</v>
      </c>
      <c r="D22" s="174">
        <v>137068619</v>
      </c>
      <c r="E22" s="174">
        <f t="shared" si="1"/>
        <v>-238167374</v>
      </c>
    </row>
    <row r="23" spans="1:5" ht="12.75">
      <c r="A23" s="160">
        <f t="shared" si="0"/>
        <v>10</v>
      </c>
      <c r="B23" s="139" t="s">
        <v>316</v>
      </c>
      <c r="C23" s="174">
        <v>1059331</v>
      </c>
      <c r="D23" s="174">
        <v>318143</v>
      </c>
      <c r="E23" s="174">
        <f t="shared" si="1"/>
        <v>-741188</v>
      </c>
    </row>
    <row r="24" spans="1:5" ht="12.75">
      <c r="A24" s="160">
        <f t="shared" si="0"/>
        <v>11</v>
      </c>
      <c r="B24" s="139" t="s">
        <v>317</v>
      </c>
      <c r="C24" s="174">
        <v>-53736</v>
      </c>
      <c r="D24" s="174">
        <v>25090331</v>
      </c>
      <c r="E24" s="174">
        <f t="shared" si="1"/>
        <v>25144067</v>
      </c>
    </row>
    <row r="25" spans="1:5" ht="12.75">
      <c r="A25" s="160">
        <f t="shared" si="0"/>
        <v>12</v>
      </c>
      <c r="B25" s="139" t="s">
        <v>318</v>
      </c>
      <c r="C25" s="174">
        <v>-21079090</v>
      </c>
      <c r="D25" s="174">
        <v>-36658</v>
      </c>
      <c r="E25" s="174">
        <f t="shared" si="1"/>
        <v>21042432</v>
      </c>
    </row>
    <row r="26" spans="1:5" ht="12.75">
      <c r="A26" s="160">
        <f t="shared" si="0"/>
        <v>13</v>
      </c>
      <c r="B26" s="139" t="s">
        <v>319</v>
      </c>
      <c r="C26" s="220">
        <v>0</v>
      </c>
      <c r="D26" s="174">
        <v>-18851136</v>
      </c>
      <c r="E26" s="174">
        <f t="shared" si="1"/>
        <v>-18851136</v>
      </c>
    </row>
    <row r="27" spans="1:5" ht="12.75">
      <c r="A27" s="160">
        <f t="shared" si="0"/>
        <v>14</v>
      </c>
      <c r="B27" s="139" t="s">
        <v>320</v>
      </c>
      <c r="C27" s="221">
        <v>5610167244</v>
      </c>
      <c r="D27" s="221">
        <f>SUM(D15:D26)</f>
        <v>6555957710</v>
      </c>
      <c r="E27" s="221">
        <f>SUM(E15:E26)</f>
        <v>945790466</v>
      </c>
    </row>
    <row r="28" spans="1:5" ht="12.75">
      <c r="A28" s="160">
        <f t="shared" si="0"/>
        <v>15</v>
      </c>
      <c r="C28" s="221"/>
      <c r="D28" s="221"/>
      <c r="E28" s="221" t="s">
        <v>296</v>
      </c>
    </row>
    <row r="29" spans="1:5" ht="12.75">
      <c r="A29" s="160">
        <f t="shared" si="0"/>
        <v>16</v>
      </c>
      <c r="B29" s="216" t="s">
        <v>321</v>
      </c>
      <c r="C29" s="174"/>
      <c r="D29" s="174"/>
      <c r="E29" s="174" t="s">
        <v>296</v>
      </c>
    </row>
    <row r="30" spans="1:5" ht="12.75">
      <c r="A30" s="160">
        <f t="shared" si="0"/>
        <v>17</v>
      </c>
      <c r="C30" s="174"/>
      <c r="D30" s="174"/>
      <c r="E30" s="174" t="s">
        <v>296</v>
      </c>
    </row>
    <row r="31" spans="1:5" ht="12.75">
      <c r="A31" s="160">
        <f t="shared" si="0"/>
        <v>18</v>
      </c>
      <c r="B31" s="139" t="s">
        <v>322</v>
      </c>
      <c r="C31" s="174">
        <v>5858612136</v>
      </c>
      <c r="D31" s="174">
        <v>6853037154</v>
      </c>
      <c r="E31" s="174">
        <f aca="true" t="shared" si="2" ref="E31:E42">D31-C31</f>
        <v>994425018</v>
      </c>
    </row>
    <row r="32" spans="1:5" ht="12.75">
      <c r="A32" s="160">
        <f t="shared" si="0"/>
        <v>19</v>
      </c>
      <c r="B32" s="139" t="s">
        <v>323</v>
      </c>
      <c r="C32" s="174">
        <v>14617009</v>
      </c>
      <c r="D32" s="174">
        <v>28549726</v>
      </c>
      <c r="E32" s="174">
        <f t="shared" si="2"/>
        <v>13932717</v>
      </c>
    </row>
    <row r="33" spans="1:5" ht="12.75">
      <c r="A33" s="160">
        <f t="shared" si="0"/>
        <v>20</v>
      </c>
      <c r="B33" s="139" t="s">
        <v>324</v>
      </c>
      <c r="C33" s="174">
        <v>-73838784</v>
      </c>
      <c r="D33" s="174">
        <v>-67513639</v>
      </c>
      <c r="E33" s="174">
        <f t="shared" si="2"/>
        <v>6325145</v>
      </c>
    </row>
    <row r="34" spans="1:5" ht="12.75">
      <c r="A34" s="160">
        <f t="shared" si="0"/>
        <v>21</v>
      </c>
      <c r="B34" s="139" t="s">
        <v>325</v>
      </c>
      <c r="C34" s="174">
        <v>-15143164</v>
      </c>
      <c r="D34" s="174">
        <v>-20606765</v>
      </c>
      <c r="E34" s="174">
        <f t="shared" si="2"/>
        <v>-5463601</v>
      </c>
    </row>
    <row r="35" spans="1:5" ht="12.75">
      <c r="A35" s="160">
        <f t="shared" si="0"/>
        <v>22</v>
      </c>
      <c r="B35" s="139" t="s">
        <v>326</v>
      </c>
      <c r="C35" s="174">
        <v>-493976058</v>
      </c>
      <c r="D35" s="174">
        <v>-663185306</v>
      </c>
      <c r="E35" s="174">
        <f t="shared" si="2"/>
        <v>-169209248</v>
      </c>
    </row>
    <row r="36" spans="1:5" ht="12.75">
      <c r="A36" s="160">
        <f t="shared" si="0"/>
        <v>23</v>
      </c>
      <c r="B36" s="139" t="s">
        <v>327</v>
      </c>
      <c r="C36" s="174">
        <v>428348457</v>
      </c>
      <c r="D36" s="174">
        <v>412578353</v>
      </c>
      <c r="E36" s="174">
        <f t="shared" si="2"/>
        <v>-15770104</v>
      </c>
    </row>
    <row r="37" spans="1:7" ht="12.75">
      <c r="A37" s="160">
        <f t="shared" si="0"/>
        <v>24</v>
      </c>
      <c r="B37" s="139" t="s">
        <v>328</v>
      </c>
      <c r="C37" s="174">
        <v>-2354960711</v>
      </c>
      <c r="D37" s="174">
        <v>-2624571373</v>
      </c>
      <c r="E37" s="174">
        <f t="shared" si="2"/>
        <v>-269610662</v>
      </c>
      <c r="G37" s="222"/>
    </row>
    <row r="38" spans="1:5" ht="12.75">
      <c r="A38" s="160">
        <f t="shared" si="0"/>
        <v>25</v>
      </c>
      <c r="B38" s="139" t="s">
        <v>329</v>
      </c>
      <c r="C38" s="174">
        <v>0</v>
      </c>
      <c r="D38" s="174">
        <v>0</v>
      </c>
      <c r="E38" s="174">
        <f t="shared" si="2"/>
        <v>0</v>
      </c>
    </row>
    <row r="39" spans="1:5" ht="12.75">
      <c r="A39" s="160">
        <f t="shared" si="0"/>
        <v>26</v>
      </c>
      <c r="B39" s="139" t="s">
        <v>330</v>
      </c>
      <c r="C39" s="174">
        <v>310057632</v>
      </c>
      <c r="D39" s="174">
        <v>276084410</v>
      </c>
      <c r="E39" s="174">
        <f t="shared" si="2"/>
        <v>-33973222</v>
      </c>
    </row>
    <row r="40" spans="1:5" ht="12.75">
      <c r="A40" s="160">
        <f t="shared" si="0"/>
        <v>27</v>
      </c>
      <c r="B40" s="139" t="s">
        <v>331</v>
      </c>
      <c r="C40" s="174">
        <v>-176713714</v>
      </c>
      <c r="D40" s="174">
        <v>-131669590</v>
      </c>
      <c r="E40" s="174">
        <f t="shared" si="2"/>
        <v>45044124</v>
      </c>
    </row>
    <row r="41" spans="1:5" ht="12.75">
      <c r="A41" s="160">
        <f t="shared" si="0"/>
        <v>28</v>
      </c>
      <c r="B41" s="139" t="s">
        <v>332</v>
      </c>
      <c r="C41" s="174">
        <v>-16707772</v>
      </c>
      <c r="D41" s="174">
        <v>-9487641.167897623</v>
      </c>
      <c r="E41" s="174">
        <f t="shared" si="2"/>
        <v>7220130.832102377</v>
      </c>
    </row>
    <row r="42" spans="1:5" ht="12.75">
      <c r="A42" s="151">
        <f t="shared" si="0"/>
        <v>29</v>
      </c>
      <c r="B42" s="223" t="s">
        <v>333</v>
      </c>
      <c r="C42" s="224">
        <v>0</v>
      </c>
      <c r="D42" s="224">
        <v>23235929</v>
      </c>
      <c r="E42" s="224">
        <f t="shared" si="2"/>
        <v>23235929</v>
      </c>
    </row>
    <row r="43" spans="1:5" ht="12.75">
      <c r="A43" s="160">
        <f t="shared" si="0"/>
        <v>30</v>
      </c>
      <c r="B43" s="225" t="s">
        <v>334</v>
      </c>
      <c r="C43" s="220">
        <v>3480295031</v>
      </c>
      <c r="D43" s="220">
        <f>SUM(D31:D42)</f>
        <v>4076451257.8321023</v>
      </c>
      <c r="E43" s="220">
        <f>SUM(E31:E42)</f>
        <v>596156226.8321024</v>
      </c>
    </row>
    <row r="44" spans="1:5" ht="12.75">
      <c r="A44" s="160">
        <f t="shared" si="0"/>
        <v>31</v>
      </c>
      <c r="B44" s="225"/>
      <c r="C44" s="221"/>
      <c r="D44" s="221"/>
      <c r="E44" s="221" t="s">
        <v>296</v>
      </c>
    </row>
    <row r="45" spans="1:5" ht="12.75">
      <c r="A45" s="160">
        <f t="shared" si="0"/>
        <v>32</v>
      </c>
      <c r="B45" s="216" t="s">
        <v>335</v>
      </c>
      <c r="C45" s="174"/>
      <c r="D45" s="174"/>
      <c r="E45" s="174" t="s">
        <v>296</v>
      </c>
    </row>
    <row r="46" spans="1:5" ht="12.75">
      <c r="A46" s="160">
        <f t="shared" si="0"/>
        <v>33</v>
      </c>
      <c r="C46" s="174"/>
      <c r="D46" s="174"/>
      <c r="E46" s="174" t="s">
        <v>296</v>
      </c>
    </row>
    <row r="47" spans="1:5" ht="12.75">
      <c r="A47" s="160">
        <f t="shared" si="0"/>
        <v>34</v>
      </c>
      <c r="B47" s="226" t="s">
        <v>336</v>
      </c>
      <c r="C47" s="174">
        <v>2320065833</v>
      </c>
      <c r="D47" s="174">
        <v>2648893764</v>
      </c>
      <c r="E47" s="174">
        <f aca="true" t="shared" si="3" ref="E47:E58">D47-C47</f>
        <v>328827931</v>
      </c>
    </row>
    <row r="48" spans="1:5" ht="12.75">
      <c r="A48" s="160">
        <f t="shared" si="0"/>
        <v>35</v>
      </c>
      <c r="B48" s="227" t="s">
        <v>337</v>
      </c>
      <c r="C48" s="174">
        <v>19031550</v>
      </c>
      <c r="D48" s="174">
        <v>19962603</v>
      </c>
      <c r="E48" s="174">
        <f t="shared" si="3"/>
        <v>931053</v>
      </c>
    </row>
    <row r="49" spans="1:5" ht="12.75">
      <c r="A49" s="160">
        <f t="shared" si="0"/>
        <v>36</v>
      </c>
      <c r="B49" s="228" t="s">
        <v>338</v>
      </c>
      <c r="C49" s="174">
        <v>6692694</v>
      </c>
      <c r="D49" s="174">
        <v>7815443</v>
      </c>
      <c r="E49" s="174">
        <f t="shared" si="3"/>
        <v>1122749</v>
      </c>
    </row>
    <row r="50" spans="1:5" ht="12.75">
      <c r="A50" s="160">
        <f t="shared" si="0"/>
        <v>37</v>
      </c>
      <c r="B50" s="228" t="s">
        <v>339</v>
      </c>
      <c r="C50" s="174">
        <v>-740571678</v>
      </c>
      <c r="D50" s="174">
        <v>-857738071</v>
      </c>
      <c r="E50" s="174">
        <f t="shared" si="3"/>
        <v>-117166393</v>
      </c>
    </row>
    <row r="51" spans="1:5" ht="12.75">
      <c r="A51" s="160">
        <f t="shared" si="0"/>
        <v>38</v>
      </c>
      <c r="B51" s="228" t="s">
        <v>340</v>
      </c>
      <c r="C51" s="174">
        <v>-34068001</v>
      </c>
      <c r="D51" s="174">
        <v>-31779227</v>
      </c>
      <c r="E51" s="174">
        <f t="shared" si="3"/>
        <v>2288774</v>
      </c>
    </row>
    <row r="52" spans="1:5" ht="12.75">
      <c r="A52" s="160">
        <f t="shared" si="0"/>
        <v>39</v>
      </c>
      <c r="B52" s="228" t="s">
        <v>341</v>
      </c>
      <c r="C52" s="174">
        <v>0</v>
      </c>
      <c r="D52" s="174">
        <v>-8348081</v>
      </c>
      <c r="E52" s="174">
        <f t="shared" si="3"/>
        <v>-8348081</v>
      </c>
    </row>
    <row r="53" spans="1:5" ht="12.75">
      <c r="A53" s="160">
        <f t="shared" si="0"/>
        <v>40</v>
      </c>
      <c r="B53" s="227" t="s">
        <v>342</v>
      </c>
      <c r="C53" s="174">
        <v>-204417619</v>
      </c>
      <c r="D53" s="174">
        <v>-288622372</v>
      </c>
      <c r="E53" s="174">
        <f t="shared" si="3"/>
        <v>-84204753</v>
      </c>
    </row>
    <row r="54" spans="1:5" ht="12.75">
      <c r="A54" s="160">
        <f t="shared" si="0"/>
        <v>41</v>
      </c>
      <c r="B54" s="227" t="s">
        <v>343</v>
      </c>
      <c r="C54" s="174">
        <v>-40067601</v>
      </c>
      <c r="D54" s="174">
        <v>-9255951</v>
      </c>
      <c r="E54" s="174">
        <f t="shared" si="3"/>
        <v>30811650</v>
      </c>
    </row>
    <row r="55" spans="1:5" ht="12.75">
      <c r="A55" s="160">
        <f t="shared" si="0"/>
        <v>42</v>
      </c>
      <c r="B55" s="226" t="s">
        <v>344</v>
      </c>
      <c r="C55" s="174">
        <v>169759193</v>
      </c>
      <c r="D55" s="174">
        <v>139017695</v>
      </c>
      <c r="E55" s="174">
        <f t="shared" si="3"/>
        <v>-30741498</v>
      </c>
    </row>
    <row r="56" spans="1:5" ht="12.75">
      <c r="A56" s="160">
        <f t="shared" si="0"/>
        <v>43</v>
      </c>
      <c r="B56" s="226" t="s">
        <v>345</v>
      </c>
      <c r="C56" s="174">
        <v>-9147647</v>
      </c>
      <c r="D56" s="174">
        <v>-3907562</v>
      </c>
      <c r="E56" s="174">
        <f t="shared" si="3"/>
        <v>5240085</v>
      </c>
    </row>
    <row r="57" spans="1:5" ht="12.75">
      <c r="A57" s="160">
        <f t="shared" si="0"/>
        <v>44</v>
      </c>
      <c r="B57" s="228" t="s">
        <v>346</v>
      </c>
      <c r="C57" s="174">
        <v>-96752263</v>
      </c>
      <c r="D57" s="174">
        <v>-66300024</v>
      </c>
      <c r="E57" s="174">
        <f t="shared" si="3"/>
        <v>30452239</v>
      </c>
    </row>
    <row r="58" spans="1:5" ht="12.75">
      <c r="A58" s="151">
        <f t="shared" si="0"/>
        <v>45</v>
      </c>
      <c r="B58" s="223" t="s">
        <v>333</v>
      </c>
      <c r="C58" s="214">
        <v>0</v>
      </c>
      <c r="D58" s="224">
        <v>18506288.5</v>
      </c>
      <c r="E58" s="224">
        <f t="shared" si="3"/>
        <v>18506288.5</v>
      </c>
    </row>
    <row r="59" spans="1:5" ht="12.75">
      <c r="A59" s="160">
        <f t="shared" si="0"/>
        <v>46</v>
      </c>
      <c r="B59" s="225" t="s">
        <v>347</v>
      </c>
      <c r="C59" s="220">
        <f>SUM(C47:C58)</f>
        <v>1390524461</v>
      </c>
      <c r="D59" s="220">
        <f>SUM(D47:D58)</f>
        <v>1568244505.5</v>
      </c>
      <c r="E59" s="220">
        <f>SUM(E47:E58)</f>
        <v>177720044.5</v>
      </c>
    </row>
    <row r="60" spans="1:5" ht="12.75">
      <c r="A60" s="160">
        <f t="shared" si="0"/>
        <v>47</v>
      </c>
      <c r="C60" s="181"/>
      <c r="D60" s="181"/>
      <c r="E60" s="221"/>
    </row>
    <row r="61" spans="1:5" ht="12.75">
      <c r="A61" s="160">
        <f t="shared" si="0"/>
        <v>48</v>
      </c>
      <c r="B61" s="139" t="s">
        <v>348</v>
      </c>
      <c r="C61" s="180">
        <f>C59+C43</f>
        <v>4870819492</v>
      </c>
      <c r="D61" s="180">
        <f>D59+D43</f>
        <v>5644695763.332102</v>
      </c>
      <c r="E61" s="180">
        <f>E59+E43</f>
        <v>773876271.3321024</v>
      </c>
    </row>
    <row r="62" spans="1:5" ht="12.75">
      <c r="A62" s="160">
        <f t="shared" si="0"/>
        <v>49</v>
      </c>
      <c r="C62" s="181"/>
      <c r="D62" s="181"/>
      <c r="E62" s="221" t="s">
        <v>296</v>
      </c>
    </row>
    <row r="63" spans="1:5" ht="12.75">
      <c r="A63" s="160">
        <f t="shared" si="0"/>
        <v>50</v>
      </c>
      <c r="B63" s="216" t="s">
        <v>349</v>
      </c>
      <c r="C63" s="180"/>
      <c r="D63" s="180"/>
      <c r="E63" s="174" t="s">
        <v>296</v>
      </c>
    </row>
    <row r="64" spans="1:5" ht="12.75">
      <c r="A64" s="160">
        <f t="shared" si="0"/>
        <v>51</v>
      </c>
      <c r="C64" s="180"/>
      <c r="D64" s="180"/>
      <c r="E64" s="174" t="s">
        <v>296</v>
      </c>
    </row>
    <row r="65" spans="1:6" ht="12.75">
      <c r="A65" s="160">
        <f t="shared" si="0"/>
        <v>52</v>
      </c>
      <c r="B65" s="225" t="s">
        <v>350</v>
      </c>
      <c r="C65" s="220">
        <v>208482092</v>
      </c>
      <c r="D65" s="220">
        <v>416213955</v>
      </c>
      <c r="E65" s="174">
        <f>D65-C65</f>
        <v>207731863</v>
      </c>
      <c r="F65" s="220"/>
    </row>
    <row r="66" spans="1:6" ht="12.75">
      <c r="A66" s="160">
        <f t="shared" si="0"/>
        <v>53</v>
      </c>
      <c r="B66" s="225" t="s">
        <v>351</v>
      </c>
      <c r="C66" s="220">
        <v>72529772</v>
      </c>
      <c r="D66" s="220">
        <v>49912986</v>
      </c>
      <c r="E66" s="174">
        <f>D66-C66</f>
        <v>-22616786</v>
      </c>
      <c r="F66" s="220"/>
    </row>
    <row r="67" spans="1:6" ht="12.75">
      <c r="A67" s="160">
        <f t="shared" si="0"/>
        <v>54</v>
      </c>
      <c r="B67" s="225" t="s">
        <v>352</v>
      </c>
      <c r="C67" s="220">
        <v>2405366</v>
      </c>
      <c r="D67" s="220">
        <v>729075</v>
      </c>
      <c r="E67" s="174">
        <f>D67-C67</f>
        <v>-1676291</v>
      </c>
      <c r="F67" s="220"/>
    </row>
    <row r="68" spans="1:6" s="229" customFormat="1" ht="12.75">
      <c r="A68" s="160">
        <f t="shared" si="0"/>
        <v>55</v>
      </c>
      <c r="B68" s="225" t="s">
        <v>353</v>
      </c>
      <c r="C68" s="220">
        <v>1006718</v>
      </c>
      <c r="D68" s="220">
        <v>2152924</v>
      </c>
      <c r="E68" s="174">
        <f>D68-C68</f>
        <v>1146206</v>
      </c>
      <c r="F68" s="220"/>
    </row>
    <row r="69" spans="1:6" s="229" customFormat="1" ht="12.75">
      <c r="A69" s="160">
        <f t="shared" si="0"/>
        <v>56</v>
      </c>
      <c r="B69" s="225" t="s">
        <v>354</v>
      </c>
      <c r="C69" s="221">
        <v>284423948</v>
      </c>
      <c r="D69" s="221">
        <f>SUM(D65:D68)</f>
        <v>469008940</v>
      </c>
      <c r="E69" s="221">
        <f>SUM(E65:E68)</f>
        <v>184584992</v>
      </c>
      <c r="F69" s="220"/>
    </row>
    <row r="70" spans="1:5" ht="12.75">
      <c r="A70" s="160">
        <f t="shared" si="0"/>
        <v>57</v>
      </c>
      <c r="C70" s="180"/>
      <c r="D70" s="180"/>
      <c r="E70" s="174" t="s">
        <v>296</v>
      </c>
    </row>
    <row r="71" spans="1:5" ht="12.75">
      <c r="A71" s="160">
        <f t="shared" si="0"/>
        <v>58</v>
      </c>
      <c r="B71" s="216" t="s">
        <v>355</v>
      </c>
      <c r="E71" s="174" t="s">
        <v>296</v>
      </c>
    </row>
    <row r="72" spans="1:5" ht="12.75">
      <c r="A72" s="160">
        <f t="shared" si="0"/>
        <v>59</v>
      </c>
      <c r="B72" s="230"/>
      <c r="C72" s="174"/>
      <c r="D72" s="174"/>
      <c r="E72" s="174" t="s">
        <v>296</v>
      </c>
    </row>
    <row r="73" spans="1:6" ht="12.75">
      <c r="A73" s="160">
        <f t="shared" si="0"/>
        <v>60</v>
      </c>
      <c r="B73" s="231" t="s">
        <v>356</v>
      </c>
      <c r="C73" s="220">
        <v>12351262</v>
      </c>
      <c r="D73" s="220">
        <v>-81520475</v>
      </c>
      <c r="E73" s="174">
        <f aca="true" t="shared" si="4" ref="E73:E82">D73-C73</f>
        <v>-93871737</v>
      </c>
      <c r="F73" s="220"/>
    </row>
    <row r="74" spans="1:6" ht="12.75">
      <c r="A74" s="160">
        <f t="shared" si="0"/>
        <v>61</v>
      </c>
      <c r="B74" s="225" t="s">
        <v>357</v>
      </c>
      <c r="C74" s="220">
        <v>424590279</v>
      </c>
      <c r="D74" s="220">
        <v>50127428</v>
      </c>
      <c r="E74" s="174">
        <f t="shared" si="4"/>
        <v>-374462851</v>
      </c>
      <c r="F74" s="220"/>
    </row>
    <row r="75" spans="1:6" ht="12.75">
      <c r="A75" s="160">
        <f t="shared" si="0"/>
        <v>62</v>
      </c>
      <c r="B75" s="231" t="s">
        <v>358</v>
      </c>
      <c r="C75" s="220">
        <v>-283436064</v>
      </c>
      <c r="D75" s="220">
        <v>80318879</v>
      </c>
      <c r="E75" s="174">
        <f t="shared" si="4"/>
        <v>363754943</v>
      </c>
      <c r="F75" s="220"/>
    </row>
    <row r="76" spans="1:6" ht="12.75">
      <c r="A76" s="160">
        <f t="shared" si="0"/>
        <v>63</v>
      </c>
      <c r="B76" s="225" t="s">
        <v>359</v>
      </c>
      <c r="C76" s="220">
        <v>271549088</v>
      </c>
      <c r="D76" s="220">
        <v>200268839</v>
      </c>
      <c r="E76" s="174">
        <f t="shared" si="4"/>
        <v>-71280249</v>
      </c>
      <c r="F76" s="220"/>
    </row>
    <row r="77" spans="1:6" ht="12.75">
      <c r="A77" s="160">
        <f t="shared" si="0"/>
        <v>64</v>
      </c>
      <c r="B77" s="225" t="s">
        <v>360</v>
      </c>
      <c r="C77" s="220">
        <v>-98288077</v>
      </c>
      <c r="D77" s="220">
        <v>-33934336</v>
      </c>
      <c r="E77" s="174">
        <f t="shared" si="4"/>
        <v>64353741</v>
      </c>
      <c r="F77" s="220"/>
    </row>
    <row r="78" spans="1:6" s="229" customFormat="1" ht="12.75">
      <c r="A78" s="160">
        <f t="shared" si="0"/>
        <v>65</v>
      </c>
      <c r="B78" s="225" t="s">
        <v>361</v>
      </c>
      <c r="C78" s="220">
        <v>-67392847</v>
      </c>
      <c r="D78" s="220">
        <v>0</v>
      </c>
      <c r="E78" s="174">
        <f t="shared" si="4"/>
        <v>67392847</v>
      </c>
      <c r="F78" s="220"/>
    </row>
    <row r="79" spans="1:6" s="229" customFormat="1" ht="12.75">
      <c r="A79" s="160">
        <f t="shared" si="0"/>
        <v>66</v>
      </c>
      <c r="B79" s="225" t="s">
        <v>362</v>
      </c>
      <c r="C79" s="220">
        <v>1290</v>
      </c>
      <c r="D79" s="220">
        <v>-64474449</v>
      </c>
      <c r="E79" s="174">
        <f t="shared" si="4"/>
        <v>-64475739</v>
      </c>
      <c r="F79" s="220"/>
    </row>
    <row r="80" spans="1:6" s="229" customFormat="1" ht="12.75">
      <c r="A80" s="160">
        <f aca="true" t="shared" si="5" ref="A80:A123">A79+1</f>
        <v>67</v>
      </c>
      <c r="B80" s="225" t="s">
        <v>363</v>
      </c>
      <c r="C80" s="220">
        <v>80350.94617550004</v>
      </c>
      <c r="D80" s="220">
        <v>1553</v>
      </c>
      <c r="E80" s="174">
        <f t="shared" si="4"/>
        <v>-78797.94617550004</v>
      </c>
      <c r="F80" s="220"/>
    </row>
    <row r="81" spans="1:6" s="229" customFormat="1" ht="12.75">
      <c r="A81" s="160">
        <f t="shared" si="5"/>
        <v>68</v>
      </c>
      <c r="B81" s="232" t="s">
        <v>364</v>
      </c>
      <c r="C81" s="220"/>
      <c r="D81" s="220">
        <v>80790.54137000002</v>
      </c>
      <c r="E81" s="174">
        <f t="shared" si="4"/>
        <v>80790.54137000002</v>
      </c>
      <c r="F81" s="220"/>
    </row>
    <row r="82" spans="1:6" s="229" customFormat="1" ht="12.75">
      <c r="A82" s="160">
        <f t="shared" si="5"/>
        <v>69</v>
      </c>
      <c r="B82" s="229" t="s">
        <v>365</v>
      </c>
      <c r="C82" s="220"/>
      <c r="D82" s="220">
        <v>0</v>
      </c>
      <c r="E82" s="174">
        <f t="shared" si="4"/>
        <v>0</v>
      </c>
      <c r="F82" s="220"/>
    </row>
    <row r="83" spans="1:5" s="229" customFormat="1" ht="12.75">
      <c r="A83" s="160">
        <f t="shared" si="5"/>
        <v>70</v>
      </c>
      <c r="B83" s="225" t="s">
        <v>366</v>
      </c>
      <c r="C83" s="221">
        <f>SUM(C73:C81)</f>
        <v>259455281.9461755</v>
      </c>
      <c r="D83" s="221">
        <f>SUM(D73:D82)</f>
        <v>150868229.54137</v>
      </c>
      <c r="E83" s="221">
        <f>SUM(E73:E82)</f>
        <v>-108587052.4048055</v>
      </c>
    </row>
    <row r="84" spans="1:5" s="229" customFormat="1" ht="12.75">
      <c r="A84" s="160">
        <f t="shared" si="5"/>
        <v>71</v>
      </c>
      <c r="B84" s="225"/>
      <c r="C84" s="221"/>
      <c r="D84" s="221"/>
      <c r="E84" s="221" t="s">
        <v>296</v>
      </c>
    </row>
    <row r="85" spans="1:5" s="229" customFormat="1" ht="14.25" customHeight="1">
      <c r="A85" s="160">
        <f t="shared" si="5"/>
        <v>72</v>
      </c>
      <c r="B85" s="225" t="s">
        <v>367</v>
      </c>
      <c r="C85" s="220">
        <f>C69+C83</f>
        <v>543879229.9461755</v>
      </c>
      <c r="D85" s="220">
        <f>D69+D83</f>
        <v>619877169.54137</v>
      </c>
      <c r="E85" s="220">
        <f>E69+E83</f>
        <v>75997939.5951945</v>
      </c>
    </row>
    <row r="86" spans="1:5" s="229" customFormat="1" ht="12.75">
      <c r="A86" s="160">
        <f t="shared" si="5"/>
        <v>73</v>
      </c>
      <c r="B86" s="225"/>
      <c r="C86" s="221"/>
      <c r="D86" s="221"/>
      <c r="E86" s="221" t="s">
        <v>296</v>
      </c>
    </row>
    <row r="87" spans="1:5" ht="12.75">
      <c r="A87" s="160">
        <f t="shared" si="5"/>
        <v>74</v>
      </c>
      <c r="B87" s="225" t="s">
        <v>368</v>
      </c>
      <c r="C87" s="247">
        <f>C61+C85</f>
        <v>5414698721.946176</v>
      </c>
      <c r="D87" s="247">
        <f>D61+D85</f>
        <v>6264572932.873472</v>
      </c>
      <c r="E87" s="247">
        <f>E61+E85</f>
        <v>849874210.9272969</v>
      </c>
    </row>
    <row r="88" spans="1:5" ht="12.75">
      <c r="A88" s="160">
        <f t="shared" si="5"/>
        <v>75</v>
      </c>
      <c r="B88" s="225" t="s">
        <v>369</v>
      </c>
      <c r="C88" s="302"/>
      <c r="D88" s="302"/>
      <c r="E88" s="302" t="s">
        <v>296</v>
      </c>
    </row>
    <row r="89" spans="1:5" ht="13.5" thickBot="1">
      <c r="A89" s="160">
        <f t="shared" si="5"/>
        <v>76</v>
      </c>
      <c r="B89" s="225" t="s">
        <v>370</v>
      </c>
      <c r="C89" s="234">
        <f>C27-C87</f>
        <v>195468522.05382442</v>
      </c>
      <c r="D89" s="235">
        <f>D27-D87</f>
        <v>291384777.1265278</v>
      </c>
      <c r="E89" s="236">
        <f>E27-E87</f>
        <v>95916255.07270312</v>
      </c>
    </row>
    <row r="90" spans="1:5" ht="14.25" customHeight="1" thickTop="1">
      <c r="A90" s="160">
        <f t="shared" si="5"/>
        <v>77</v>
      </c>
      <c r="B90" s="225"/>
      <c r="C90" s="237"/>
      <c r="D90" s="237"/>
      <c r="E90" s="237"/>
    </row>
    <row r="91" spans="1:5" ht="14.25" customHeight="1">
      <c r="A91" s="160">
        <f t="shared" si="5"/>
        <v>78</v>
      </c>
      <c r="B91" s="225"/>
      <c r="C91" s="237"/>
      <c r="D91" s="237"/>
      <c r="E91" s="237"/>
    </row>
    <row r="92" spans="1:5" ht="12.75">
      <c r="A92" s="195" t="s">
        <v>371</v>
      </c>
      <c r="B92" s="225"/>
      <c r="C92" s="220"/>
      <c r="D92" s="220"/>
      <c r="E92" s="220"/>
    </row>
    <row r="93" spans="1:5" ht="12.75">
      <c r="A93" s="160">
        <f>A91+1</f>
        <v>79</v>
      </c>
      <c r="B93" s="230" t="s">
        <v>372</v>
      </c>
      <c r="C93" s="220"/>
      <c r="D93" s="220"/>
      <c r="E93" s="220"/>
    </row>
    <row r="94" spans="1:5" ht="12.75">
      <c r="A94" s="160">
        <f t="shared" si="5"/>
        <v>80</v>
      </c>
      <c r="B94" s="139" t="s">
        <v>373</v>
      </c>
      <c r="C94" s="173">
        <v>5414698721.946176</v>
      </c>
      <c r="D94" s="173">
        <f>D87</f>
        <v>6264572932.873472</v>
      </c>
      <c r="E94" s="173">
        <f aca="true" t="shared" si="6" ref="E94:E100">D94-C94</f>
        <v>849874210.9272966</v>
      </c>
    </row>
    <row r="95" spans="1:5" ht="12.75">
      <c r="A95" s="239">
        <f t="shared" si="5"/>
        <v>81</v>
      </c>
      <c r="B95" s="139" t="s">
        <v>374</v>
      </c>
      <c r="C95" s="174">
        <v>-208482092</v>
      </c>
      <c r="D95" s="174">
        <f>-D65</f>
        <v>-416213955</v>
      </c>
      <c r="E95" s="174">
        <f t="shared" si="6"/>
        <v>-207731863</v>
      </c>
    </row>
    <row r="96" spans="1:5" ht="12.75">
      <c r="A96" s="239">
        <f t="shared" si="5"/>
        <v>82</v>
      </c>
      <c r="B96" s="139" t="s">
        <v>375</v>
      </c>
      <c r="C96" s="174">
        <v>-72529772</v>
      </c>
      <c r="D96" s="174">
        <f>-D66</f>
        <v>-49912986</v>
      </c>
      <c r="E96" s="174">
        <f t="shared" si="6"/>
        <v>22616786</v>
      </c>
    </row>
    <row r="97" spans="1:5" ht="12.75">
      <c r="A97" s="239">
        <f t="shared" si="5"/>
        <v>83</v>
      </c>
      <c r="B97" s="139" t="s">
        <v>376</v>
      </c>
      <c r="C97" s="174"/>
      <c r="D97" s="174"/>
      <c r="E97" s="174">
        <f t="shared" si="6"/>
        <v>0</v>
      </c>
    </row>
    <row r="98" spans="1:5" ht="12.75">
      <c r="A98" s="239">
        <f t="shared" si="5"/>
        <v>84</v>
      </c>
      <c r="B98" s="139" t="s">
        <v>377</v>
      </c>
      <c r="C98" s="174">
        <v>-2405366</v>
      </c>
      <c r="D98" s="174">
        <f>-D67</f>
        <v>-729075</v>
      </c>
      <c r="E98" s="174">
        <f t="shared" si="6"/>
        <v>1676291</v>
      </c>
    </row>
    <row r="99" spans="1:5" ht="12.75">
      <c r="A99" s="239">
        <f t="shared" si="5"/>
        <v>85</v>
      </c>
      <c r="B99" s="139" t="s">
        <v>378</v>
      </c>
      <c r="C99" s="240">
        <v>-1006718</v>
      </c>
      <c r="D99" s="240">
        <f>-D68</f>
        <v>-2152924</v>
      </c>
      <c r="E99" s="240">
        <f t="shared" si="6"/>
        <v>-1146206</v>
      </c>
    </row>
    <row r="100" spans="1:7" ht="12.75">
      <c r="A100" s="239">
        <f t="shared" si="5"/>
        <v>86</v>
      </c>
      <c r="B100" s="139" t="s">
        <v>6</v>
      </c>
      <c r="C100" s="174">
        <v>5130274773.946176</v>
      </c>
      <c r="D100" s="174">
        <f>SUM(D94:D99)</f>
        <v>5795563992.873472</v>
      </c>
      <c r="E100" s="174">
        <f t="shared" si="6"/>
        <v>665289218.9272966</v>
      </c>
      <c r="G100" s="222"/>
    </row>
    <row r="101" spans="1:5" ht="12.75">
      <c r="A101" s="239">
        <f t="shared" si="5"/>
        <v>87</v>
      </c>
      <c r="C101" s="174"/>
      <c r="D101" s="174"/>
      <c r="E101" s="174" t="s">
        <v>296</v>
      </c>
    </row>
    <row r="102" spans="1:6" ht="12.75">
      <c r="A102" s="239">
        <f t="shared" si="5"/>
        <v>88</v>
      </c>
      <c r="B102" s="139" t="s">
        <v>379</v>
      </c>
      <c r="C102" s="242">
        <f>C89/C100</f>
        <v>0.03810098496994757</v>
      </c>
      <c r="D102" s="242">
        <f>D89/D100</f>
        <v>0.050277208134502475</v>
      </c>
      <c r="E102" s="242">
        <f>D102-C102</f>
        <v>0.012176223164554904</v>
      </c>
      <c r="F102" s="243" t="s">
        <v>296</v>
      </c>
    </row>
    <row r="103" spans="1:6" ht="12.75">
      <c r="A103" s="239">
        <f t="shared" si="5"/>
        <v>89</v>
      </c>
      <c r="C103" s="238"/>
      <c r="D103" s="238"/>
      <c r="E103" s="174" t="s">
        <v>296</v>
      </c>
      <c r="F103" s="139"/>
    </row>
    <row r="104" spans="1:7" ht="12.75">
      <c r="A104" s="239">
        <f t="shared" si="5"/>
        <v>90</v>
      </c>
      <c r="B104" s="139" t="s">
        <v>380</v>
      </c>
      <c r="C104" s="244">
        <f>C43*C102</f>
        <v>132602668.66711421</v>
      </c>
      <c r="D104" s="244">
        <f>D43*D102</f>
        <v>204952588.34017903</v>
      </c>
      <c r="E104" s="244">
        <f>D104-C104</f>
        <v>72349919.67306481</v>
      </c>
      <c r="F104" s="243" t="s">
        <v>296</v>
      </c>
      <c r="G104" s="245"/>
    </row>
    <row r="105" spans="1:5" ht="12.75">
      <c r="A105" s="160">
        <f t="shared" si="5"/>
        <v>91</v>
      </c>
      <c r="C105" s="246"/>
      <c r="D105" s="246"/>
      <c r="E105" s="246" t="s">
        <v>296</v>
      </c>
    </row>
    <row r="106" spans="1:5" ht="12.75">
      <c r="A106" s="160">
        <f t="shared" si="5"/>
        <v>92</v>
      </c>
      <c r="B106" s="223" t="s">
        <v>381</v>
      </c>
      <c r="C106" s="247"/>
      <c r="D106" s="247"/>
      <c r="E106" s="247" t="s">
        <v>296</v>
      </c>
    </row>
    <row r="107" spans="1:5" ht="12.75">
      <c r="A107" s="160">
        <f t="shared" si="5"/>
        <v>93</v>
      </c>
      <c r="B107" s="139" t="s">
        <v>373</v>
      </c>
      <c r="C107" s="248">
        <v>5414698721.946176</v>
      </c>
      <c r="D107" s="248">
        <f>D87</f>
        <v>6264572932.873472</v>
      </c>
      <c r="E107" s="173">
        <f aca="true" t="shared" si="7" ref="E107:E112">D107-C107</f>
        <v>849874210.9272966</v>
      </c>
    </row>
    <row r="108" spans="1:5" ht="12.75">
      <c r="A108" s="160">
        <f t="shared" si="5"/>
        <v>94</v>
      </c>
      <c r="B108" s="139" t="s">
        <v>374</v>
      </c>
      <c r="C108" s="247">
        <v>-208482092</v>
      </c>
      <c r="D108" s="247">
        <f>D95</f>
        <v>-416213955</v>
      </c>
      <c r="E108" s="174">
        <f t="shared" si="7"/>
        <v>-207731863</v>
      </c>
    </row>
    <row r="109" spans="1:7" ht="12.75">
      <c r="A109" s="160">
        <f t="shared" si="5"/>
        <v>95</v>
      </c>
      <c r="B109" s="139" t="s">
        <v>375</v>
      </c>
      <c r="C109" s="247">
        <v>-72529772</v>
      </c>
      <c r="D109" s="247">
        <f>-D66</f>
        <v>-49912986</v>
      </c>
      <c r="E109" s="174">
        <f t="shared" si="7"/>
        <v>22616786</v>
      </c>
      <c r="G109" s="222"/>
    </row>
    <row r="110" spans="1:7" ht="12.75">
      <c r="A110" s="160">
        <f t="shared" si="5"/>
        <v>96</v>
      </c>
      <c r="B110" s="139" t="s">
        <v>376</v>
      </c>
      <c r="C110" s="247"/>
      <c r="D110" s="247"/>
      <c r="E110" s="174">
        <f t="shared" si="7"/>
        <v>0</v>
      </c>
      <c r="G110" s="222"/>
    </row>
    <row r="111" spans="1:7" ht="12.75">
      <c r="A111" s="160">
        <f t="shared" si="5"/>
        <v>97</v>
      </c>
      <c r="B111" s="139" t="s">
        <v>377</v>
      </c>
      <c r="C111" s="247">
        <v>-2405366</v>
      </c>
      <c r="D111" s="247">
        <f>D98</f>
        <v>-729075</v>
      </c>
      <c r="E111" s="174">
        <f t="shared" si="7"/>
        <v>1676291</v>
      </c>
      <c r="G111" s="222"/>
    </row>
    <row r="112" spans="1:7" ht="12.75">
      <c r="A112" s="160">
        <f t="shared" si="5"/>
        <v>98</v>
      </c>
      <c r="B112" s="139" t="s">
        <v>378</v>
      </c>
      <c r="C112" s="249">
        <v>-1006718</v>
      </c>
      <c r="D112" s="249">
        <f>D99</f>
        <v>-2152924</v>
      </c>
      <c r="E112" s="240">
        <f t="shared" si="7"/>
        <v>-1146206</v>
      </c>
      <c r="G112" s="222"/>
    </row>
    <row r="113" spans="1:5" ht="12.75">
      <c r="A113" s="160">
        <f t="shared" si="5"/>
        <v>99</v>
      </c>
      <c r="B113" s="139" t="s">
        <v>6</v>
      </c>
      <c r="C113" s="247">
        <v>5130274773.946176</v>
      </c>
      <c r="D113" s="247">
        <f>SUM(D107:D112)</f>
        <v>5795563992.873472</v>
      </c>
      <c r="E113" s="247">
        <f>SUM(E107:E112)</f>
        <v>665289218.9272966</v>
      </c>
    </row>
    <row r="114" spans="1:5" ht="12.75">
      <c r="A114" s="160">
        <f t="shared" si="5"/>
        <v>100</v>
      </c>
      <c r="B114" s="223"/>
      <c r="C114" s="247"/>
      <c r="D114" s="247"/>
      <c r="E114" s="247"/>
    </row>
    <row r="115" spans="1:6" ht="12.75">
      <c r="A115" s="160">
        <f t="shared" si="5"/>
        <v>101</v>
      </c>
      <c r="B115" s="139" t="s">
        <v>382</v>
      </c>
      <c r="C115" s="250">
        <f>C89/C113</f>
        <v>0.03810098496994757</v>
      </c>
      <c r="D115" s="250">
        <f>D89/D113</f>
        <v>0.050277208134502475</v>
      </c>
      <c r="E115" s="242">
        <f>D115-C115</f>
        <v>0.012176223164554904</v>
      </c>
      <c r="F115" s="243" t="s">
        <v>296</v>
      </c>
    </row>
    <row r="116" spans="1:5" ht="12.75">
      <c r="A116" s="160">
        <f t="shared" si="5"/>
        <v>102</v>
      </c>
      <c r="C116" s="247"/>
      <c r="D116" s="247"/>
      <c r="E116" s="247"/>
    </row>
    <row r="117" spans="1:6" ht="12.75">
      <c r="A117" s="160">
        <f t="shared" si="5"/>
        <v>103</v>
      </c>
      <c r="B117" s="139" t="s">
        <v>383</v>
      </c>
      <c r="C117" s="244">
        <f>C59*C115</f>
        <v>52980351.588905446</v>
      </c>
      <c r="D117" s="244">
        <f>D59*D115</f>
        <v>78846955.40881342</v>
      </c>
      <c r="E117" s="244">
        <f>D117-C117</f>
        <v>25866603.81990797</v>
      </c>
      <c r="F117" s="243" t="s">
        <v>296</v>
      </c>
    </row>
    <row r="118" spans="1:5" ht="12.75">
      <c r="A118" s="160">
        <f t="shared" si="5"/>
        <v>104</v>
      </c>
      <c r="C118" s="139"/>
      <c r="D118" s="139"/>
      <c r="E118" s="139"/>
    </row>
    <row r="119" spans="1:6" ht="12.75">
      <c r="A119" s="160">
        <f t="shared" si="5"/>
        <v>105</v>
      </c>
      <c r="B119" s="223" t="s">
        <v>384</v>
      </c>
      <c r="C119" s="244">
        <f>C89-C104-C117</f>
        <v>9885501.797804765</v>
      </c>
      <c r="D119" s="244">
        <f>D89-D104-D117</f>
        <v>7585233.377535343</v>
      </c>
      <c r="E119" s="244">
        <f>D119-C119</f>
        <v>-2300268.4202694222</v>
      </c>
      <c r="F119" s="243" t="s">
        <v>296</v>
      </c>
    </row>
    <row r="120" spans="1:5" ht="12.75">
      <c r="A120" s="160">
        <f t="shared" si="5"/>
        <v>106</v>
      </c>
      <c r="C120" s="139"/>
      <c r="D120" s="139"/>
      <c r="E120" s="139"/>
    </row>
    <row r="121" spans="1:5" ht="12.75">
      <c r="A121" s="160">
        <f t="shared" si="5"/>
        <v>107</v>
      </c>
      <c r="B121" s="277" t="s">
        <v>471</v>
      </c>
      <c r="C121" s="139"/>
      <c r="D121" s="139"/>
      <c r="E121" s="139"/>
    </row>
    <row r="122" spans="1:6" ht="12.75">
      <c r="A122" s="160">
        <f t="shared" si="5"/>
        <v>108</v>
      </c>
      <c r="B122" s="300" t="s">
        <v>472</v>
      </c>
      <c r="C122" s="139"/>
      <c r="D122" s="139"/>
      <c r="E122" s="139"/>
      <c r="F122" s="139"/>
    </row>
    <row r="123" spans="1:6" ht="12.75">
      <c r="A123" s="160">
        <f t="shared" si="5"/>
        <v>109</v>
      </c>
      <c r="B123" s="300" t="s">
        <v>454</v>
      </c>
      <c r="C123" s="139"/>
      <c r="D123" s="139"/>
      <c r="E123" s="139"/>
      <c r="F123" s="139"/>
    </row>
    <row r="124" spans="3:6" ht="12.75">
      <c r="C124" s="139"/>
      <c r="D124" s="139"/>
      <c r="E124" s="139"/>
      <c r="F124" s="139"/>
    </row>
    <row r="125" spans="1:6" ht="12.75">
      <c r="A125" s="195"/>
      <c r="C125" s="139"/>
      <c r="D125" s="139"/>
      <c r="E125" s="139"/>
      <c r="F125" s="139"/>
    </row>
    <row r="126" spans="1:6" ht="12.75">
      <c r="A126" s="152"/>
      <c r="C126" s="139"/>
      <c r="D126" s="139"/>
      <c r="E126" s="139"/>
      <c r="F126" s="139"/>
    </row>
    <row r="127" spans="1:6" ht="12.75">
      <c r="A127" s="155"/>
      <c r="C127" s="139"/>
      <c r="D127" s="139"/>
      <c r="E127" s="139"/>
      <c r="F127" s="139"/>
    </row>
    <row r="128" spans="3:6" ht="12.75">
      <c r="C128" s="139"/>
      <c r="D128" s="139"/>
      <c r="E128" s="139"/>
      <c r="F128" s="139"/>
    </row>
    <row r="129" spans="3:6" ht="12.75">
      <c r="C129" s="139"/>
      <c r="D129" s="139"/>
      <c r="E129" s="139"/>
      <c r="F129" s="139"/>
    </row>
    <row r="130" spans="3:6" ht="12.75">
      <c r="C130" s="139"/>
      <c r="D130" s="139"/>
      <c r="E130" s="139"/>
      <c r="F130" s="139"/>
    </row>
    <row r="131" spans="3:6" ht="12.75">
      <c r="C131" s="139"/>
      <c r="D131" s="139"/>
      <c r="E131" s="139"/>
      <c r="F131" s="139"/>
    </row>
    <row r="132" spans="3:6" ht="12.75">
      <c r="C132" s="139"/>
      <c r="D132" s="139"/>
      <c r="E132" s="139"/>
      <c r="F132" s="139"/>
    </row>
    <row r="133" spans="3:6" ht="12.75">
      <c r="C133" s="139"/>
      <c r="D133" s="139"/>
      <c r="E133" s="139"/>
      <c r="F133" s="139"/>
    </row>
    <row r="134" spans="3:6" ht="12.75">
      <c r="C134" s="139"/>
      <c r="D134" s="139"/>
      <c r="E134" s="139"/>
      <c r="F134" s="139"/>
    </row>
    <row r="135" spans="3:6" ht="12.75">
      <c r="C135" s="139"/>
      <c r="D135" s="139"/>
      <c r="E135" s="139"/>
      <c r="F135" s="139"/>
    </row>
    <row r="136" spans="3:6" ht="12.75">
      <c r="C136" s="139"/>
      <c r="D136" s="139"/>
      <c r="E136" s="139"/>
      <c r="F136" s="139"/>
    </row>
    <row r="137" spans="3:6" ht="12.75">
      <c r="C137" s="139"/>
      <c r="D137" s="139"/>
      <c r="E137" s="139"/>
      <c r="F137" s="139"/>
    </row>
    <row r="138" spans="3:6" ht="12.75">
      <c r="C138" s="139"/>
      <c r="D138" s="139"/>
      <c r="E138" s="139"/>
      <c r="F138" s="139"/>
    </row>
    <row r="139" spans="3:6" ht="12.75">
      <c r="C139" s="139"/>
      <c r="D139" s="139"/>
      <c r="E139" s="139"/>
      <c r="F139" s="139"/>
    </row>
    <row r="140" spans="3:6" ht="12.75">
      <c r="C140" s="139"/>
      <c r="D140" s="139"/>
      <c r="E140" s="139"/>
      <c r="F140" s="139"/>
    </row>
    <row r="141" spans="3:6" ht="12.75">
      <c r="C141" s="139"/>
      <c r="D141" s="139"/>
      <c r="E141" s="139"/>
      <c r="F141" s="139"/>
    </row>
  </sheetData>
  <sheetProtection/>
  <mergeCells count="1">
    <mergeCell ref="A1:E1"/>
  </mergeCells>
  <printOptions horizontalCentered="1"/>
  <pageMargins left="0.25" right="0.25" top="0.75" bottom="0.25" header="0.21" footer="0.22"/>
  <pageSetup fitToHeight="3" horizontalDpi="600" verticalDpi="600" orientation="portrait" scale="74" r:id="rId1"/>
  <rowBreaks count="2" manualBreakCount="2">
    <brk id="62" max="4" man="1"/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C13" sqref="C13"/>
    </sheetView>
  </sheetViews>
  <sheetFormatPr defaultColWidth="9.33203125" defaultRowHeight="15" customHeight="1"/>
  <cols>
    <col min="1" max="1" width="5.5" style="1" customWidth="1"/>
    <col min="2" max="2" width="2" style="1" customWidth="1"/>
    <col min="3" max="3" width="57.83203125" style="1" bestFit="1" customWidth="1"/>
    <col min="4" max="4" width="11.66015625" style="2" customWidth="1"/>
    <col min="5" max="5" width="16.5" style="1" customWidth="1"/>
    <col min="6" max="6" width="18.66015625" style="1" customWidth="1"/>
    <col min="7" max="7" width="16.83203125" style="1" customWidth="1"/>
    <col min="8" max="8" width="9.33203125" style="1" customWidth="1"/>
    <col min="9" max="9" width="10.5" style="1" hidden="1" customWidth="1"/>
    <col min="10" max="11" width="9.33203125" style="1" customWidth="1"/>
    <col min="12" max="12" width="14.5" style="1" bestFit="1" customWidth="1"/>
    <col min="13" max="13" width="14.83203125" style="1" customWidth="1"/>
    <col min="14" max="14" width="14.66015625" style="1" bestFit="1" customWidth="1"/>
    <col min="15" max="16384" width="9.33203125" style="1" customWidth="1"/>
  </cols>
  <sheetData>
    <row r="1" ht="15" customHeight="1">
      <c r="G1" s="3"/>
    </row>
    <row r="2" spans="1:7" ht="14.25" customHeight="1">
      <c r="A2" s="4" t="s">
        <v>482</v>
      </c>
      <c r="B2" s="4"/>
      <c r="C2" s="4"/>
      <c r="D2" s="4"/>
      <c r="E2" s="4"/>
      <c r="F2" s="4"/>
      <c r="G2" s="4"/>
    </row>
    <row r="3" spans="1:7" ht="15" customHeight="1">
      <c r="A3" s="4" t="s">
        <v>0</v>
      </c>
      <c r="B3" s="4"/>
      <c r="C3" s="4"/>
      <c r="D3" s="4"/>
      <c r="E3" s="4"/>
      <c r="F3" s="4"/>
      <c r="G3" s="4"/>
    </row>
    <row r="4" spans="1:7" ht="15" customHeight="1">
      <c r="A4" s="4" t="s">
        <v>1</v>
      </c>
      <c r="B4" s="4"/>
      <c r="C4" s="4"/>
      <c r="D4" s="4"/>
      <c r="E4" s="4"/>
      <c r="F4" s="4"/>
      <c r="G4" s="4"/>
    </row>
    <row r="5" spans="3:4" s="5" customFormat="1" ht="15" customHeight="1">
      <c r="C5" s="6"/>
      <c r="D5" s="6"/>
    </row>
    <row r="6" spans="1:7" s="5" customFormat="1" ht="15" customHeight="1">
      <c r="A6" s="276" t="s">
        <v>2</v>
      </c>
      <c r="B6" s="7"/>
      <c r="C6" s="7" t="s">
        <v>3</v>
      </c>
      <c r="D6" s="7"/>
      <c r="E6" s="7" t="s">
        <v>4</v>
      </c>
      <c r="F6" s="7" t="s">
        <v>5</v>
      </c>
      <c r="G6" s="7" t="s">
        <v>6</v>
      </c>
    </row>
    <row r="7" s="5" customFormat="1" ht="29.25" customHeight="1">
      <c r="D7" s="6"/>
    </row>
    <row r="8" spans="1:9" s="5" customFormat="1" ht="15" customHeight="1">
      <c r="A8" s="8">
        <v>1</v>
      </c>
      <c r="B8" s="8" t="s">
        <v>7</v>
      </c>
      <c r="C8" s="9" t="s">
        <v>8</v>
      </c>
      <c r="D8" s="10">
        <v>40543</v>
      </c>
      <c r="E8" s="11">
        <v>1078501</v>
      </c>
      <c r="F8" s="11">
        <v>750811</v>
      </c>
      <c r="G8" s="11">
        <f>SUM(E8:F8)</f>
        <v>1829312</v>
      </c>
      <c r="I8" s="5" t="s">
        <v>9</v>
      </c>
    </row>
    <row r="9" spans="2:7" s="5" customFormat="1" ht="18.75" customHeight="1" thickBot="1">
      <c r="B9" s="6"/>
      <c r="C9" s="12" t="s">
        <v>10</v>
      </c>
      <c r="D9" s="6"/>
      <c r="E9" s="13">
        <f>ROUND(+E8/G8,4)</f>
        <v>0.5896</v>
      </c>
      <c r="F9" s="13">
        <f>ROUND(+F8/G8,4)</f>
        <v>0.4104</v>
      </c>
      <c r="G9" s="14">
        <f>SUM(E9:F9)</f>
        <v>1</v>
      </c>
    </row>
    <row r="10" spans="1:4" s="5" customFormat="1" ht="15" customHeight="1" thickTop="1">
      <c r="A10" s="6"/>
      <c r="B10" s="6"/>
      <c r="D10" s="10"/>
    </row>
    <row r="11" spans="1:8" s="5" customFormat="1" ht="15" customHeight="1">
      <c r="A11" s="8">
        <v>2</v>
      </c>
      <c r="B11" s="8" t="s">
        <v>7</v>
      </c>
      <c r="C11" s="9" t="s">
        <v>11</v>
      </c>
      <c r="D11" s="10">
        <v>40543</v>
      </c>
      <c r="E11" s="15">
        <v>706127</v>
      </c>
      <c r="F11" s="15">
        <v>408431</v>
      </c>
      <c r="G11" s="15">
        <f>SUM(E11:F11)</f>
        <v>1114558</v>
      </c>
      <c r="H11" s="16"/>
    </row>
    <row r="12" spans="2:7" s="5" customFormat="1" ht="18.75" customHeight="1" thickBot="1">
      <c r="B12" s="6"/>
      <c r="C12" s="12" t="s">
        <v>10</v>
      </c>
      <c r="D12" s="6"/>
      <c r="E12" s="13">
        <f>ROUND(+E11/G11,4)</f>
        <v>0.6335</v>
      </c>
      <c r="F12" s="13">
        <f>ROUND(+F11/G11,4)</f>
        <v>0.3665</v>
      </c>
      <c r="G12" s="14">
        <f>SUM(E12:F12)</f>
        <v>1</v>
      </c>
    </row>
    <row r="13" spans="1:4" s="5" customFormat="1" ht="15" customHeight="1" thickTop="1">
      <c r="A13" s="6"/>
      <c r="B13" s="6"/>
      <c r="D13" s="6"/>
    </row>
    <row r="14" spans="1:4" s="5" customFormat="1" ht="15" customHeight="1">
      <c r="A14" s="8">
        <v>3</v>
      </c>
      <c r="B14" s="8" t="s">
        <v>7</v>
      </c>
      <c r="C14" s="9" t="s">
        <v>12</v>
      </c>
      <c r="D14" s="6"/>
    </row>
    <row r="15" spans="1:7" s="5" customFormat="1" ht="15" customHeight="1">
      <c r="A15" s="6"/>
      <c r="B15" s="6"/>
      <c r="C15" s="17" t="s">
        <v>13</v>
      </c>
      <c r="D15" s="10">
        <v>40543</v>
      </c>
      <c r="E15" s="18">
        <v>3457231764</v>
      </c>
      <c r="F15" s="18">
        <v>2533527615</v>
      </c>
      <c r="G15" s="18">
        <f>SUM(E15:F15)</f>
        <v>5990759379</v>
      </c>
    </row>
    <row r="16" spans="1:7" s="5" customFormat="1" ht="15" customHeight="1">
      <c r="A16" s="6"/>
      <c r="B16" s="6"/>
      <c r="C16" s="17" t="s">
        <v>14</v>
      </c>
      <c r="D16" s="10">
        <v>40543</v>
      </c>
      <c r="E16" s="19">
        <v>425086614</v>
      </c>
      <c r="F16" s="19">
        <v>0</v>
      </c>
      <c r="G16" s="19">
        <f>SUM(E16:F16)</f>
        <v>425086614</v>
      </c>
    </row>
    <row r="17" spans="1:7" s="5" customFormat="1" ht="15" customHeight="1">
      <c r="A17" s="6"/>
      <c r="B17" s="6"/>
      <c r="C17" s="17" t="s">
        <v>15</v>
      </c>
      <c r="D17" s="10">
        <v>40543</v>
      </c>
      <c r="E17" s="19">
        <v>136171270.25833333</v>
      </c>
      <c r="F17" s="19">
        <v>47516627.65083333</v>
      </c>
      <c r="G17" s="19">
        <f>SUM(E17:F17)</f>
        <v>183687897.90916666</v>
      </c>
    </row>
    <row r="18" spans="1:7" s="5" customFormat="1" ht="15" customHeight="1">
      <c r="A18" s="6"/>
      <c r="B18" s="6"/>
      <c r="C18" s="17" t="s">
        <v>6</v>
      </c>
      <c r="D18" s="20"/>
      <c r="E18" s="21">
        <f>SUM(E15:E17)</f>
        <v>4018489648.258333</v>
      </c>
      <c r="F18" s="21">
        <f>SUM(F15:F17)</f>
        <v>2581044242.650833</v>
      </c>
      <c r="G18" s="21">
        <f>SUM(E18:F18)</f>
        <v>6599533890.909166</v>
      </c>
    </row>
    <row r="19" spans="2:7" s="5" customFormat="1" ht="18.75" customHeight="1" thickBot="1">
      <c r="B19" s="6"/>
      <c r="C19" s="12" t="s">
        <v>10</v>
      </c>
      <c r="D19" s="6"/>
      <c r="E19" s="13">
        <f>ROUND(+E18/G18,4)</f>
        <v>0.6089</v>
      </c>
      <c r="F19" s="13">
        <f>ROUND(+F18/G18,4)</f>
        <v>0.3911</v>
      </c>
      <c r="G19" s="14">
        <f>SUM(E19:F19)</f>
        <v>1</v>
      </c>
    </row>
    <row r="20" spans="1:4" s="5" customFormat="1" ht="15" customHeight="1" thickTop="1">
      <c r="A20" s="6"/>
      <c r="B20" s="6"/>
      <c r="D20" s="6"/>
    </row>
    <row r="21" spans="1:4" s="5" customFormat="1" ht="15" customHeight="1">
      <c r="A21" s="8">
        <v>4</v>
      </c>
      <c r="B21" s="8" t="s">
        <v>7</v>
      </c>
      <c r="C21" s="9" t="s">
        <v>16</v>
      </c>
      <c r="D21" s="6" t="s">
        <v>17</v>
      </c>
    </row>
    <row r="22" spans="1:7" s="5" customFormat="1" ht="15" customHeight="1">
      <c r="A22" s="6"/>
      <c r="B22" s="6"/>
      <c r="C22" s="17" t="s">
        <v>18</v>
      </c>
      <c r="D22" s="10">
        <v>40543</v>
      </c>
      <c r="E22" s="11">
        <f>+E8</f>
        <v>1078501</v>
      </c>
      <c r="F22" s="11">
        <f>+F8</f>
        <v>750811</v>
      </c>
      <c r="G22" s="11">
        <f>SUM(E22:F22)</f>
        <v>1829312</v>
      </c>
    </row>
    <row r="23" spans="1:7" s="5" customFormat="1" ht="15" customHeight="1">
      <c r="A23" s="6"/>
      <c r="B23" s="6"/>
      <c r="C23" s="12" t="s">
        <v>19</v>
      </c>
      <c r="D23" s="6"/>
      <c r="E23" s="22">
        <f>+E22/G22</f>
        <v>0.5895664599587167</v>
      </c>
      <c r="F23" s="22">
        <f>+F22/G22</f>
        <v>0.4104335400412833</v>
      </c>
      <c r="G23" s="23">
        <f>SUM(E23:F23)</f>
        <v>1</v>
      </c>
    </row>
    <row r="24" spans="1:4" s="5" customFormat="1" ht="15" customHeight="1">
      <c r="A24" s="6"/>
      <c r="B24" s="6"/>
      <c r="D24" s="6"/>
    </row>
    <row r="25" spans="1:7" s="5" customFormat="1" ht="15" customHeight="1">
      <c r="A25" s="6"/>
      <c r="B25" s="6"/>
      <c r="C25" s="5" t="s">
        <v>20</v>
      </c>
      <c r="D25" s="10">
        <v>40543</v>
      </c>
      <c r="E25" s="11">
        <v>47628712.22244404</v>
      </c>
      <c r="F25" s="11">
        <v>23754416.951529805</v>
      </c>
      <c r="G25" s="24">
        <f>SUM(E25:F25)</f>
        <v>71383129.17397384</v>
      </c>
    </row>
    <row r="26" spans="1:7" s="5" customFormat="1" ht="15" customHeight="1">
      <c r="A26" s="6"/>
      <c r="B26" s="6"/>
      <c r="C26" s="12" t="s">
        <v>19</v>
      </c>
      <c r="D26" s="6"/>
      <c r="E26" s="22">
        <f>+E25/G25</f>
        <v>0.6672264549563818</v>
      </c>
      <c r="F26" s="22">
        <f>+F25/G25</f>
        <v>0.3327735450436182</v>
      </c>
      <c r="G26" s="23">
        <f>SUM(E26:F26)</f>
        <v>1</v>
      </c>
    </row>
    <row r="27" spans="1:4" s="5" customFormat="1" ht="15" customHeight="1">
      <c r="A27" s="6"/>
      <c r="B27" s="6"/>
      <c r="D27" s="6"/>
    </row>
    <row r="28" spans="1:7" s="5" customFormat="1" ht="15" customHeight="1">
      <c r="A28" s="6"/>
      <c r="B28" s="6"/>
      <c r="C28" s="5" t="s">
        <v>21</v>
      </c>
      <c r="D28" s="10">
        <v>40543</v>
      </c>
      <c r="E28" s="11">
        <v>69836081.47239268</v>
      </c>
      <c r="F28" s="11">
        <v>27914823.18653493</v>
      </c>
      <c r="G28" s="25">
        <f>SUM(E28:F28)</f>
        <v>97750904.6589276</v>
      </c>
    </row>
    <row r="29" spans="1:7" s="5" customFormat="1" ht="15" customHeight="1">
      <c r="A29" s="6"/>
      <c r="B29" s="6"/>
      <c r="C29" s="12" t="s">
        <v>19</v>
      </c>
      <c r="D29" s="6"/>
      <c r="E29" s="22">
        <f>+E28/G28</f>
        <v>0.7144290041720298</v>
      </c>
      <c r="F29" s="22">
        <f>+F28/G28</f>
        <v>0.28557099582797024</v>
      </c>
      <c r="G29" s="23">
        <f>SUM(E29:F29)</f>
        <v>1</v>
      </c>
    </row>
    <row r="30" spans="1:4" s="5" customFormat="1" ht="15" customHeight="1">
      <c r="A30" s="6"/>
      <c r="B30" s="6"/>
      <c r="D30" s="6"/>
    </row>
    <row r="31" spans="1:7" s="5" customFormat="1" ht="15" customHeight="1">
      <c r="A31" s="6"/>
      <c r="B31" s="6"/>
      <c r="C31" s="5" t="s">
        <v>22</v>
      </c>
      <c r="D31" s="10">
        <v>40543</v>
      </c>
      <c r="E31" s="11">
        <v>3879978868.59125</v>
      </c>
      <c r="F31" s="11">
        <v>1750859729.093334</v>
      </c>
      <c r="G31" s="11">
        <f>SUM(E31:F31)</f>
        <v>5630838597.684584</v>
      </c>
    </row>
    <row r="32" spans="1:7" s="5" customFormat="1" ht="15" customHeight="1">
      <c r="A32" s="6"/>
      <c r="B32" s="6"/>
      <c r="C32" s="12" t="s">
        <v>19</v>
      </c>
      <c r="D32" s="6"/>
      <c r="E32" s="22">
        <f>+E31/G31</f>
        <v>0.6890587967104417</v>
      </c>
      <c r="F32" s="22">
        <f>+F31/G31</f>
        <v>0.3109412032895584</v>
      </c>
      <c r="G32" s="23">
        <f>SUM(E32:F32)</f>
        <v>1</v>
      </c>
    </row>
    <row r="33" spans="1:7" s="5" customFormat="1" ht="15" customHeight="1">
      <c r="A33" s="6"/>
      <c r="D33" s="6"/>
      <c r="E33" s="26"/>
      <c r="F33" s="26"/>
      <c r="G33" s="26"/>
    </row>
    <row r="34" spans="1:12" s="5" customFormat="1" ht="15" customHeight="1">
      <c r="A34" s="6"/>
      <c r="C34" s="5" t="s">
        <v>23</v>
      </c>
      <c r="D34" s="6"/>
      <c r="E34" s="27">
        <f>+E32+E29+E26+E23</f>
        <v>2.66028071579757</v>
      </c>
      <c r="F34" s="27">
        <f>+F32+F29+F26+F23</f>
        <v>1.3397192842024301</v>
      </c>
      <c r="G34" s="27">
        <f>+G32+G29+G26+G23</f>
        <v>4</v>
      </c>
      <c r="L34" s="28"/>
    </row>
    <row r="35" spans="3:12" s="5" customFormat="1" ht="18.75" customHeight="1" thickBot="1">
      <c r="C35" s="5" t="s">
        <v>10</v>
      </c>
      <c r="D35" s="6"/>
      <c r="E35" s="13">
        <f>ROUND(+E34/4,4)</f>
        <v>0.6651</v>
      </c>
      <c r="F35" s="13">
        <f>ROUND(+F34/4,4)</f>
        <v>0.3349</v>
      </c>
      <c r="G35" s="14">
        <f>+G34/4</f>
        <v>1</v>
      </c>
      <c r="L35" s="28"/>
    </row>
    <row r="36" spans="4:12" s="5" customFormat="1" ht="15" customHeight="1" thickTop="1">
      <c r="D36" s="6"/>
      <c r="L36" s="28"/>
    </row>
    <row r="37" spans="1:13" s="5" customFormat="1" ht="15" customHeight="1">
      <c r="A37" s="8">
        <v>5</v>
      </c>
      <c r="B37" s="8" t="s">
        <v>7</v>
      </c>
      <c r="C37" s="9" t="s">
        <v>24</v>
      </c>
      <c r="D37" s="6"/>
      <c r="L37" s="28"/>
      <c r="M37" s="28"/>
    </row>
    <row r="38" spans="3:12" s="5" customFormat="1" ht="15" customHeight="1">
      <c r="C38" s="12" t="s">
        <v>25</v>
      </c>
      <c r="D38" s="10">
        <v>40543</v>
      </c>
      <c r="E38" s="11">
        <v>49678351.67</v>
      </c>
      <c r="F38" s="11">
        <v>24123485.86</v>
      </c>
      <c r="G38" s="11">
        <f>SUM(E38:F38)</f>
        <v>73801837.53</v>
      </c>
      <c r="L38" s="28"/>
    </row>
    <row r="39" spans="3:13" s="5" customFormat="1" ht="15" customHeight="1">
      <c r="C39" s="5" t="s">
        <v>6</v>
      </c>
      <c r="D39" s="6"/>
      <c r="E39" s="29">
        <f>SUM(E38:E38)</f>
        <v>49678351.67</v>
      </c>
      <c r="F39" s="29">
        <f>SUM(F38:F38)</f>
        <v>24123485.86</v>
      </c>
      <c r="G39" s="29">
        <f>SUM(G38:G38)</f>
        <v>73801837.53</v>
      </c>
      <c r="L39" s="28"/>
      <c r="M39" s="28"/>
    </row>
    <row r="40" spans="3:13" s="5" customFormat="1" ht="18.75" customHeight="1" thickBot="1">
      <c r="C40" s="5" t="s">
        <v>10</v>
      </c>
      <c r="D40" s="6"/>
      <c r="E40" s="13">
        <f>ROUND(+E39/G39,4)</f>
        <v>0.6731</v>
      </c>
      <c r="F40" s="13">
        <f>ROUND(+F39/G39,4)</f>
        <v>0.3269</v>
      </c>
      <c r="G40" s="30">
        <f>SUM(E40:F40)</f>
        <v>1</v>
      </c>
      <c r="L40" s="28"/>
      <c r="M40" s="31"/>
    </row>
    <row r="41" s="5" customFormat="1" ht="15" customHeight="1" thickTop="1">
      <c r="D41" s="6"/>
    </row>
    <row r="42" s="5" customFormat="1" ht="15" customHeight="1">
      <c r="D42" s="6"/>
    </row>
  </sheetData>
  <sheetProtection/>
  <printOptions horizontalCentered="1"/>
  <pageMargins left="0.5" right="0.41" top="1.25" bottom="0.75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60" zoomScaleNormal="88" workbookViewId="0" topLeftCell="A4">
      <selection activeCell="H30" sqref="H30"/>
    </sheetView>
  </sheetViews>
  <sheetFormatPr defaultColWidth="9.33203125" defaultRowHeight="10.5"/>
  <cols>
    <col min="1" max="1" width="5.83203125" style="84" bestFit="1" customWidth="1"/>
    <col min="2" max="2" width="16.33203125" style="84" customWidth="1"/>
    <col min="3" max="3" width="44.33203125" style="84" bestFit="1" customWidth="1"/>
    <col min="4" max="4" width="14.66015625" style="84" customWidth="1"/>
    <col min="5" max="5" width="20.66015625" style="84" bestFit="1" customWidth="1"/>
    <col min="6" max="6" width="25" style="84" bestFit="1" customWidth="1"/>
    <col min="7" max="7" width="20.33203125" style="84" customWidth="1"/>
    <col min="8" max="8" width="20.16015625" style="84" bestFit="1" customWidth="1"/>
    <col min="9" max="9" width="25" style="84" bestFit="1" customWidth="1"/>
    <col min="10" max="10" width="20.16015625" style="84" bestFit="1" customWidth="1"/>
    <col min="11" max="11" width="15.33203125" style="84" customWidth="1"/>
    <col min="12" max="12" width="9.33203125" style="84" customWidth="1"/>
    <col min="13" max="13" width="27.33203125" style="84" customWidth="1"/>
    <col min="14" max="16384" width="9.33203125" style="84" customWidth="1"/>
  </cols>
  <sheetData>
    <row r="1" ht="15">
      <c r="K1" s="85"/>
    </row>
    <row r="2" ht="15">
      <c r="K2" s="85"/>
    </row>
    <row r="3" ht="15">
      <c r="K3" s="85"/>
    </row>
    <row r="4" spans="1:11" ht="15">
      <c r="A4" s="86" t="s">
        <v>481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86" t="s">
        <v>200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">
      <c r="A6" s="86" t="s">
        <v>455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86" t="s">
        <v>205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">
      <c r="A8" s="88"/>
      <c r="B8" s="88"/>
      <c r="C8" s="88"/>
      <c r="D8" s="88"/>
      <c r="E8" s="89"/>
      <c r="F8" s="89"/>
      <c r="G8" s="89"/>
      <c r="H8" s="89"/>
      <c r="I8" s="89"/>
      <c r="J8" s="89"/>
      <c r="K8" s="88"/>
    </row>
    <row r="9" spans="1:11" ht="15">
      <c r="A9" s="90"/>
      <c r="B9" s="90"/>
      <c r="C9" s="91"/>
      <c r="D9" s="92" t="s">
        <v>206</v>
      </c>
      <c r="E9" s="93" t="s">
        <v>207</v>
      </c>
      <c r="F9" s="94"/>
      <c r="G9" s="95"/>
      <c r="H9" s="94" t="s">
        <v>208</v>
      </c>
      <c r="I9" s="94"/>
      <c r="J9" s="95"/>
      <c r="K9" s="92" t="s">
        <v>442</v>
      </c>
    </row>
    <row r="10" spans="1:11" ht="15">
      <c r="A10" s="96" t="s">
        <v>209</v>
      </c>
      <c r="B10" s="96" t="s">
        <v>210</v>
      </c>
      <c r="C10" s="97"/>
      <c r="D10" s="98" t="s">
        <v>211</v>
      </c>
      <c r="E10" s="99" t="s">
        <v>212</v>
      </c>
      <c r="F10" s="99" t="s">
        <v>213</v>
      </c>
      <c r="G10" s="100" t="s">
        <v>214</v>
      </c>
      <c r="H10" s="99" t="s">
        <v>212</v>
      </c>
      <c r="I10" s="99" t="s">
        <v>213</v>
      </c>
      <c r="J10" s="100" t="s">
        <v>214</v>
      </c>
      <c r="K10" s="98" t="s">
        <v>215</v>
      </c>
    </row>
    <row r="11" spans="1:11" ht="15">
      <c r="A11" s="101" t="s">
        <v>216</v>
      </c>
      <c r="B11" s="101" t="s">
        <v>217</v>
      </c>
      <c r="C11" s="102" t="s">
        <v>218</v>
      </c>
      <c r="D11" s="103" t="s">
        <v>219</v>
      </c>
      <c r="E11" s="104" t="s">
        <v>220</v>
      </c>
      <c r="F11" s="104" t="s">
        <v>221</v>
      </c>
      <c r="G11" s="102" t="s">
        <v>222</v>
      </c>
      <c r="H11" s="104" t="s">
        <v>220</v>
      </c>
      <c r="I11" s="104" t="s">
        <v>221</v>
      </c>
      <c r="J11" s="102" t="s">
        <v>222</v>
      </c>
      <c r="K11" s="103" t="s">
        <v>223</v>
      </c>
    </row>
    <row r="12" spans="1:11" ht="15">
      <c r="A12" s="105"/>
      <c r="B12" s="105"/>
      <c r="C12" s="106"/>
      <c r="D12" s="107"/>
      <c r="G12" s="106"/>
      <c r="I12" s="108"/>
      <c r="J12" s="106"/>
      <c r="K12" s="107"/>
    </row>
    <row r="13" spans="1:11" ht="17.25">
      <c r="A13" s="109">
        <f>ROW()</f>
        <v>13</v>
      </c>
      <c r="B13" s="110">
        <v>19000433</v>
      </c>
      <c r="C13" s="106" t="s">
        <v>224</v>
      </c>
      <c r="D13" s="111" t="s">
        <v>287</v>
      </c>
      <c r="E13" s="46">
        <v>98908317.53</v>
      </c>
      <c r="F13" s="47">
        <f>G13-E13</f>
        <v>253459.3599999845</v>
      </c>
      <c r="G13" s="48">
        <v>99161776.88999999</v>
      </c>
      <c r="H13" s="46">
        <v>21825452.779583335</v>
      </c>
      <c r="I13" s="47">
        <f>J13-H13</f>
        <v>19916764.4131872</v>
      </c>
      <c r="J13" s="48">
        <v>41742217.19277053</v>
      </c>
      <c r="K13" s="112" t="s">
        <v>225</v>
      </c>
    </row>
    <row r="14" spans="1:11" ht="15">
      <c r="A14" s="109">
        <f>ROW()</f>
        <v>14</v>
      </c>
      <c r="B14" s="110" t="s">
        <v>226</v>
      </c>
      <c r="C14" s="106" t="s">
        <v>227</v>
      </c>
      <c r="D14" s="111" t="s">
        <v>228</v>
      </c>
      <c r="E14" s="49">
        <v>0</v>
      </c>
      <c r="F14" s="49">
        <f aca="true" t="shared" si="0" ref="F14:F20">G14-E14</f>
        <v>-253459.84999999998</v>
      </c>
      <c r="G14" s="50">
        <v>-253459.84999999998</v>
      </c>
      <c r="H14" s="49">
        <v>0</v>
      </c>
      <c r="I14" s="49">
        <f aca="true" t="shared" si="1" ref="I14:I20">J14-H14</f>
        <v>196181.8830628007</v>
      </c>
      <c r="J14" s="50">
        <v>196181.8830628007</v>
      </c>
      <c r="K14" s="112" t="s">
        <v>229</v>
      </c>
    </row>
    <row r="15" spans="1:11" ht="15">
      <c r="A15" s="109">
        <f>ROW()</f>
        <v>15</v>
      </c>
      <c r="B15" s="110">
        <v>23600033</v>
      </c>
      <c r="C15" s="106" t="s">
        <v>230</v>
      </c>
      <c r="D15" s="111" t="s">
        <v>231</v>
      </c>
      <c r="E15" s="49">
        <v>60744622.51</v>
      </c>
      <c r="F15" s="49">
        <f t="shared" si="0"/>
        <v>-3514566.206242241</v>
      </c>
      <c r="G15" s="50">
        <v>57230056.30375776</v>
      </c>
      <c r="H15" s="49">
        <v>72563734.14166667</v>
      </c>
      <c r="I15" s="49">
        <f t="shared" si="1"/>
        <v>-25251083.696658902</v>
      </c>
      <c r="J15" s="50">
        <v>47312650.445007764</v>
      </c>
      <c r="K15" s="112" t="s">
        <v>232</v>
      </c>
    </row>
    <row r="16" spans="1:11" ht="15">
      <c r="A16" s="109">
        <f>ROW()</f>
        <v>16</v>
      </c>
      <c r="B16" s="110">
        <v>23600033.1</v>
      </c>
      <c r="C16" s="106" t="s">
        <v>233</v>
      </c>
      <c r="D16" s="111" t="s">
        <v>228</v>
      </c>
      <c r="E16" s="49">
        <v>0</v>
      </c>
      <c r="F16" s="49">
        <f t="shared" si="0"/>
        <v>3514566.696242242</v>
      </c>
      <c r="G16" s="50">
        <v>3514566.696242242</v>
      </c>
      <c r="H16" s="49">
        <v>0</v>
      </c>
      <c r="I16" s="49">
        <f t="shared" si="1"/>
        <v>5138137.40040891</v>
      </c>
      <c r="J16" s="50">
        <v>5138137.40040891</v>
      </c>
      <c r="K16" s="112" t="s">
        <v>234</v>
      </c>
    </row>
    <row r="17" spans="1:11" ht="15.75">
      <c r="A17" s="109">
        <f>ROW()</f>
        <v>17</v>
      </c>
      <c r="B17" s="110">
        <v>28200002</v>
      </c>
      <c r="C17" s="106" t="s">
        <v>288</v>
      </c>
      <c r="D17" s="111" t="s">
        <v>235</v>
      </c>
      <c r="E17" s="49">
        <v>-330789143.67</v>
      </c>
      <c r="F17" s="49">
        <f t="shared" si="0"/>
        <v>24641242</v>
      </c>
      <c r="G17" s="50">
        <v>-306147901.67</v>
      </c>
      <c r="H17" s="49">
        <v>-296944519.2116667</v>
      </c>
      <c r="I17" s="49">
        <f t="shared" si="1"/>
        <v>24564298.380957842</v>
      </c>
      <c r="J17" s="50">
        <v>-272380220.83070886</v>
      </c>
      <c r="K17" s="112" t="s">
        <v>236</v>
      </c>
    </row>
    <row r="18" spans="1:11" ht="15">
      <c r="A18" s="109">
        <f>ROW()</f>
        <v>18</v>
      </c>
      <c r="B18" s="110" t="s">
        <v>237</v>
      </c>
      <c r="C18" s="106" t="s">
        <v>238</v>
      </c>
      <c r="D18" s="111" t="s">
        <v>228</v>
      </c>
      <c r="E18" s="49">
        <v>0</v>
      </c>
      <c r="F18" s="49">
        <f t="shared" si="0"/>
        <v>-24641242</v>
      </c>
      <c r="G18" s="50">
        <v>-24641242</v>
      </c>
      <c r="H18" s="49">
        <v>0</v>
      </c>
      <c r="I18" s="49">
        <f t="shared" si="1"/>
        <v>-24564298.38095783</v>
      </c>
      <c r="J18" s="50">
        <v>-24564298.38095783</v>
      </c>
      <c r="K18" s="112" t="s">
        <v>236</v>
      </c>
    </row>
    <row r="19" spans="1:11" ht="15.75">
      <c r="A19" s="109">
        <f>ROW()</f>
        <v>19</v>
      </c>
      <c r="B19" s="110">
        <v>28200121</v>
      </c>
      <c r="C19" s="106" t="s">
        <v>289</v>
      </c>
      <c r="D19" s="111" t="s">
        <v>239</v>
      </c>
      <c r="E19" s="49">
        <v>-848068474.42</v>
      </c>
      <c r="F19" s="49">
        <f t="shared" si="0"/>
        <v>41273827</v>
      </c>
      <c r="G19" s="50">
        <v>-806794647.42</v>
      </c>
      <c r="H19" s="49">
        <v>-768446596.295</v>
      </c>
      <c r="I19" s="49">
        <f t="shared" si="1"/>
        <v>41414321.80627179</v>
      </c>
      <c r="J19" s="50">
        <v>-727032274.4887282</v>
      </c>
      <c r="K19" s="112" t="s">
        <v>240</v>
      </c>
    </row>
    <row r="20" spans="1:11" ht="15">
      <c r="A20" s="109">
        <f>ROW()</f>
        <v>20</v>
      </c>
      <c r="B20" s="110" t="s">
        <v>241</v>
      </c>
      <c r="C20" s="106" t="s">
        <v>242</v>
      </c>
      <c r="D20" s="111" t="s">
        <v>228</v>
      </c>
      <c r="E20" s="49">
        <v>0</v>
      </c>
      <c r="F20" s="49">
        <f t="shared" si="0"/>
        <v>-41273827</v>
      </c>
      <c r="G20" s="50">
        <v>-41273827</v>
      </c>
      <c r="H20" s="49">
        <v>0</v>
      </c>
      <c r="I20" s="49">
        <f t="shared" si="1"/>
        <v>-41414321.806271635</v>
      </c>
      <c r="J20" s="50">
        <v>-41414321.806271635</v>
      </c>
      <c r="K20" s="112" t="s">
        <v>240</v>
      </c>
    </row>
    <row r="21" spans="1:11" ht="15">
      <c r="A21" s="109">
        <f>ROW()</f>
        <v>21</v>
      </c>
      <c r="B21" s="105"/>
      <c r="C21" s="106"/>
      <c r="D21" s="107"/>
      <c r="E21" s="51"/>
      <c r="F21" s="52"/>
      <c r="G21" s="53"/>
      <c r="H21" s="52"/>
      <c r="I21" s="52"/>
      <c r="J21" s="53"/>
      <c r="K21" s="107"/>
    </row>
    <row r="22" spans="1:11" ht="15.75" thickBot="1">
      <c r="A22" s="109">
        <f>ROW()</f>
        <v>22</v>
      </c>
      <c r="B22" s="105"/>
      <c r="C22" s="106" t="s">
        <v>243</v>
      </c>
      <c r="D22" s="107"/>
      <c r="E22" s="54">
        <f>SUM(E13:E21)</f>
        <v>-1019204678.05</v>
      </c>
      <c r="F22" s="55">
        <f>SUM(F13:F21)</f>
        <v>0</v>
      </c>
      <c r="G22" s="56">
        <f>SUM(G13:G21)</f>
        <v>-1019204678.05</v>
      </c>
      <c r="H22" s="55">
        <f>SUM(H13:H21)</f>
        <v>-971001928.5854167</v>
      </c>
      <c r="I22" s="55">
        <f>ROUND(SUM(I13:I21),0)</f>
        <v>0</v>
      </c>
      <c r="J22" s="56">
        <f>SUM(J13:J21)</f>
        <v>-971001928.5854166</v>
      </c>
      <c r="K22" s="107"/>
    </row>
    <row r="23" spans="1:11" ht="15.75" thickTop="1">
      <c r="A23" s="113">
        <f>ROW()</f>
        <v>23</v>
      </c>
      <c r="B23" s="114" t="s">
        <v>244</v>
      </c>
      <c r="C23" s="115"/>
      <c r="D23" s="116"/>
      <c r="E23" s="88"/>
      <c r="F23" s="88"/>
      <c r="G23" s="88"/>
      <c r="H23" s="88"/>
      <c r="I23" s="88"/>
      <c r="J23" s="88"/>
      <c r="K23" s="91"/>
    </row>
    <row r="24" spans="1:11" ht="15">
      <c r="A24" s="112">
        <f>ROW()</f>
        <v>24</v>
      </c>
      <c r="B24" s="117" t="s">
        <v>473</v>
      </c>
      <c r="C24" s="88"/>
      <c r="D24" s="88"/>
      <c r="E24" s="88"/>
      <c r="F24" s="88"/>
      <c r="G24" s="88"/>
      <c r="H24" s="88"/>
      <c r="I24" s="88"/>
      <c r="J24" s="88"/>
      <c r="K24" s="106"/>
    </row>
    <row r="25" spans="1:11" ht="15">
      <c r="A25" s="112">
        <f>ROW()</f>
        <v>25</v>
      </c>
      <c r="B25" s="118" t="s">
        <v>245</v>
      </c>
      <c r="C25" s="88"/>
      <c r="D25" s="88"/>
      <c r="E25" s="88"/>
      <c r="F25" s="88"/>
      <c r="G25" s="88" t="s">
        <v>246</v>
      </c>
      <c r="H25" s="88"/>
      <c r="I25" s="119">
        <f>I13+I14</f>
        <v>20112946.29625</v>
      </c>
      <c r="J25" s="88"/>
      <c r="K25" s="106"/>
    </row>
    <row r="26" spans="1:11" ht="15">
      <c r="A26" s="112">
        <f>ROW()</f>
        <v>26</v>
      </c>
      <c r="B26" s="118" t="s">
        <v>247</v>
      </c>
      <c r="C26" s="88"/>
      <c r="D26" s="88"/>
      <c r="E26" s="88"/>
      <c r="F26" s="88"/>
      <c r="G26" s="88" t="s">
        <v>248</v>
      </c>
      <c r="H26" s="88"/>
      <c r="I26" s="120">
        <f>I15+I16</f>
        <v>-20112946.296249993</v>
      </c>
      <c r="J26" s="88"/>
      <c r="K26" s="106"/>
    </row>
    <row r="27" spans="1:11" ht="15">
      <c r="A27" s="112">
        <f>ROW()</f>
        <v>27</v>
      </c>
      <c r="B27" s="118" t="s">
        <v>249</v>
      </c>
      <c r="C27" s="88"/>
      <c r="D27" s="88"/>
      <c r="E27" s="88"/>
      <c r="F27" s="88"/>
      <c r="G27" s="88" t="s">
        <v>250</v>
      </c>
      <c r="H27" s="88"/>
      <c r="I27" s="120">
        <f>SUM(I17:I20)</f>
        <v>1.7136335372924805E-07</v>
      </c>
      <c r="J27" s="88"/>
      <c r="K27" s="106"/>
    </row>
    <row r="28" spans="1:11" ht="15.75" thickBot="1">
      <c r="A28" s="112">
        <f>ROW()</f>
        <v>28</v>
      </c>
      <c r="B28" s="121" t="s">
        <v>251</v>
      </c>
      <c r="C28" s="88"/>
      <c r="D28" s="88"/>
      <c r="E28" s="88"/>
      <c r="F28" s="88"/>
      <c r="G28" s="88"/>
      <c r="H28" s="88"/>
      <c r="I28" s="122">
        <f>SUM(I25:I27)</f>
        <v>1.7881393432617188E-07</v>
      </c>
      <c r="J28" s="88"/>
      <c r="K28" s="106"/>
    </row>
    <row r="29" spans="1:11" ht="15.75" thickTop="1">
      <c r="A29" s="113">
        <f>ROW()</f>
        <v>29</v>
      </c>
      <c r="B29" s="123" t="s">
        <v>474</v>
      </c>
      <c r="C29" s="116"/>
      <c r="D29" s="116"/>
      <c r="E29" s="116"/>
      <c r="F29" s="116"/>
      <c r="G29" s="116"/>
      <c r="H29" s="116"/>
      <c r="I29" s="88"/>
      <c r="J29" s="116"/>
      <c r="K29" s="91"/>
    </row>
    <row r="30" spans="1:11" ht="15">
      <c r="A30" s="112">
        <f>ROW()</f>
        <v>30</v>
      </c>
      <c r="B30" s="118" t="s">
        <v>252</v>
      </c>
      <c r="C30" s="88"/>
      <c r="D30" s="88"/>
      <c r="E30" s="88"/>
      <c r="F30" s="88"/>
      <c r="G30" s="88" t="s">
        <v>253</v>
      </c>
      <c r="H30" s="88"/>
      <c r="I30" s="120">
        <f>I19</f>
        <v>41414321.80627179</v>
      </c>
      <c r="J30" s="88"/>
      <c r="K30" s="106"/>
    </row>
    <row r="31" spans="1:11" ht="15">
      <c r="A31" s="112">
        <f>ROW()</f>
        <v>31</v>
      </c>
      <c r="B31" s="118" t="s">
        <v>254</v>
      </c>
      <c r="C31" s="88"/>
      <c r="D31" s="88"/>
      <c r="E31" s="88"/>
      <c r="F31" s="88"/>
      <c r="G31" s="88" t="s">
        <v>255</v>
      </c>
      <c r="H31" s="88"/>
      <c r="I31" s="120">
        <f>ROUNDDOWN(I13*0.556653,0)</f>
        <v>11086726</v>
      </c>
      <c r="J31" s="88"/>
      <c r="K31" s="106"/>
    </row>
    <row r="32" spans="1:13" ht="15">
      <c r="A32" s="112">
        <f>ROW()</f>
        <v>32</v>
      </c>
      <c r="B32" s="118" t="s">
        <v>256</v>
      </c>
      <c r="C32" s="88"/>
      <c r="D32" s="88"/>
      <c r="E32" s="88"/>
      <c r="F32" s="88"/>
      <c r="G32" s="88"/>
      <c r="H32" s="88"/>
      <c r="I32" s="124">
        <f>SUM(I30:I31)</f>
        <v>52501047.80627179</v>
      </c>
      <c r="J32" s="88"/>
      <c r="K32" s="106"/>
      <c r="M32" s="125"/>
    </row>
    <row r="33" spans="1:13" ht="15">
      <c r="A33" s="112">
        <f>ROW()</f>
        <v>33</v>
      </c>
      <c r="B33" s="118" t="s">
        <v>257</v>
      </c>
      <c r="C33" s="88"/>
      <c r="D33" s="88"/>
      <c r="E33" s="88"/>
      <c r="F33" s="88"/>
      <c r="G33" s="88" t="s">
        <v>258</v>
      </c>
      <c r="H33" s="88"/>
      <c r="I33" s="120">
        <f>I48</f>
        <v>-17964264.0221499</v>
      </c>
      <c r="J33" s="88"/>
      <c r="K33" s="106"/>
      <c r="M33" s="125"/>
    </row>
    <row r="34" spans="1:13" ht="15.75" thickBot="1">
      <c r="A34" s="112">
        <f>ROW()</f>
        <v>34</v>
      </c>
      <c r="B34" s="121" t="s">
        <v>259</v>
      </c>
      <c r="C34" s="88"/>
      <c r="D34" s="88"/>
      <c r="E34" s="88"/>
      <c r="F34" s="88"/>
      <c r="G34" s="88"/>
      <c r="H34" s="126"/>
      <c r="I34" s="122">
        <f>SUM(I32:I33)</f>
        <v>34536783.784121886</v>
      </c>
      <c r="J34" s="88"/>
      <c r="K34" s="106"/>
      <c r="M34" s="125"/>
    </row>
    <row r="35" spans="1:11" ht="15.75" thickTop="1">
      <c r="A35" s="113">
        <f>ROW()</f>
        <v>35</v>
      </c>
      <c r="B35" s="123" t="s">
        <v>475</v>
      </c>
      <c r="C35" s="116"/>
      <c r="D35" s="116"/>
      <c r="E35" s="116"/>
      <c r="F35" s="116"/>
      <c r="G35" s="116"/>
      <c r="H35" s="116"/>
      <c r="I35" s="116"/>
      <c r="J35" s="116"/>
      <c r="K35" s="91"/>
    </row>
    <row r="36" spans="1:11" ht="15">
      <c r="A36" s="112">
        <f>ROW()</f>
        <v>36</v>
      </c>
      <c r="B36" s="118" t="s">
        <v>260</v>
      </c>
      <c r="C36" s="88"/>
      <c r="D36" s="88"/>
      <c r="E36" s="88"/>
      <c r="F36" s="88"/>
      <c r="G36" s="88" t="s">
        <v>261</v>
      </c>
      <c r="H36" s="88"/>
      <c r="I36" s="120">
        <f>I17</f>
        <v>24564298.380957842</v>
      </c>
      <c r="J36" s="88"/>
      <c r="K36" s="106"/>
    </row>
    <row r="37" spans="1:11" ht="15">
      <c r="A37" s="112">
        <f>ROW()</f>
        <v>37</v>
      </c>
      <c r="B37" s="118" t="s">
        <v>262</v>
      </c>
      <c r="C37" s="88"/>
      <c r="D37" s="88"/>
      <c r="E37" s="88"/>
      <c r="F37" s="88"/>
      <c r="G37" s="88" t="s">
        <v>263</v>
      </c>
      <c r="H37" s="88"/>
      <c r="I37" s="120">
        <f>ROUNDUP(I13*0.443347,0)+0.5</f>
        <v>8830038.5</v>
      </c>
      <c r="J37" s="88"/>
      <c r="K37" s="106"/>
    </row>
    <row r="38" spans="1:11" ht="15">
      <c r="A38" s="112">
        <f>ROW()</f>
        <v>38</v>
      </c>
      <c r="B38" s="118" t="s">
        <v>264</v>
      </c>
      <c r="C38" s="88"/>
      <c r="D38" s="88"/>
      <c r="E38" s="88"/>
      <c r="F38" s="88"/>
      <c r="G38" s="88"/>
      <c r="H38" s="126"/>
      <c r="I38" s="124">
        <f>SUM(I36:I37)</f>
        <v>33394336.880957842</v>
      </c>
      <c r="J38" s="88"/>
      <c r="K38" s="106"/>
    </row>
    <row r="39" spans="1:11" ht="15">
      <c r="A39" s="112">
        <f>ROW()</f>
        <v>39</v>
      </c>
      <c r="B39" s="118" t="s">
        <v>265</v>
      </c>
      <c r="C39" s="88"/>
      <c r="D39" s="88"/>
      <c r="E39" s="88"/>
      <c r="F39" s="88"/>
      <c r="G39" s="88" t="s">
        <v>266</v>
      </c>
      <c r="H39" s="126"/>
      <c r="I39" s="120">
        <f>I49</f>
        <v>-6593421.982209355</v>
      </c>
      <c r="J39" s="88"/>
      <c r="K39" s="106"/>
    </row>
    <row r="40" spans="1:11" ht="15.75" thickBot="1">
      <c r="A40" s="112">
        <f>ROW()</f>
        <v>40</v>
      </c>
      <c r="B40" s="121" t="s">
        <v>267</v>
      </c>
      <c r="C40" s="88"/>
      <c r="D40" s="88"/>
      <c r="E40" s="88"/>
      <c r="F40" s="88"/>
      <c r="G40" s="88"/>
      <c r="H40" s="126"/>
      <c r="I40" s="122">
        <f>SUM(I38:I39)</f>
        <v>26800914.898748487</v>
      </c>
      <c r="J40" s="88"/>
      <c r="K40" s="106"/>
    </row>
    <row r="41" spans="1:11" ht="15.75" thickTop="1">
      <c r="A41" s="113">
        <f>ROW()</f>
        <v>41</v>
      </c>
      <c r="B41" s="123" t="s">
        <v>476</v>
      </c>
      <c r="C41" s="116"/>
      <c r="D41" s="116"/>
      <c r="E41" s="116"/>
      <c r="F41" s="116"/>
      <c r="G41" s="116"/>
      <c r="H41" s="116"/>
      <c r="I41" s="116"/>
      <c r="J41" s="116"/>
      <c r="K41" s="91"/>
    </row>
    <row r="42" spans="1:11" ht="15">
      <c r="A42" s="112">
        <f>ROW()</f>
        <v>42</v>
      </c>
      <c r="B42" s="118" t="s">
        <v>268</v>
      </c>
      <c r="C42" s="88"/>
      <c r="D42" s="88"/>
      <c r="E42" s="88"/>
      <c r="F42" s="88"/>
      <c r="G42" s="88" t="s">
        <v>269</v>
      </c>
      <c r="H42" s="88"/>
      <c r="I42" s="127">
        <f>(I14+I16)*0.556653</f>
        <v>2969364.8321023774</v>
      </c>
      <c r="J42" s="88"/>
      <c r="K42" s="106"/>
    </row>
    <row r="43" spans="1:11" ht="15">
      <c r="A43" s="112">
        <f>ROW()</f>
        <v>43</v>
      </c>
      <c r="B43" s="118" t="s">
        <v>270</v>
      </c>
      <c r="C43" s="88"/>
      <c r="D43" s="88"/>
      <c r="E43" s="88"/>
      <c r="F43" s="88"/>
      <c r="G43" s="88" t="s">
        <v>255</v>
      </c>
      <c r="H43" s="88"/>
      <c r="I43" s="127">
        <f>ROUNDDOWN(I13*0.556653,0)</f>
        <v>11086726</v>
      </c>
      <c r="J43" s="88"/>
      <c r="K43" s="106"/>
    </row>
    <row r="44" spans="1:11" ht="15">
      <c r="A44" s="112">
        <f>ROW()</f>
        <v>44</v>
      </c>
      <c r="B44" s="118" t="s">
        <v>271</v>
      </c>
      <c r="C44" s="88"/>
      <c r="D44" s="88"/>
      <c r="E44" s="88"/>
      <c r="F44" s="88"/>
      <c r="G44" s="88" t="s">
        <v>272</v>
      </c>
      <c r="H44" s="88"/>
      <c r="I44" s="127">
        <f>ROUNDUP((I14+I16)*0.443347,0)</f>
        <v>2364955</v>
      </c>
      <c r="J44" s="88"/>
      <c r="K44" s="106"/>
    </row>
    <row r="45" spans="1:11" ht="15">
      <c r="A45" s="112">
        <f>ROW()</f>
        <v>45</v>
      </c>
      <c r="B45" s="118" t="s">
        <v>273</v>
      </c>
      <c r="C45" s="88"/>
      <c r="D45" s="88"/>
      <c r="E45" s="88"/>
      <c r="F45" s="88"/>
      <c r="G45" s="88" t="s">
        <v>263</v>
      </c>
      <c r="H45" s="88"/>
      <c r="I45" s="120">
        <f>ROUNDUP(I13*0.443347,0)+0.5</f>
        <v>8830038.5</v>
      </c>
      <c r="J45" s="88"/>
      <c r="K45" s="106"/>
    </row>
    <row r="46" spans="1:11" ht="15.75" thickBot="1">
      <c r="A46" s="112">
        <f>ROW()</f>
        <v>46</v>
      </c>
      <c r="B46" s="121" t="s">
        <v>274</v>
      </c>
      <c r="C46" s="88"/>
      <c r="D46" s="88"/>
      <c r="E46" s="88"/>
      <c r="F46" s="88"/>
      <c r="G46" s="88"/>
      <c r="H46" s="88"/>
      <c r="I46" s="122">
        <f>SUM(I42:I45)</f>
        <v>25251084.332102377</v>
      </c>
      <c r="J46" s="88"/>
      <c r="K46" s="106"/>
    </row>
    <row r="47" spans="1:11" ht="15.75" thickTop="1">
      <c r="A47" s="112">
        <f>ROW()</f>
        <v>47</v>
      </c>
      <c r="B47" s="117" t="s">
        <v>275</v>
      </c>
      <c r="C47" s="88"/>
      <c r="D47" s="88"/>
      <c r="E47" s="88"/>
      <c r="F47" s="88"/>
      <c r="G47" s="88"/>
      <c r="H47" s="88"/>
      <c r="I47" s="88"/>
      <c r="J47" s="88"/>
      <c r="K47" s="106"/>
    </row>
    <row r="48" spans="1:11" ht="15">
      <c r="A48" s="112">
        <f>ROW()</f>
        <v>48</v>
      </c>
      <c r="B48" s="118" t="s">
        <v>276</v>
      </c>
      <c r="C48" s="88"/>
      <c r="D48" s="88"/>
      <c r="E48" s="88"/>
      <c r="F48" s="88"/>
      <c r="G48" s="88"/>
      <c r="H48" s="128">
        <f>I48/$I$51</f>
        <v>0.7114254674355561</v>
      </c>
      <c r="I48" s="127">
        <v>-17964264.0221499</v>
      </c>
      <c r="J48" s="88"/>
      <c r="K48" s="106"/>
    </row>
    <row r="49" spans="1:11" ht="15">
      <c r="A49" s="112">
        <f>ROW()</f>
        <v>49</v>
      </c>
      <c r="B49" s="118" t="s">
        <v>277</v>
      </c>
      <c r="C49" s="88"/>
      <c r="D49" s="88"/>
      <c r="E49" s="88"/>
      <c r="F49" s="88"/>
      <c r="G49" s="88"/>
      <c r="H49" s="128">
        <f>I49/$I$51</f>
        <v>0.26111441637183147</v>
      </c>
      <c r="I49" s="127">
        <v>-6593421.982209355</v>
      </c>
      <c r="J49" s="88"/>
      <c r="K49" s="106"/>
    </row>
    <row r="50" spans="1:11" ht="15">
      <c r="A50" s="112">
        <f>ROW()</f>
        <v>50</v>
      </c>
      <c r="B50" s="118" t="s">
        <v>278</v>
      </c>
      <c r="C50" s="88"/>
      <c r="D50" s="88"/>
      <c r="E50" s="88"/>
      <c r="F50" s="88"/>
      <c r="G50" s="88"/>
      <c r="H50" s="128">
        <f>I50/$I$51</f>
        <v>0.02746011619261242</v>
      </c>
      <c r="I50" s="127">
        <v>-693397.6922996342</v>
      </c>
      <c r="J50" s="88"/>
      <c r="K50" s="106"/>
    </row>
    <row r="51" spans="1:11" ht="15.75" thickBot="1">
      <c r="A51" s="129">
        <f>ROW()</f>
        <v>51</v>
      </c>
      <c r="B51" s="130" t="s">
        <v>279</v>
      </c>
      <c r="C51" s="131"/>
      <c r="D51" s="131"/>
      <c r="E51" s="131"/>
      <c r="F51" s="131"/>
      <c r="G51" s="131"/>
      <c r="H51" s="132">
        <f>I51/$I$51</f>
        <v>1</v>
      </c>
      <c r="I51" s="122">
        <f>SUM(I48:I50)</f>
        <v>-25251083.69665889</v>
      </c>
      <c r="J51" s="131"/>
      <c r="K51" s="133"/>
    </row>
    <row r="52" ht="15.75" thickTop="1">
      <c r="A52" s="134"/>
    </row>
    <row r="53" ht="15">
      <c r="A53" s="135" t="s">
        <v>456</v>
      </c>
    </row>
    <row r="54" ht="15">
      <c r="A54" s="135"/>
    </row>
    <row r="55" spans="1:2" ht="15">
      <c r="A55" s="135"/>
      <c r="B55" s="84" t="s">
        <v>280</v>
      </c>
    </row>
    <row r="56" ht="15">
      <c r="B56" s="84" t="s">
        <v>290</v>
      </c>
    </row>
    <row r="57" ht="15">
      <c r="B57" s="84" t="s">
        <v>281</v>
      </c>
    </row>
    <row r="60" ht="15">
      <c r="B60" s="84" t="s">
        <v>457</v>
      </c>
    </row>
    <row r="61" ht="15">
      <c r="B61" s="84" t="s">
        <v>282</v>
      </c>
    </row>
    <row r="62" ht="15">
      <c r="B62" s="84" t="s">
        <v>283</v>
      </c>
    </row>
    <row r="63" ht="15">
      <c r="B63" s="136" t="s">
        <v>284</v>
      </c>
    </row>
    <row r="64" ht="15">
      <c r="B64" s="84" t="s">
        <v>285</v>
      </c>
    </row>
    <row r="65" ht="15">
      <c r="B65" s="84" t="s">
        <v>286</v>
      </c>
    </row>
  </sheetData>
  <sheetProtection/>
  <printOptions horizontalCentered="1"/>
  <pageMargins left="0.75" right="0.75" top="0.25" bottom="0.25" header="0.25" footer="0.25"/>
  <pageSetup horizontalDpi="600" verticalDpi="600" orientation="landscape" scale="67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9"/>
  <sheetViews>
    <sheetView zoomScale="88" zoomScaleNormal="88" workbookViewId="0" topLeftCell="A1">
      <selection activeCell="B10" sqref="B10"/>
    </sheetView>
  </sheetViews>
  <sheetFormatPr defaultColWidth="10.66015625" defaultRowHeight="10.5"/>
  <cols>
    <col min="1" max="1" width="74" style="305" customWidth="1"/>
    <col min="2" max="2" width="24.5" style="305" customWidth="1"/>
    <col min="3" max="3" width="24" style="305" customWidth="1"/>
    <col min="4" max="4" width="29" style="305" customWidth="1"/>
    <col min="5" max="16384" width="10.66015625" style="305" customWidth="1"/>
  </cols>
  <sheetData>
    <row r="1" spans="1:5" ht="12.75">
      <c r="A1" s="303" t="s">
        <v>480</v>
      </c>
      <c r="B1" s="303"/>
      <c r="C1" s="303"/>
      <c r="D1" s="303"/>
      <c r="E1" s="304"/>
    </row>
    <row r="2" spans="1:5" ht="12.75">
      <c r="A2" s="303" t="s">
        <v>458</v>
      </c>
      <c r="B2" s="303"/>
      <c r="C2" s="303"/>
      <c r="D2" s="303"/>
      <c r="E2" s="304"/>
    </row>
    <row r="3" spans="1:5" ht="12.75">
      <c r="A3" s="303" t="s">
        <v>200</v>
      </c>
      <c r="B3" s="303"/>
      <c r="C3" s="303"/>
      <c r="D3" s="303"/>
      <c r="E3" s="304"/>
    </row>
    <row r="4" spans="1:5" ht="12.75">
      <c r="A4" s="303"/>
      <c r="B4" s="303"/>
      <c r="C4" s="303"/>
      <c r="D4" s="303"/>
      <c r="E4" s="304"/>
    </row>
    <row r="5" spans="2:4" ht="51.75" customHeight="1">
      <c r="B5" s="306" t="s">
        <v>459</v>
      </c>
      <c r="C5" s="307" t="s">
        <v>479</v>
      </c>
      <c r="D5" s="306" t="s">
        <v>460</v>
      </c>
    </row>
    <row r="6" spans="1:4" ht="12.75">
      <c r="A6" s="308" t="s">
        <v>34</v>
      </c>
      <c r="B6" s="309" t="s">
        <v>201</v>
      </c>
      <c r="C6" s="309" t="s">
        <v>201</v>
      </c>
      <c r="D6" s="309" t="s">
        <v>201</v>
      </c>
    </row>
    <row r="7" spans="1:4" ht="12.75">
      <c r="A7" s="310"/>
      <c r="C7" s="331" t="s">
        <v>32</v>
      </c>
      <c r="D7" s="311"/>
    </row>
    <row r="8" ht="12.75">
      <c r="A8" s="305" t="s">
        <v>35</v>
      </c>
    </row>
    <row r="9" ht="12.75">
      <c r="A9" s="305" t="s">
        <v>36</v>
      </c>
    </row>
    <row r="10" ht="12.75">
      <c r="A10" s="305" t="s">
        <v>37</v>
      </c>
    </row>
    <row r="11" spans="1:4" ht="12.75">
      <c r="A11" s="305" t="s">
        <v>38</v>
      </c>
      <c r="B11" s="41">
        <v>6471625304.7</v>
      </c>
      <c r="C11" s="312"/>
      <c r="D11" s="41">
        <f aca="true" t="shared" si="0" ref="D11:D17">SUM(B11:C11)</f>
        <v>6471625304.7</v>
      </c>
    </row>
    <row r="12" spans="1:4" ht="12.75">
      <c r="A12" s="313" t="s">
        <v>39</v>
      </c>
      <c r="B12" s="43">
        <v>2308171</v>
      </c>
      <c r="D12" s="43">
        <f t="shared" si="0"/>
        <v>2308171</v>
      </c>
    </row>
    <row r="13" spans="1:4" ht="12.75">
      <c r="A13" s="305" t="s">
        <v>40</v>
      </c>
      <c r="B13" s="43">
        <v>0</v>
      </c>
      <c r="D13" s="43">
        <f t="shared" si="0"/>
        <v>0</v>
      </c>
    </row>
    <row r="14" spans="1:4" ht="12.75">
      <c r="A14" s="305" t="s">
        <v>41</v>
      </c>
      <c r="B14" s="43">
        <v>28549726.3</v>
      </c>
      <c r="D14" s="43">
        <f t="shared" si="0"/>
        <v>28549726.3</v>
      </c>
    </row>
    <row r="15" spans="1:4" ht="12.75">
      <c r="A15" s="305" t="s">
        <v>42</v>
      </c>
      <c r="B15" s="43">
        <v>150099393.8</v>
      </c>
      <c r="D15" s="43">
        <f t="shared" si="0"/>
        <v>150099393.8</v>
      </c>
    </row>
    <row r="16" spans="1:4" ht="12.75">
      <c r="A16" s="305" t="s">
        <v>43</v>
      </c>
      <c r="B16" s="43">
        <v>387834182.5</v>
      </c>
      <c r="D16" s="43">
        <f t="shared" si="0"/>
        <v>387834182.5</v>
      </c>
    </row>
    <row r="17" spans="1:4" ht="12.75">
      <c r="A17" s="305" t="s">
        <v>44</v>
      </c>
      <c r="B17" s="44">
        <v>251773352.5</v>
      </c>
      <c r="C17" s="314"/>
      <c r="D17" s="44">
        <f t="shared" si="0"/>
        <v>251773352.5</v>
      </c>
    </row>
    <row r="18" spans="1:4" ht="12.75">
      <c r="A18" s="305" t="s">
        <v>45</v>
      </c>
      <c r="B18" s="42">
        <v>7292190130.8</v>
      </c>
      <c r="D18" s="42">
        <f>SUM(D11:D17)</f>
        <v>7292190130.8</v>
      </c>
    </row>
    <row r="19" spans="2:4" ht="12.75">
      <c r="B19" s="315"/>
      <c r="D19" s="315"/>
    </row>
    <row r="20" spans="1:4" ht="12.75">
      <c r="A20" s="305" t="s">
        <v>46</v>
      </c>
      <c r="B20" s="315"/>
      <c r="D20" s="315"/>
    </row>
    <row r="21" spans="1:4" ht="12.75">
      <c r="A21" s="305" t="s">
        <v>47</v>
      </c>
      <c r="B21" s="43">
        <v>2611968389.1</v>
      </c>
      <c r="D21" s="43">
        <f>SUM(B21:C21)</f>
        <v>2611968389.1</v>
      </c>
    </row>
    <row r="22" spans="1:4" ht="12.75">
      <c r="A22" s="305" t="s">
        <v>48</v>
      </c>
      <c r="B22" s="43">
        <v>19142306.2</v>
      </c>
      <c r="D22" s="43">
        <f>SUM(B22:C22)</f>
        <v>19142306.2</v>
      </c>
    </row>
    <row r="23" spans="1:4" ht="12.75">
      <c r="A23" s="305" t="s">
        <v>49</v>
      </c>
      <c r="B23" s="43">
        <v>21153657.2</v>
      </c>
      <c r="D23" s="43">
        <f>SUM(B23:C23)</f>
        <v>21153657.2</v>
      </c>
    </row>
    <row r="24" spans="1:4" ht="12.75">
      <c r="A24" s="305" t="s">
        <v>50</v>
      </c>
      <c r="B24" s="43">
        <v>35622825.6</v>
      </c>
      <c r="D24" s="43">
        <f>SUM(B24:C24)</f>
        <v>35622825.6</v>
      </c>
    </row>
    <row r="25" spans="1:4" ht="12.75">
      <c r="A25" s="305" t="s">
        <v>51</v>
      </c>
      <c r="B25" s="44">
        <v>7815443.3</v>
      </c>
      <c r="C25" s="314"/>
      <c r="D25" s="44">
        <f>SUM(B25:C25)</f>
        <v>7815443.3</v>
      </c>
    </row>
    <row r="26" spans="1:4" ht="12.75">
      <c r="A26" s="305" t="s">
        <v>52</v>
      </c>
      <c r="B26" s="316">
        <v>2695702621.4</v>
      </c>
      <c r="D26" s="316">
        <f>SUM(D21:D25)</f>
        <v>2695702621.3999996</v>
      </c>
    </row>
    <row r="27" spans="2:4" ht="12.75">
      <c r="B27" s="315"/>
      <c r="D27" s="315"/>
    </row>
    <row r="28" spans="1:4" ht="12.75">
      <c r="A28" s="305" t="s">
        <v>53</v>
      </c>
      <c r="B28" s="315"/>
      <c r="D28" s="315"/>
    </row>
    <row r="29" spans="1:4" ht="12.75">
      <c r="A29" s="305" t="s">
        <v>54</v>
      </c>
      <c r="B29" s="43">
        <v>424880370.6</v>
      </c>
      <c r="D29" s="43">
        <f>SUM(B29:C29)</f>
        <v>424880370.6</v>
      </c>
    </row>
    <row r="30" spans="1:4" ht="12.75">
      <c r="A30" s="305" t="s">
        <v>55</v>
      </c>
      <c r="B30" s="43">
        <v>346293.8</v>
      </c>
      <c r="D30" s="43">
        <f>SUM(B30:C30)</f>
        <v>346293.8</v>
      </c>
    </row>
    <row r="31" spans="1:4" ht="12.75">
      <c r="A31" s="305" t="s">
        <v>56</v>
      </c>
      <c r="B31" s="44">
        <v>42669933.3</v>
      </c>
      <c r="C31" s="314"/>
      <c r="D31" s="44">
        <f>SUM(B31:C31)</f>
        <v>42669933.3</v>
      </c>
    </row>
    <row r="32" spans="1:4" ht="12.75">
      <c r="A32" s="305" t="s">
        <v>57</v>
      </c>
      <c r="B32" s="316">
        <v>467896597.8</v>
      </c>
      <c r="D32" s="316">
        <f>SUM(D29:D31)</f>
        <v>467896597.70000005</v>
      </c>
    </row>
    <row r="33" spans="2:4" ht="12.75">
      <c r="B33" s="315"/>
      <c r="D33" s="315"/>
    </row>
    <row r="34" spans="1:4" ht="12.75">
      <c r="A34" s="305" t="s">
        <v>58</v>
      </c>
      <c r="B34" s="315"/>
      <c r="D34" s="315"/>
    </row>
    <row r="35" spans="1:4" ht="12.75">
      <c r="A35" s="305" t="s">
        <v>59</v>
      </c>
      <c r="B35" s="43">
        <v>-3439137248.5</v>
      </c>
      <c r="D35" s="43">
        <f>SUM(B35:C35)</f>
        <v>-3439137248.5</v>
      </c>
    </row>
    <row r="36" spans="1:4" ht="12.75">
      <c r="A36" s="305" t="s">
        <v>60</v>
      </c>
      <c r="B36" s="43">
        <v>-187755975.8</v>
      </c>
      <c r="D36" s="43">
        <f>SUM(B36:C36)</f>
        <v>-187755975.8</v>
      </c>
    </row>
    <row r="37" spans="1:4" ht="12.75">
      <c r="A37" s="305" t="s">
        <v>61</v>
      </c>
      <c r="B37" s="44">
        <v>-55326900</v>
      </c>
      <c r="C37" s="314"/>
      <c r="D37" s="44">
        <f>SUM(B37:C37)</f>
        <v>-55326900</v>
      </c>
    </row>
    <row r="38" spans="1:4" ht="12.75">
      <c r="A38" s="305" t="s">
        <v>62</v>
      </c>
      <c r="B38" s="316">
        <v>-3682220124.3</v>
      </c>
      <c r="D38" s="316">
        <f>SUM(D35:D37)</f>
        <v>-3682220124.3</v>
      </c>
    </row>
    <row r="39" spans="2:4" ht="12.75">
      <c r="B39" s="313"/>
      <c r="D39" s="313"/>
    </row>
    <row r="40" spans="1:4" ht="12.75">
      <c r="A40" s="305" t="s">
        <v>63</v>
      </c>
      <c r="B40" s="316">
        <v>6773569225.6</v>
      </c>
      <c r="D40" s="316">
        <f>+D38+D32+D26+D18</f>
        <v>6773569225.599999</v>
      </c>
    </row>
    <row r="41" spans="2:4" ht="12.75">
      <c r="B41" s="315"/>
      <c r="D41" s="315"/>
    </row>
    <row r="42" spans="1:4" ht="12.75">
      <c r="A42" s="305" t="s">
        <v>64</v>
      </c>
      <c r="B42" s="315"/>
      <c r="D42" s="315"/>
    </row>
    <row r="43" spans="1:4" ht="12.75">
      <c r="A43" s="305" t="s">
        <v>65</v>
      </c>
      <c r="B43" s="315"/>
      <c r="D43" s="315"/>
    </row>
    <row r="44" spans="1:4" ht="12.75">
      <c r="A44" s="305" t="s">
        <v>66</v>
      </c>
      <c r="B44" s="317">
        <v>3346277.7</v>
      </c>
      <c r="D44" s="317">
        <f>SUM(B44:C44)</f>
        <v>3346277.7</v>
      </c>
    </row>
    <row r="45" spans="1:4" ht="12.75">
      <c r="A45" s="305" t="s">
        <v>67</v>
      </c>
      <c r="B45" s="317">
        <v>-536028.4</v>
      </c>
      <c r="D45" s="317">
        <f>SUM(B45:C45)</f>
        <v>-536028.4</v>
      </c>
    </row>
    <row r="46" spans="1:4" ht="12.75">
      <c r="A46" s="305" t="s">
        <v>68</v>
      </c>
      <c r="B46" s="317">
        <v>50141831.5</v>
      </c>
      <c r="D46" s="317">
        <f>SUM(B46:C46)</f>
        <v>50141831.5</v>
      </c>
    </row>
    <row r="47" spans="1:4" ht="12.75">
      <c r="A47" s="305" t="s">
        <v>69</v>
      </c>
      <c r="B47" s="318">
        <v>69277436</v>
      </c>
      <c r="C47" s="314"/>
      <c r="D47" s="318">
        <f>SUM(B47:C47)</f>
        <v>69277436</v>
      </c>
    </row>
    <row r="48" spans="1:4" ht="12.75">
      <c r="A48" s="305" t="s">
        <v>70</v>
      </c>
      <c r="B48" s="42">
        <v>122229516.8</v>
      </c>
      <c r="D48" s="42">
        <f>SUM(D44:D47)</f>
        <v>122229516.8</v>
      </c>
    </row>
    <row r="49" spans="2:4" ht="12.75">
      <c r="B49" s="315"/>
      <c r="D49" s="315"/>
    </row>
    <row r="50" spans="1:4" ht="12.75">
      <c r="A50" s="305" t="s">
        <v>71</v>
      </c>
      <c r="B50" s="316">
        <v>122229516.8</v>
      </c>
      <c r="D50" s="316">
        <f>+D48</f>
        <v>122229516.8</v>
      </c>
    </row>
    <row r="51" spans="2:4" ht="12.75">
      <c r="B51" s="315"/>
      <c r="D51" s="315"/>
    </row>
    <row r="52" spans="1:4" ht="12.75">
      <c r="A52" s="305" t="s">
        <v>72</v>
      </c>
      <c r="B52" s="315"/>
      <c r="D52" s="315"/>
    </row>
    <row r="53" spans="1:4" ht="12.75">
      <c r="A53" s="305" t="s">
        <v>73</v>
      </c>
      <c r="B53" s="315"/>
      <c r="D53" s="315"/>
    </row>
    <row r="54" spans="1:4" ht="12.75">
      <c r="A54" s="305" t="s">
        <v>74</v>
      </c>
      <c r="B54" s="317">
        <v>6355204.5</v>
      </c>
      <c r="D54" s="317">
        <f>SUM(B54:C54)</f>
        <v>6355204.5</v>
      </c>
    </row>
    <row r="55" spans="1:4" ht="12.75">
      <c r="A55" s="305" t="s">
        <v>75</v>
      </c>
      <c r="B55" s="317">
        <v>11957469.1</v>
      </c>
      <c r="D55" s="317">
        <f>SUM(B55:C55)</f>
        <v>11957469.1</v>
      </c>
    </row>
    <row r="56" spans="1:4" ht="12.75">
      <c r="A56" s="305" t="s">
        <v>76</v>
      </c>
      <c r="B56" s="317">
        <v>2609916.3</v>
      </c>
      <c r="D56" s="317">
        <f>SUM(B56:C56)</f>
        <v>2609916.3</v>
      </c>
    </row>
    <row r="57" spans="1:4" ht="12.75">
      <c r="A57" s="305" t="s">
        <v>77</v>
      </c>
      <c r="B57" s="318">
        <v>60328106.7</v>
      </c>
      <c r="C57" s="314"/>
      <c r="D57" s="318">
        <f>SUM(B57:C57)</f>
        <v>60328106.7</v>
      </c>
    </row>
    <row r="58" spans="1:4" ht="12.75">
      <c r="A58" s="305" t="s">
        <v>78</v>
      </c>
      <c r="B58" s="316">
        <v>81250696.5</v>
      </c>
      <c r="D58" s="316">
        <f>SUM(D54:D57)</f>
        <v>81250696.60000001</v>
      </c>
    </row>
    <row r="59" ht="12.75">
      <c r="D59" s="315"/>
    </row>
    <row r="60" spans="1:4" ht="12.75">
      <c r="A60" s="305" t="s">
        <v>79</v>
      </c>
      <c r="B60" s="318">
        <v>0</v>
      </c>
      <c r="C60" s="314"/>
      <c r="D60" s="318">
        <f>SUM(B60:C60)</f>
        <v>0</v>
      </c>
    </row>
    <row r="61" spans="1:4" ht="12.75">
      <c r="A61" s="305" t="s">
        <v>80</v>
      </c>
      <c r="B61" s="316">
        <f>SUM(B60)</f>
        <v>0</v>
      </c>
      <c r="D61" s="316">
        <f>SUM(D60)</f>
        <v>0</v>
      </c>
    </row>
    <row r="62" spans="2:4" ht="12.75">
      <c r="B62" s="316"/>
      <c r="D62" s="315"/>
    </row>
    <row r="63" ht="12.75">
      <c r="A63" s="305" t="s">
        <v>81</v>
      </c>
    </row>
    <row r="64" spans="1:4" ht="12.75">
      <c r="A64" s="305" t="s">
        <v>82</v>
      </c>
      <c r="B64" s="316">
        <v>3770155.5</v>
      </c>
      <c r="D64" s="317">
        <f aca="true" t="shared" si="1" ref="D64:D71">SUM(B64:C64)</f>
        <v>3770155.5</v>
      </c>
    </row>
    <row r="65" spans="1:4" ht="12.75">
      <c r="A65" s="305" t="s">
        <v>83</v>
      </c>
      <c r="B65" s="316">
        <v>203753410.7</v>
      </c>
      <c r="D65" s="317">
        <f t="shared" si="1"/>
        <v>203753410.7</v>
      </c>
    </row>
    <row r="66" spans="1:4" ht="12.75">
      <c r="A66" s="305" t="s">
        <v>84</v>
      </c>
      <c r="B66" s="316">
        <v>78602650.6</v>
      </c>
      <c r="D66" s="317">
        <f t="shared" si="1"/>
        <v>78602650.6</v>
      </c>
    </row>
    <row r="67" spans="1:4" ht="12.75">
      <c r="A67" s="305" t="s">
        <v>85</v>
      </c>
      <c r="B67" s="316">
        <v>266505.6</v>
      </c>
      <c r="D67" s="317">
        <f t="shared" si="1"/>
        <v>266505.6</v>
      </c>
    </row>
    <row r="68" spans="1:4" ht="12.75">
      <c r="A68" s="305" t="s">
        <v>86</v>
      </c>
      <c r="B68" s="316">
        <v>72.6</v>
      </c>
      <c r="D68" s="317">
        <f t="shared" si="1"/>
        <v>72.6</v>
      </c>
    </row>
    <row r="69" spans="1:4" ht="12.75">
      <c r="A69" s="305" t="s">
        <v>87</v>
      </c>
      <c r="B69" s="316">
        <v>133311523.6</v>
      </c>
      <c r="D69" s="317">
        <f t="shared" si="1"/>
        <v>133311523.6</v>
      </c>
    </row>
    <row r="70" spans="1:4" ht="12.75">
      <c r="A70" s="305" t="s">
        <v>88</v>
      </c>
      <c r="B70" s="316">
        <v>-12211.4</v>
      </c>
      <c r="D70" s="317">
        <f t="shared" si="1"/>
        <v>-12211.4</v>
      </c>
    </row>
    <row r="71" spans="1:4" ht="12.75">
      <c r="A71" s="305" t="s">
        <v>89</v>
      </c>
      <c r="B71" s="318">
        <v>-9255950.7</v>
      </c>
      <c r="C71" s="314"/>
      <c r="D71" s="318">
        <f t="shared" si="1"/>
        <v>-9255950.7</v>
      </c>
    </row>
    <row r="72" spans="1:4" ht="12.75">
      <c r="A72" s="305" t="s">
        <v>90</v>
      </c>
      <c r="B72" s="316">
        <v>410436156.6</v>
      </c>
      <c r="D72" s="42">
        <f>SUM(D64:D71)</f>
        <v>410436156.50000006</v>
      </c>
    </row>
    <row r="73" spans="2:4" ht="12.75">
      <c r="B73" s="315"/>
      <c r="D73" s="315"/>
    </row>
    <row r="74" spans="1:4" ht="12.75">
      <c r="A74" s="305" t="s">
        <v>91</v>
      </c>
      <c r="D74" s="315"/>
    </row>
    <row r="75" spans="1:4" ht="12.75">
      <c r="A75" s="305" t="s">
        <v>92</v>
      </c>
      <c r="B75" s="318">
        <v>-7987183.5</v>
      </c>
      <c r="C75" s="314"/>
      <c r="D75" s="318">
        <f>SUM(B75:C75)</f>
        <v>-7987183.5</v>
      </c>
    </row>
    <row r="76" spans="1:4" ht="12.75">
      <c r="A76" s="305" t="s">
        <v>93</v>
      </c>
      <c r="B76" s="316">
        <v>-7987183.5</v>
      </c>
      <c r="D76" s="316">
        <f>SUM(D75)</f>
        <v>-7987183.5</v>
      </c>
    </row>
    <row r="77" spans="2:4" ht="12.75">
      <c r="B77" s="315"/>
      <c r="D77" s="315"/>
    </row>
    <row r="78" spans="1:4" ht="12.75">
      <c r="A78" s="305" t="s">
        <v>94</v>
      </c>
      <c r="B78" s="315"/>
      <c r="D78" s="315"/>
    </row>
    <row r="79" spans="1:4" ht="12.75">
      <c r="A79" s="305" t="s">
        <v>95</v>
      </c>
      <c r="B79" s="317">
        <v>13726801.6</v>
      </c>
      <c r="D79" s="317">
        <f>SUM(B79:C79)</f>
        <v>13726801.6</v>
      </c>
    </row>
    <row r="80" spans="1:4" ht="12.75">
      <c r="A80" s="305" t="s">
        <v>96</v>
      </c>
      <c r="B80" s="317">
        <v>75568386.5</v>
      </c>
      <c r="D80" s="317">
        <f>SUM(B80:C80)</f>
        <v>75568386.5</v>
      </c>
    </row>
    <row r="81" spans="1:4" ht="12.75">
      <c r="A81" s="305" t="s">
        <v>97</v>
      </c>
      <c r="B81" s="317">
        <v>4462439</v>
      </c>
      <c r="D81" s="317">
        <f>SUM(B81:C81)</f>
        <v>4462439</v>
      </c>
    </row>
    <row r="82" spans="1:4" ht="12.75">
      <c r="A82" s="305" t="s">
        <v>98</v>
      </c>
      <c r="B82" s="317">
        <v>78361366.7</v>
      </c>
      <c r="D82" s="317">
        <f>SUM(B82:C82)</f>
        <v>78361366.7</v>
      </c>
    </row>
    <row r="83" spans="1:4" ht="12.75">
      <c r="A83" s="305" t="s">
        <v>99</v>
      </c>
      <c r="B83" s="318">
        <v>634673.5</v>
      </c>
      <c r="C83" s="314"/>
      <c r="D83" s="318">
        <f>SUM(B83:C83)</f>
        <v>634673.5</v>
      </c>
    </row>
    <row r="84" spans="1:4" ht="12.75">
      <c r="A84" s="305" t="s">
        <v>100</v>
      </c>
      <c r="B84" s="316">
        <v>172753667.2</v>
      </c>
      <c r="D84" s="316">
        <f>SUM(D79:D83)</f>
        <v>172753667.3</v>
      </c>
    </row>
    <row r="85" spans="2:4" ht="12.75">
      <c r="B85" s="315"/>
      <c r="D85" s="315"/>
    </row>
    <row r="86" spans="1:4" ht="12.75">
      <c r="A86" s="305" t="s">
        <v>101</v>
      </c>
      <c r="B86" s="315"/>
      <c r="D86" s="315"/>
    </row>
    <row r="87" spans="1:4" ht="12.75">
      <c r="A87" s="305" t="s">
        <v>102</v>
      </c>
      <c r="B87" s="317">
        <v>10812648.4</v>
      </c>
      <c r="D87" s="317">
        <f>SUM(B87:C87)</f>
        <v>10812648.4</v>
      </c>
    </row>
    <row r="88" spans="1:4" ht="12.75">
      <c r="A88" s="305" t="s">
        <v>103</v>
      </c>
      <c r="B88" s="318">
        <v>0</v>
      </c>
      <c r="C88" s="314"/>
      <c r="D88" s="318">
        <f>SUM(B88:C88)</f>
        <v>0</v>
      </c>
    </row>
    <row r="89" spans="1:4" ht="12.75">
      <c r="A89" s="305" t="s">
        <v>104</v>
      </c>
      <c r="B89" s="316">
        <v>10812648.4</v>
      </c>
      <c r="D89" s="316">
        <f>SUM(D87:D88)</f>
        <v>10812648.4</v>
      </c>
    </row>
    <row r="90" spans="2:4" ht="12.75">
      <c r="B90" s="315"/>
      <c r="D90" s="315"/>
    </row>
    <row r="91" spans="1:4" ht="12.75">
      <c r="A91" s="305" t="s">
        <v>105</v>
      </c>
      <c r="B91" s="315"/>
      <c r="D91" s="315"/>
    </row>
    <row r="92" spans="1:4" ht="12.75">
      <c r="A92" s="305" t="s">
        <v>106</v>
      </c>
      <c r="B92" s="317">
        <v>11711558.4</v>
      </c>
      <c r="D92" s="317">
        <f>SUM(B92:C92)</f>
        <v>11711558.4</v>
      </c>
    </row>
    <row r="93" spans="1:4" ht="12.75">
      <c r="A93" s="305" t="s">
        <v>107</v>
      </c>
      <c r="B93" s="317">
        <v>6253793.9</v>
      </c>
      <c r="D93" s="317">
        <f>SUM(B93:C93)</f>
        <v>6253793.9</v>
      </c>
    </row>
    <row r="94" spans="1:4" ht="12.75">
      <c r="A94" s="305" t="s">
        <v>108</v>
      </c>
      <c r="B94" s="318">
        <v>7699.4</v>
      </c>
      <c r="C94" s="314"/>
      <c r="D94" s="318">
        <f>SUM(B94:C94)</f>
        <v>7699.4</v>
      </c>
    </row>
    <row r="95" spans="1:4" ht="12.75">
      <c r="A95" s="305" t="s">
        <v>109</v>
      </c>
      <c r="B95" s="317">
        <v>17973051.8</v>
      </c>
      <c r="D95" s="317">
        <f>SUM(D92:D94)</f>
        <v>17973051.7</v>
      </c>
    </row>
    <row r="96" spans="2:4" ht="12.75">
      <c r="B96" s="315"/>
      <c r="D96" s="315"/>
    </row>
    <row r="97" spans="1:4" ht="12.75">
      <c r="A97" s="305" t="s">
        <v>110</v>
      </c>
      <c r="D97" s="315"/>
    </row>
    <row r="98" spans="1:4" ht="12.75">
      <c r="A98" s="305" t="s">
        <v>203</v>
      </c>
      <c r="B98" s="317">
        <v>439740243.6</v>
      </c>
      <c r="C98" s="319">
        <v>20112946.29625</v>
      </c>
      <c r="D98" s="317">
        <f>SUM(B98:C98)</f>
        <v>459853189.89625</v>
      </c>
    </row>
    <row r="99" spans="2:4" ht="12.75">
      <c r="B99" s="315"/>
      <c r="D99" s="315"/>
    </row>
    <row r="100" spans="1:4" ht="12.75">
      <c r="A100" s="305" t="s">
        <v>112</v>
      </c>
      <c r="B100" s="316">
        <v>1124979280.5</v>
      </c>
      <c r="C100" s="320">
        <f>+C98+C95+C89+C84+C76+C72+C61+C58</f>
        <v>20112946.29625</v>
      </c>
      <c r="D100" s="316">
        <f>+D98+D95+D89+D84+D76+D72+D61+D58</f>
        <v>1145092226.89625</v>
      </c>
    </row>
    <row r="101" spans="2:4" ht="12.75">
      <c r="B101" s="316"/>
      <c r="C101" s="320"/>
      <c r="D101" s="316"/>
    </row>
    <row r="102" spans="1:4" ht="12.75">
      <c r="A102" s="305" t="s">
        <v>113</v>
      </c>
      <c r="B102" s="43"/>
      <c r="D102" s="315"/>
    </row>
    <row r="103" spans="1:4" ht="12.75">
      <c r="A103" s="313" t="s">
        <v>114</v>
      </c>
      <c r="B103" s="43">
        <v>0</v>
      </c>
      <c r="D103" s="43"/>
    </row>
    <row r="104" spans="1:4" ht="12.75">
      <c r="A104" s="313" t="s">
        <v>115</v>
      </c>
      <c r="B104" s="43">
        <v>40260892.4</v>
      </c>
      <c r="D104" s="43">
        <f aca="true" t="shared" si="2" ref="D104:D116">SUM(B104:C104)</f>
        <v>40260892.4</v>
      </c>
    </row>
    <row r="105" spans="1:4" ht="12.75">
      <c r="A105" s="305" t="s">
        <v>116</v>
      </c>
      <c r="B105" s="43">
        <v>3285625.1</v>
      </c>
      <c r="D105" s="43">
        <f t="shared" si="2"/>
        <v>3285625.1</v>
      </c>
    </row>
    <row r="106" spans="1:4" ht="12.75">
      <c r="A106" s="305" t="s">
        <v>117</v>
      </c>
      <c r="B106" s="43">
        <v>0</v>
      </c>
      <c r="D106" s="43">
        <f t="shared" si="2"/>
        <v>0</v>
      </c>
    </row>
    <row r="107" spans="1:4" ht="12.75">
      <c r="A107" s="313" t="s">
        <v>118</v>
      </c>
      <c r="B107" s="43">
        <v>45331738.8</v>
      </c>
      <c r="C107" s="313"/>
      <c r="D107" s="43">
        <f t="shared" si="2"/>
        <v>45331738.8</v>
      </c>
    </row>
    <row r="108" spans="1:4" ht="12.75">
      <c r="A108" s="305" t="s">
        <v>119</v>
      </c>
      <c r="B108" s="43">
        <v>98961816.7</v>
      </c>
      <c r="D108" s="43">
        <f t="shared" si="2"/>
        <v>98961816.7</v>
      </c>
    </row>
    <row r="109" spans="1:4" ht="12.75">
      <c r="A109" s="305" t="s">
        <v>120</v>
      </c>
      <c r="B109" s="43">
        <v>11615247.3</v>
      </c>
      <c r="D109" s="43">
        <f t="shared" si="2"/>
        <v>11615247.3</v>
      </c>
    </row>
    <row r="110" spans="1:4" ht="12.75">
      <c r="A110" s="315" t="s">
        <v>121</v>
      </c>
      <c r="B110" s="43">
        <v>52576506.4</v>
      </c>
      <c r="D110" s="43">
        <f t="shared" si="2"/>
        <v>52576506.4</v>
      </c>
    </row>
    <row r="111" spans="1:4" ht="12.75">
      <c r="A111" s="305" t="s">
        <v>122</v>
      </c>
      <c r="B111" s="43">
        <v>440868287.2</v>
      </c>
      <c r="D111" s="43">
        <f t="shared" si="2"/>
        <v>440868287.2</v>
      </c>
    </row>
    <row r="112" spans="1:4" ht="12.75">
      <c r="A112" s="305" t="s">
        <v>123</v>
      </c>
      <c r="B112" s="43">
        <v>2152924.2</v>
      </c>
      <c r="D112" s="43">
        <f t="shared" si="2"/>
        <v>2152924.2</v>
      </c>
    </row>
    <row r="113" spans="1:4" ht="12.75">
      <c r="A113" s="305" t="s">
        <v>124</v>
      </c>
      <c r="B113" s="43">
        <v>964413.6</v>
      </c>
      <c r="D113" s="43">
        <f t="shared" si="2"/>
        <v>964413.6</v>
      </c>
    </row>
    <row r="114" spans="1:4" ht="12.75">
      <c r="A114" s="305" t="s">
        <v>108</v>
      </c>
      <c r="B114" s="43">
        <v>327444354.2</v>
      </c>
      <c r="C114" s="321"/>
      <c r="D114" s="43">
        <f t="shared" si="2"/>
        <v>327444354.2</v>
      </c>
    </row>
    <row r="115" spans="1:4" ht="12.75">
      <c r="A115" s="305" t="s">
        <v>125</v>
      </c>
      <c r="B115" s="43">
        <v>525242.1</v>
      </c>
      <c r="D115" s="43">
        <f t="shared" si="2"/>
        <v>525242.1</v>
      </c>
    </row>
    <row r="116" spans="1:4" ht="12.75">
      <c r="A116" s="305" t="s">
        <v>126</v>
      </c>
      <c r="B116" s="44">
        <v>18921718.2</v>
      </c>
      <c r="C116" s="314"/>
      <c r="D116" s="44">
        <f t="shared" si="2"/>
        <v>18921718.2</v>
      </c>
    </row>
    <row r="117" spans="1:4" ht="12.75">
      <c r="A117" s="305" t="s">
        <v>127</v>
      </c>
      <c r="B117" s="316">
        <v>1042908766.1</v>
      </c>
      <c r="D117" s="316">
        <f>SUM(D103:D116)</f>
        <v>1042908766.2000002</v>
      </c>
    </row>
    <row r="118" spans="2:4" ht="12.75">
      <c r="B118" s="315"/>
      <c r="D118" s="315"/>
    </row>
    <row r="119" spans="1:4" ht="13.5" thickBot="1">
      <c r="A119" s="305" t="s">
        <v>128</v>
      </c>
      <c r="B119" s="45">
        <v>9063686789.1</v>
      </c>
      <c r="C119" s="45">
        <f>+C117+C100+C50+C40</f>
        <v>20112946.29625</v>
      </c>
      <c r="D119" s="45">
        <f>+D117+D100+D50+D40</f>
        <v>9083799735.49625</v>
      </c>
    </row>
    <row r="120" spans="2:4" ht="13.5" thickTop="1">
      <c r="B120" s="315"/>
      <c r="D120" s="315"/>
    </row>
    <row r="121" spans="1:4" ht="12.75">
      <c r="A121" s="305" t="s">
        <v>129</v>
      </c>
      <c r="B121" s="315"/>
      <c r="D121" s="315"/>
    </row>
    <row r="122" spans="1:4" ht="12.75">
      <c r="A122" s="305" t="s">
        <v>130</v>
      </c>
      <c r="B122" s="315"/>
      <c r="D122" s="315"/>
    </row>
    <row r="123" spans="1:4" ht="12.75">
      <c r="A123" s="305" t="s">
        <v>131</v>
      </c>
      <c r="B123" s="41">
        <v>-2258797.2</v>
      </c>
      <c r="C123" s="312"/>
      <c r="D123" s="41">
        <f aca="true" t="shared" si="3" ref="D123:D136">SUM(B123:C123)</f>
        <v>-2258797.2</v>
      </c>
    </row>
    <row r="124" spans="1:4" ht="12.75">
      <c r="A124" s="305" t="s">
        <v>132</v>
      </c>
      <c r="B124" s="317">
        <v>-226751482.1</v>
      </c>
      <c r="D124" s="317">
        <f t="shared" si="3"/>
        <v>-226751482.1</v>
      </c>
    </row>
    <row r="125" spans="1:4" ht="12.75">
      <c r="A125" s="305" t="s">
        <v>133</v>
      </c>
      <c r="B125" s="317">
        <v>0</v>
      </c>
      <c r="D125" s="317">
        <f t="shared" si="3"/>
        <v>0</v>
      </c>
    </row>
    <row r="126" spans="1:4" ht="12.75">
      <c r="A126" s="305" t="s">
        <v>134</v>
      </c>
      <c r="B126" s="317">
        <v>-114183333.3</v>
      </c>
      <c r="D126" s="317">
        <f t="shared" si="3"/>
        <v>-114183333.3</v>
      </c>
    </row>
    <row r="127" spans="1:4" ht="12.75">
      <c r="A127" s="305" t="s">
        <v>135</v>
      </c>
      <c r="B127" s="317">
        <v>-268716361.2</v>
      </c>
      <c r="D127" s="317">
        <f t="shared" si="3"/>
        <v>-268716361.2</v>
      </c>
    </row>
    <row r="128" spans="1:4" ht="12.75">
      <c r="A128" s="305" t="s">
        <v>136</v>
      </c>
      <c r="B128" s="317">
        <v>-22885285.2</v>
      </c>
      <c r="D128" s="317">
        <f t="shared" si="3"/>
        <v>-22885285.2</v>
      </c>
    </row>
    <row r="129" spans="1:4" ht="12.75">
      <c r="A129" s="305" t="s">
        <v>137</v>
      </c>
      <c r="B129" s="317">
        <v>-315344.4</v>
      </c>
      <c r="D129" s="317">
        <f t="shared" si="3"/>
        <v>-315344.4</v>
      </c>
    </row>
    <row r="130" spans="1:4" ht="12.75">
      <c r="A130" s="305" t="s">
        <v>138</v>
      </c>
      <c r="B130" s="317">
        <v>-28955345.8</v>
      </c>
      <c r="D130" s="317">
        <f t="shared" si="3"/>
        <v>-28955345.8</v>
      </c>
    </row>
    <row r="131" spans="1:4" ht="12.75">
      <c r="A131" s="305" t="s">
        <v>139</v>
      </c>
      <c r="B131" s="317">
        <v>4916978.4</v>
      </c>
      <c r="C131" s="319">
        <v>-20112946.096249994</v>
      </c>
      <c r="D131" s="317">
        <f t="shared" si="3"/>
        <v>-15195967.696249994</v>
      </c>
    </row>
    <row r="132" spans="1:4" ht="12.75">
      <c r="A132" s="305" t="s">
        <v>140</v>
      </c>
      <c r="B132" s="317">
        <v>-56550356.1</v>
      </c>
      <c r="D132" s="317">
        <f t="shared" si="3"/>
        <v>-56550356.1</v>
      </c>
    </row>
    <row r="133" spans="1:4" ht="12.75">
      <c r="A133" s="305" t="s">
        <v>141</v>
      </c>
      <c r="B133" s="317">
        <v>0</v>
      </c>
      <c r="D133" s="317">
        <f t="shared" si="3"/>
        <v>0</v>
      </c>
    </row>
    <row r="134" spans="1:4" ht="12.75">
      <c r="A134" s="305" t="s">
        <v>142</v>
      </c>
      <c r="B134" s="317">
        <v>-2267181.1</v>
      </c>
      <c r="D134" s="317">
        <f t="shared" si="3"/>
        <v>-2267181.1</v>
      </c>
    </row>
    <row r="135" spans="1:4" ht="12.75">
      <c r="A135" s="305" t="s">
        <v>143</v>
      </c>
      <c r="B135" s="317">
        <v>-15533610</v>
      </c>
      <c r="D135" s="317">
        <f t="shared" si="3"/>
        <v>-15533610</v>
      </c>
    </row>
    <row r="136" spans="1:4" ht="12.75">
      <c r="A136" s="313" t="s">
        <v>144</v>
      </c>
      <c r="B136" s="318">
        <v>-2258160.7</v>
      </c>
      <c r="C136" s="314"/>
      <c r="D136" s="318">
        <f t="shared" si="3"/>
        <v>-2258160.7</v>
      </c>
    </row>
    <row r="137" spans="1:4" ht="12.75">
      <c r="A137" s="305" t="s">
        <v>145</v>
      </c>
      <c r="B137" s="316">
        <v>-735758278.8</v>
      </c>
      <c r="C137" s="320">
        <f>SUM(C123:C136)</f>
        <v>-20112946.096249994</v>
      </c>
      <c r="D137" s="316">
        <f>SUM(D123:D136)</f>
        <v>-755871224.79625</v>
      </c>
    </row>
    <row r="138" spans="2:4" ht="12.75">
      <c r="B138" s="315"/>
      <c r="D138" s="315"/>
    </row>
    <row r="139" spans="1:4" ht="12.75">
      <c r="A139" s="305" t="s">
        <v>146</v>
      </c>
      <c r="B139" s="315"/>
      <c r="D139" s="315"/>
    </row>
    <row r="140" spans="1:4" ht="12.75">
      <c r="A140" s="305" t="s">
        <v>147</v>
      </c>
      <c r="B140" s="315"/>
      <c r="D140" s="315"/>
    </row>
    <row r="141" spans="1:4" ht="12.75">
      <c r="A141" s="305" t="s">
        <v>148</v>
      </c>
      <c r="B141" s="317">
        <v>0</v>
      </c>
      <c r="D141" s="317"/>
    </row>
    <row r="142" spans="1:4" ht="12.75">
      <c r="A142" s="305" t="s">
        <v>149</v>
      </c>
      <c r="B142" s="318">
        <v>-77264905.3</v>
      </c>
      <c r="C142" s="314"/>
      <c r="D142" s="318">
        <f>SUM(B142:C142)</f>
        <v>-77264905.3</v>
      </c>
    </row>
    <row r="143" spans="1:4" ht="12.75">
      <c r="A143" s="305" t="s">
        <v>150</v>
      </c>
      <c r="B143" s="316">
        <v>-77264905.3</v>
      </c>
      <c r="D143" s="316">
        <f>SUM(D141:D142)</f>
        <v>-77264905.3</v>
      </c>
    </row>
    <row r="144" spans="2:4" ht="12.75">
      <c r="B144" s="315"/>
      <c r="D144" s="315"/>
    </row>
    <row r="145" spans="1:4" ht="12.75">
      <c r="A145" s="305" t="s">
        <v>151</v>
      </c>
      <c r="B145" s="315"/>
      <c r="D145" s="315"/>
    </row>
    <row r="146" spans="1:4" ht="12.75">
      <c r="A146" s="305" t="s">
        <v>152</v>
      </c>
      <c r="B146" s="317">
        <v>-318143.4</v>
      </c>
      <c r="D146" s="317">
        <f>SUM(B146:C146)</f>
        <v>-318143.4</v>
      </c>
    </row>
    <row r="147" spans="1:4" ht="12.75">
      <c r="A147" s="305" t="s">
        <v>153</v>
      </c>
      <c r="B147" s="317">
        <v>-1077467919.3</v>
      </c>
      <c r="C147" s="321">
        <v>1.7136335372924805E-07</v>
      </c>
      <c r="D147" s="317">
        <f>SUM(B147:C147)</f>
        <v>-1077467919.2999997</v>
      </c>
    </row>
    <row r="148" spans="1:4" ht="12.75">
      <c r="A148" s="305" t="s">
        <v>149</v>
      </c>
      <c r="B148" s="318">
        <v>-233858255</v>
      </c>
      <c r="C148" s="314"/>
      <c r="D148" s="318">
        <f>SUM(B148:C148)</f>
        <v>-233858255</v>
      </c>
    </row>
    <row r="149" spans="1:4" ht="12.75">
      <c r="A149" s="305" t="s">
        <v>154</v>
      </c>
      <c r="B149" s="316">
        <v>-1311644317.6</v>
      </c>
      <c r="D149" s="316">
        <f>SUM(D146:D148)</f>
        <v>-1311644317.6999998</v>
      </c>
    </row>
    <row r="150" spans="2:4" ht="12.75">
      <c r="B150" s="315"/>
      <c r="D150" s="315"/>
    </row>
    <row r="151" spans="1:4" ht="12.75">
      <c r="A151" s="305" t="s">
        <v>155</v>
      </c>
      <c r="B151" s="316">
        <v>-1388909222.9</v>
      </c>
      <c r="D151" s="316">
        <f>+D149+D143</f>
        <v>-1388909222.9999998</v>
      </c>
    </row>
    <row r="152" spans="2:4" ht="12.75">
      <c r="B152" s="315"/>
      <c r="D152" s="315"/>
    </row>
    <row r="153" spans="1:4" ht="12.75">
      <c r="A153" s="305" t="s">
        <v>156</v>
      </c>
      <c r="B153" s="315"/>
      <c r="D153" s="315"/>
    </row>
    <row r="154" spans="1:4" ht="12.75">
      <c r="A154" s="315" t="s">
        <v>157</v>
      </c>
      <c r="B154" s="317"/>
      <c r="D154" s="317"/>
    </row>
    <row r="155" spans="1:4" ht="12.75">
      <c r="A155" s="305" t="s">
        <v>158</v>
      </c>
      <c r="B155" s="317">
        <v>-153009174.9</v>
      </c>
      <c r="D155" s="317">
        <f aca="true" t="shared" si="4" ref="D155:D164">SUM(B155:C155)</f>
        <v>-153009174.9</v>
      </c>
    </row>
    <row r="156" spans="1:4" ht="12.75">
      <c r="A156" s="305" t="s">
        <v>159</v>
      </c>
      <c r="B156" s="317">
        <v>-285416.7</v>
      </c>
      <c r="D156" s="317">
        <f t="shared" si="4"/>
        <v>-285416.7</v>
      </c>
    </row>
    <row r="157" spans="1:4" ht="12.75">
      <c r="A157" s="305" t="s">
        <v>160</v>
      </c>
      <c r="B157" s="317">
        <v>-57473530.7</v>
      </c>
      <c r="D157" s="317">
        <f t="shared" si="4"/>
        <v>-57473530.7</v>
      </c>
    </row>
    <row r="158" spans="1:4" ht="12.75">
      <c r="A158" s="305" t="s">
        <v>161</v>
      </c>
      <c r="B158" s="317">
        <v>-73624969.5</v>
      </c>
      <c r="D158" s="317">
        <f t="shared" si="4"/>
        <v>-73624969.5</v>
      </c>
    </row>
    <row r="159" spans="1:4" ht="12.75">
      <c r="A159" s="305" t="s">
        <v>162</v>
      </c>
      <c r="B159" s="317">
        <v>-21752502.4</v>
      </c>
      <c r="D159" s="317">
        <f t="shared" si="4"/>
        <v>-21752502.4</v>
      </c>
    </row>
    <row r="160" spans="1:4" ht="12.75">
      <c r="A160" s="305" t="s">
        <v>163</v>
      </c>
      <c r="B160" s="317">
        <v>-99292866.2</v>
      </c>
      <c r="D160" s="317">
        <f t="shared" si="4"/>
        <v>-99292866.2</v>
      </c>
    </row>
    <row r="161" spans="1:4" ht="12.75">
      <c r="A161" s="305" t="s">
        <v>148</v>
      </c>
      <c r="B161" s="317">
        <v>-190652150.2</v>
      </c>
      <c r="D161" s="317">
        <f t="shared" si="4"/>
        <v>-190652150.2</v>
      </c>
    </row>
    <row r="162" spans="1:4" ht="12.75">
      <c r="A162" s="305" t="s">
        <v>164</v>
      </c>
      <c r="B162" s="317">
        <v>-54514359.1</v>
      </c>
      <c r="D162" s="317">
        <f t="shared" si="4"/>
        <v>-54514359.1</v>
      </c>
    </row>
    <row r="163" spans="1:4" ht="12.75">
      <c r="A163" s="305" t="s">
        <v>165</v>
      </c>
      <c r="B163" s="317">
        <v>-4907492.1</v>
      </c>
      <c r="D163" s="317">
        <f t="shared" si="4"/>
        <v>-4907492.1</v>
      </c>
    </row>
    <row r="164" spans="1:4" ht="12.75">
      <c r="A164" s="305" t="s">
        <v>166</v>
      </c>
      <c r="B164" s="318">
        <v>-70581.8</v>
      </c>
      <c r="C164" s="314"/>
      <c r="D164" s="318">
        <f t="shared" si="4"/>
        <v>-70581.8</v>
      </c>
    </row>
    <row r="165" spans="1:4" ht="12.75">
      <c r="A165" s="305" t="s">
        <v>167</v>
      </c>
      <c r="B165" s="316">
        <v>-655583043.5</v>
      </c>
      <c r="D165" s="316">
        <f>SUM(D154:D164)</f>
        <v>-655583043.5999999</v>
      </c>
    </row>
    <row r="166" spans="2:4" ht="12.75">
      <c r="B166" s="315"/>
      <c r="D166" s="315"/>
    </row>
    <row r="167" spans="1:4" ht="12.75">
      <c r="A167" s="305" t="s">
        <v>168</v>
      </c>
      <c r="B167" s="315"/>
      <c r="D167" s="315"/>
    </row>
    <row r="168" spans="1:4" ht="12.75">
      <c r="A168" s="305" t="s">
        <v>169</v>
      </c>
      <c r="B168" s="315"/>
      <c r="D168" s="315"/>
    </row>
    <row r="169" spans="1:4" ht="12.75">
      <c r="A169" s="305" t="s">
        <v>170</v>
      </c>
      <c r="B169" s="315"/>
      <c r="D169" s="315"/>
    </row>
    <row r="170" spans="1:4" ht="12.75">
      <c r="A170" s="305" t="s">
        <v>171</v>
      </c>
      <c r="B170" s="317">
        <v>-859037.9</v>
      </c>
      <c r="D170" s="317">
        <f aca="true" t="shared" si="5" ref="D170:D181">SUM(B170:C170)</f>
        <v>-859037.9</v>
      </c>
    </row>
    <row r="171" spans="1:4" ht="12.75">
      <c r="A171" s="305" t="s">
        <v>172</v>
      </c>
      <c r="B171" s="317">
        <v>-478145249.9</v>
      </c>
      <c r="D171" s="317">
        <f t="shared" si="5"/>
        <v>-478145249.9</v>
      </c>
    </row>
    <row r="172" spans="1:4" ht="12.75">
      <c r="A172" s="305" t="s">
        <v>173</v>
      </c>
      <c r="B172" s="317">
        <v>0</v>
      </c>
      <c r="D172" s="317">
        <f t="shared" si="5"/>
        <v>0</v>
      </c>
    </row>
    <row r="173" spans="1:4" ht="12.75">
      <c r="A173" s="305" t="s">
        <v>174</v>
      </c>
      <c r="B173" s="317">
        <v>-2488196691.5</v>
      </c>
      <c r="D173" s="317">
        <f t="shared" si="5"/>
        <v>-2488196691.5</v>
      </c>
    </row>
    <row r="174" spans="1:4" ht="12.75">
      <c r="A174" s="305" t="s">
        <v>175</v>
      </c>
      <c r="B174" s="317">
        <v>7133879.4</v>
      </c>
      <c r="D174" s="317">
        <f t="shared" si="5"/>
        <v>7133879.4</v>
      </c>
    </row>
    <row r="175" spans="1:4" ht="12.75">
      <c r="A175" s="305" t="s">
        <v>176</v>
      </c>
      <c r="B175" s="317">
        <v>-8376461</v>
      </c>
      <c r="D175" s="317">
        <f t="shared" si="5"/>
        <v>-8376461</v>
      </c>
    </row>
    <row r="176" spans="1:4" ht="12.75">
      <c r="A176" s="305" t="s">
        <v>177</v>
      </c>
      <c r="B176" s="317">
        <v>-337597725.2</v>
      </c>
      <c r="D176" s="317">
        <f t="shared" si="5"/>
        <v>-337597725.2</v>
      </c>
    </row>
    <row r="177" spans="1:4" ht="12.75">
      <c r="A177" s="305" t="s">
        <v>178</v>
      </c>
      <c r="B177" s="317">
        <v>6008147.6</v>
      </c>
      <c r="D177" s="317">
        <f t="shared" si="5"/>
        <v>6008147.6</v>
      </c>
    </row>
    <row r="178" spans="1:4" ht="12.75">
      <c r="A178" s="305" t="s">
        <v>179</v>
      </c>
      <c r="B178" s="317">
        <v>180318423</v>
      </c>
      <c r="D178" s="317">
        <f t="shared" si="5"/>
        <v>180318423</v>
      </c>
    </row>
    <row r="179" spans="1:4" ht="12.75">
      <c r="A179" s="305" t="s">
        <v>180</v>
      </c>
      <c r="B179" s="317">
        <v>22105521.1</v>
      </c>
      <c r="D179" s="317">
        <f t="shared" si="5"/>
        <v>22105521.1</v>
      </c>
    </row>
    <row r="180" spans="1:4" ht="12.75">
      <c r="A180" s="305" t="s">
        <v>181</v>
      </c>
      <c r="B180" s="317">
        <v>122976007.1</v>
      </c>
      <c r="D180" s="317">
        <f t="shared" si="5"/>
        <v>122976007.1</v>
      </c>
    </row>
    <row r="181" spans="1:4" ht="12.75">
      <c r="A181" s="305" t="s">
        <v>182</v>
      </c>
      <c r="B181" s="318">
        <v>5848610</v>
      </c>
      <c r="C181" s="314"/>
      <c r="D181" s="318">
        <f t="shared" si="5"/>
        <v>5848610</v>
      </c>
    </row>
    <row r="182" spans="1:4" ht="12.75">
      <c r="A182" s="305" t="s">
        <v>183</v>
      </c>
      <c r="B182" s="316">
        <v>-2968784577.2</v>
      </c>
      <c r="D182" s="316">
        <f>SUM(D170:D181)</f>
        <v>-2968784577.3</v>
      </c>
    </row>
    <row r="183" spans="2:4" ht="12.75">
      <c r="B183" s="315"/>
      <c r="D183" s="315"/>
    </row>
    <row r="184" spans="1:4" ht="12.75">
      <c r="A184" s="305" t="s">
        <v>184</v>
      </c>
      <c r="B184" s="316">
        <v>-2968784577.2</v>
      </c>
      <c r="D184" s="316">
        <f>+D182</f>
        <v>-2968784577.3</v>
      </c>
    </row>
    <row r="185" spans="2:4" ht="12.75">
      <c r="B185" s="315"/>
      <c r="D185" s="315"/>
    </row>
    <row r="186" spans="1:4" ht="12.75">
      <c r="A186" s="305" t="s">
        <v>185</v>
      </c>
      <c r="B186" s="315"/>
      <c r="D186" s="315"/>
    </row>
    <row r="187" spans="1:4" ht="12.75">
      <c r="A187" s="305" t="s">
        <v>186</v>
      </c>
      <c r="B187" s="318">
        <v>0</v>
      </c>
      <c r="C187" s="314"/>
      <c r="D187" s="318">
        <f>SUM(B187:C187)</f>
        <v>0</v>
      </c>
    </row>
    <row r="188" spans="1:4" ht="12.75">
      <c r="A188" s="305" t="s">
        <v>187</v>
      </c>
      <c r="B188" s="316">
        <v>0</v>
      </c>
      <c r="D188" s="316"/>
    </row>
    <row r="189" spans="2:4" ht="12.75">
      <c r="B189" s="315"/>
      <c r="D189" s="315"/>
    </row>
    <row r="190" spans="1:4" ht="12.75">
      <c r="A190" s="305" t="s">
        <v>188</v>
      </c>
      <c r="B190" s="315"/>
      <c r="D190" s="315"/>
    </row>
    <row r="191" spans="1:4" ht="12.75">
      <c r="A191" s="305" t="s">
        <v>189</v>
      </c>
      <c r="B191" s="318">
        <v>0</v>
      </c>
      <c r="C191" s="314"/>
      <c r="D191" s="318">
        <f>SUM(B191:C191)</f>
        <v>0</v>
      </c>
    </row>
    <row r="192" spans="1:4" ht="12.75">
      <c r="A192" s="305" t="s">
        <v>190</v>
      </c>
      <c r="B192" s="316">
        <v>0</v>
      </c>
      <c r="D192" s="316"/>
    </row>
    <row r="193" spans="2:4" ht="12.75">
      <c r="B193" s="315"/>
      <c r="D193" s="315"/>
    </row>
    <row r="194" spans="1:4" ht="12.75">
      <c r="A194" s="305" t="s">
        <v>191</v>
      </c>
      <c r="B194" s="315"/>
      <c r="D194" s="315"/>
    </row>
    <row r="195" spans="1:4" ht="12.75">
      <c r="A195" s="305" t="s">
        <v>192</v>
      </c>
      <c r="B195" s="317">
        <v>-3064651666.7</v>
      </c>
      <c r="D195" s="317">
        <f>SUM(B195:C195)</f>
        <v>-3064651666.7</v>
      </c>
    </row>
    <row r="196" spans="1:4" ht="12.75">
      <c r="A196" s="305" t="s">
        <v>193</v>
      </c>
      <c r="B196" s="317">
        <v>-250000000</v>
      </c>
      <c r="D196" s="317">
        <f>SUM(B196:C196)</f>
        <v>-250000000</v>
      </c>
    </row>
    <row r="197" spans="1:4" ht="12.75">
      <c r="A197" s="305" t="s">
        <v>194</v>
      </c>
      <c r="B197" s="318">
        <v>0</v>
      </c>
      <c r="C197" s="314"/>
      <c r="D197" s="318">
        <f>SUM(B197:C197)</f>
        <v>0</v>
      </c>
    </row>
    <row r="198" spans="1:4" ht="12.75">
      <c r="A198" s="305" t="s">
        <v>195</v>
      </c>
      <c r="B198" s="317">
        <v>-3314651666.7</v>
      </c>
      <c r="D198" s="317">
        <f>SUM(D195:D197)</f>
        <v>-3314651666.7</v>
      </c>
    </row>
    <row r="199" spans="2:4" ht="12.75">
      <c r="B199" s="315"/>
      <c r="D199" s="315"/>
    </row>
    <row r="200" spans="1:4" ht="12.75">
      <c r="A200" s="305" t="s">
        <v>196</v>
      </c>
      <c r="B200" s="316">
        <v>-3314651666.7</v>
      </c>
      <c r="D200" s="316">
        <f>+D198</f>
        <v>-3314651666.7</v>
      </c>
    </row>
    <row r="201" spans="2:4" ht="12.75">
      <c r="B201" s="315"/>
      <c r="D201" s="315"/>
    </row>
    <row r="202" spans="1:4" ht="12.75">
      <c r="A202" s="305" t="s">
        <v>197</v>
      </c>
      <c r="B202" s="316">
        <v>-3314651666.7</v>
      </c>
      <c r="D202" s="316">
        <f>+D200+D192+D188</f>
        <v>-3314651666.7</v>
      </c>
    </row>
    <row r="203" spans="2:4" ht="12.75">
      <c r="B203" s="315"/>
      <c r="D203" s="315"/>
    </row>
    <row r="204" spans="1:4" ht="12.75">
      <c r="A204" s="305" t="s">
        <v>198</v>
      </c>
      <c r="B204" s="316">
        <v>-6283436243.8</v>
      </c>
      <c r="D204" s="316">
        <f>+D202+D184</f>
        <v>-6283436244</v>
      </c>
    </row>
    <row r="205" spans="2:4" ht="12.75">
      <c r="B205" s="315"/>
      <c r="D205" s="315"/>
    </row>
    <row r="206" spans="1:4" ht="13.5" thickBot="1">
      <c r="A206" s="305" t="s">
        <v>199</v>
      </c>
      <c r="B206" s="45">
        <v>-9063686789.1</v>
      </c>
      <c r="C206" s="45">
        <f>+C204+C165+C151+C137</f>
        <v>-20112946.096249994</v>
      </c>
      <c r="D206" s="45">
        <f>+D204+D165+D151+D137</f>
        <v>-9083799735.39625</v>
      </c>
    </row>
    <row r="207" ht="13.5" thickTop="1"/>
    <row r="209" ht="12.75">
      <c r="A209" s="332" t="s">
        <v>461</v>
      </c>
    </row>
  </sheetData>
  <sheetProtection/>
  <printOptions/>
  <pageMargins left="0.5" right="0.5" top="0.75" bottom="1" header="0.25" footer="0.5"/>
  <pageSetup fitToHeight="3" fitToWidth="3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9" sqref="B9"/>
    </sheetView>
  </sheetViews>
  <sheetFormatPr defaultColWidth="9.33203125" defaultRowHeight="15" customHeight="1"/>
  <cols>
    <col min="1" max="1" width="10.33203125" style="139" customWidth="1"/>
    <col min="2" max="2" width="60.5" style="139" customWidth="1"/>
    <col min="3" max="3" width="19.33203125" style="139" bestFit="1" customWidth="1"/>
    <col min="4" max="4" width="17" style="139" customWidth="1"/>
    <col min="5" max="5" width="20.66015625" style="139" customWidth="1"/>
    <col min="6" max="6" width="13" style="139" bestFit="1" customWidth="1"/>
    <col min="7" max="7" width="20.16015625" style="139" bestFit="1" customWidth="1"/>
    <col min="8" max="16384" width="9.33203125" style="139" customWidth="1"/>
  </cols>
  <sheetData>
    <row r="1" spans="1:6" ht="15" customHeight="1">
      <c r="A1" s="138"/>
      <c r="F1" s="196"/>
    </row>
    <row r="3" ht="15" customHeight="1">
      <c r="E3" s="197"/>
    </row>
    <row r="5" spans="1:6" ht="15" customHeight="1">
      <c r="A5" s="141" t="s">
        <v>481</v>
      </c>
      <c r="B5" s="142"/>
      <c r="C5" s="143"/>
      <c r="D5" s="143"/>
      <c r="E5" s="143"/>
      <c r="F5" s="143"/>
    </row>
    <row r="6" spans="1:6" ht="15" customHeight="1">
      <c r="A6" s="145" t="s">
        <v>440</v>
      </c>
      <c r="B6" s="142"/>
      <c r="C6" s="143"/>
      <c r="D6" s="143"/>
      <c r="E6" s="143"/>
      <c r="F6" s="143"/>
    </row>
    <row r="7" spans="1:6" ht="15" customHeight="1">
      <c r="A7" s="146" t="s">
        <v>205</v>
      </c>
      <c r="B7" s="147"/>
      <c r="C7" s="143"/>
      <c r="D7" s="143"/>
      <c r="E7" s="143"/>
      <c r="F7" s="143"/>
    </row>
    <row r="8" spans="1:2" ht="15" customHeight="1">
      <c r="A8" s="148"/>
      <c r="B8" s="147"/>
    </row>
    <row r="9" spans="1:4" ht="15" customHeight="1">
      <c r="A9" s="149"/>
      <c r="C9" s="150" t="s">
        <v>291</v>
      </c>
      <c r="D9" s="151" t="s">
        <v>292</v>
      </c>
    </row>
    <row r="10" spans="2:4" ht="15" customHeight="1">
      <c r="B10" s="152" t="s">
        <v>4</v>
      </c>
      <c r="C10" s="153">
        <v>0.6651</v>
      </c>
      <c r="D10" s="154">
        <v>0.5566529549793683</v>
      </c>
    </row>
    <row r="11" spans="2:4" ht="15" customHeight="1">
      <c r="B11" s="155" t="s">
        <v>5</v>
      </c>
      <c r="C11" s="153">
        <v>0.3349</v>
      </c>
      <c r="D11" s="154">
        <v>0.4433470450206317</v>
      </c>
    </row>
    <row r="12" spans="1:5" ht="15" customHeight="1">
      <c r="A12" s="156"/>
      <c r="B12" s="156"/>
      <c r="E12" s="157"/>
    </row>
    <row r="13" spans="1:6" ht="15" customHeight="1">
      <c r="A13" s="158"/>
      <c r="B13" s="158"/>
      <c r="C13" s="159"/>
      <c r="D13" s="328"/>
      <c r="E13" s="159"/>
      <c r="F13" s="198"/>
    </row>
    <row r="14" spans="1:6" ht="51">
      <c r="A14" s="161" t="s">
        <v>388</v>
      </c>
      <c r="B14" s="162" t="s">
        <v>3</v>
      </c>
      <c r="C14" s="280" t="s">
        <v>446</v>
      </c>
      <c r="D14" s="280" t="s">
        <v>477</v>
      </c>
      <c r="E14" s="280" t="s">
        <v>447</v>
      </c>
      <c r="F14" s="204" t="s">
        <v>442</v>
      </c>
    </row>
    <row r="15" spans="1:6" ht="15" customHeight="1">
      <c r="A15" s="164" t="s">
        <v>389</v>
      </c>
      <c r="B15" s="157"/>
      <c r="C15" s="165">
        <v>40543</v>
      </c>
      <c r="D15" s="165" t="s">
        <v>438</v>
      </c>
      <c r="E15" s="165">
        <v>40543</v>
      </c>
      <c r="F15" s="279" t="s">
        <v>443</v>
      </c>
    </row>
    <row r="16" spans="1:4" ht="15" customHeight="1">
      <c r="A16" s="167" t="s">
        <v>390</v>
      </c>
      <c r="B16" s="168"/>
      <c r="C16" s="169"/>
      <c r="D16" s="329" t="s">
        <v>478</v>
      </c>
    </row>
    <row r="17" spans="1:4" ht="9" customHeight="1">
      <c r="A17" s="167"/>
      <c r="B17" s="162"/>
      <c r="C17" s="170"/>
      <c r="D17" s="170"/>
    </row>
    <row r="18" spans="1:8" ht="15" customHeight="1">
      <c r="A18" s="171">
        <v>1</v>
      </c>
      <c r="B18" s="167" t="s">
        <v>391</v>
      </c>
      <c r="C18" s="172">
        <v>2648893764</v>
      </c>
      <c r="D18" s="172">
        <v>0</v>
      </c>
      <c r="E18" s="173">
        <f>D18+C18</f>
        <v>2648893764</v>
      </c>
      <c r="G18" s="174"/>
      <c r="H18" s="175"/>
    </row>
    <row r="19" spans="1:8" ht="15" customHeight="1">
      <c r="A19" s="171">
        <v>2</v>
      </c>
      <c r="B19" s="176" t="s">
        <v>392</v>
      </c>
      <c r="C19" s="177">
        <v>139017695</v>
      </c>
      <c r="D19" s="177">
        <v>0</v>
      </c>
      <c r="E19" s="178">
        <f aca="true" t="shared" si="0" ref="E19:E29">D19+C19</f>
        <v>139017695</v>
      </c>
      <c r="G19" s="174"/>
      <c r="H19" s="175"/>
    </row>
    <row r="20" spans="1:8" ht="15" customHeight="1">
      <c r="A20" s="171">
        <v>3</v>
      </c>
      <c r="B20" s="167" t="s">
        <v>393</v>
      </c>
      <c r="C20" s="177">
        <v>7815443</v>
      </c>
      <c r="D20" s="177">
        <v>0</v>
      </c>
      <c r="E20" s="192">
        <f t="shared" si="0"/>
        <v>7815443</v>
      </c>
      <c r="G20" s="174"/>
      <c r="H20" s="175"/>
    </row>
    <row r="21" spans="1:8" ht="15" customHeight="1">
      <c r="A21" s="171">
        <v>4</v>
      </c>
      <c r="B21" s="167" t="s">
        <v>394</v>
      </c>
      <c r="C21" s="181">
        <f>SUM(C18:C20)</f>
        <v>2795726902</v>
      </c>
      <c r="D21" s="181">
        <f>SUM(D18:D20)</f>
        <v>0</v>
      </c>
      <c r="E21" s="178">
        <f t="shared" si="0"/>
        <v>2795726902</v>
      </c>
      <c r="G21" s="174"/>
      <c r="H21" s="175"/>
    </row>
    <row r="22" spans="1:8" ht="15" customHeight="1">
      <c r="A22" s="171"/>
      <c r="B22" s="167"/>
      <c r="C22" s="178"/>
      <c r="D22" s="178"/>
      <c r="G22" s="174"/>
      <c r="H22" s="175"/>
    </row>
    <row r="23" spans="1:8" ht="15" customHeight="1">
      <c r="A23" s="171">
        <v>5</v>
      </c>
      <c r="B23" s="167" t="s">
        <v>395</v>
      </c>
      <c r="C23" s="177">
        <v>-857738071</v>
      </c>
      <c r="D23" s="177">
        <v>0</v>
      </c>
      <c r="E23" s="178">
        <f t="shared" si="0"/>
        <v>-857738071</v>
      </c>
      <c r="G23" s="174"/>
      <c r="H23" s="175"/>
    </row>
    <row r="24" spans="1:8" ht="15" customHeight="1">
      <c r="A24" s="171">
        <v>7</v>
      </c>
      <c r="B24" s="167" t="s">
        <v>396</v>
      </c>
      <c r="C24" s="182">
        <v>-66300024</v>
      </c>
      <c r="D24" s="182">
        <v>0</v>
      </c>
      <c r="E24" s="178">
        <f t="shared" si="0"/>
        <v>-66300024</v>
      </c>
      <c r="G24" s="174"/>
      <c r="H24" s="175"/>
    </row>
    <row r="25" spans="1:8" ht="15" customHeight="1">
      <c r="A25" s="171">
        <v>8</v>
      </c>
      <c r="B25" s="167" t="s">
        <v>397</v>
      </c>
      <c r="C25" s="177">
        <v>-31761381</v>
      </c>
      <c r="D25" s="177">
        <v>0</v>
      </c>
      <c r="E25" s="178">
        <f t="shared" si="0"/>
        <v>-31761381</v>
      </c>
      <c r="G25" s="174"/>
      <c r="H25" s="175"/>
    </row>
    <row r="26" spans="1:8" ht="15" customHeight="1">
      <c r="A26" s="171">
        <v>9</v>
      </c>
      <c r="B26" s="183" t="s">
        <v>398</v>
      </c>
      <c r="C26" s="177">
        <v>5164894</v>
      </c>
      <c r="D26" s="177">
        <v>0</v>
      </c>
      <c r="E26" s="178">
        <f t="shared" si="0"/>
        <v>5164894</v>
      </c>
      <c r="G26" s="174"/>
      <c r="H26" s="175"/>
    </row>
    <row r="27" spans="1:8" ht="15" customHeight="1">
      <c r="A27" s="171">
        <v>10</v>
      </c>
      <c r="B27" s="167" t="s">
        <v>399</v>
      </c>
      <c r="C27" s="177">
        <v>-297926670</v>
      </c>
      <c r="D27" s="199">
        <v>24564298.380957842</v>
      </c>
      <c r="E27" s="187">
        <f t="shared" si="0"/>
        <v>-273362371.61904216</v>
      </c>
      <c r="F27" s="200" t="s">
        <v>298</v>
      </c>
      <c r="G27" s="184"/>
      <c r="H27" s="175"/>
    </row>
    <row r="28" spans="1:8" ht="15" customHeight="1">
      <c r="A28" s="171">
        <v>11</v>
      </c>
      <c r="B28" s="185" t="s">
        <v>295</v>
      </c>
      <c r="C28" s="199">
        <v>9676249.996065604</v>
      </c>
      <c r="D28" s="199">
        <v>8830038.5</v>
      </c>
      <c r="E28" s="187">
        <f t="shared" si="0"/>
        <v>18506288.4960656</v>
      </c>
      <c r="F28" s="200" t="s">
        <v>299</v>
      </c>
      <c r="G28" s="174"/>
      <c r="H28" s="175"/>
    </row>
    <row r="29" spans="1:8" ht="15" customHeight="1">
      <c r="A29" s="171">
        <v>12</v>
      </c>
      <c r="B29" s="167" t="s">
        <v>400</v>
      </c>
      <c r="C29" s="177">
        <v>-8348081</v>
      </c>
      <c r="D29" s="177">
        <v>0</v>
      </c>
      <c r="E29" s="178">
        <f t="shared" si="0"/>
        <v>-8348081</v>
      </c>
      <c r="G29" s="174"/>
      <c r="H29" s="175"/>
    </row>
    <row r="30" spans="1:8" ht="15" customHeight="1">
      <c r="A30" s="171">
        <v>13</v>
      </c>
      <c r="B30" s="183" t="s">
        <v>401</v>
      </c>
      <c r="C30" s="190">
        <f>SUM(C23:C29)</f>
        <v>-1247233083.0039344</v>
      </c>
      <c r="D30" s="190">
        <f>SUM(D23:D29)</f>
        <v>33394336.880957842</v>
      </c>
      <c r="E30" s="190">
        <f>SUM(E23:E29)</f>
        <v>-1213838746.1229765</v>
      </c>
      <c r="G30" s="174"/>
      <c r="H30" s="175"/>
    </row>
    <row r="31" spans="1:8" ht="15" customHeight="1">
      <c r="A31" s="171"/>
      <c r="B31" s="167"/>
      <c r="C31" s="189"/>
      <c r="D31" s="189"/>
      <c r="G31" s="174"/>
      <c r="H31" s="175"/>
    </row>
    <row r="32" spans="1:8" ht="15" customHeight="1">
      <c r="A32" s="171">
        <v>14</v>
      </c>
      <c r="B32" s="167" t="s">
        <v>402</v>
      </c>
      <c r="C32" s="191">
        <f>+C30+C21</f>
        <v>1548493818.9960656</v>
      </c>
      <c r="D32" s="191">
        <f>+D30+D21</f>
        <v>33394336.880957842</v>
      </c>
      <c r="E32" s="192">
        <f>D32+C32</f>
        <v>1581888155.8770235</v>
      </c>
      <c r="G32" s="174"/>
      <c r="H32" s="175"/>
    </row>
    <row r="33" spans="1:8" ht="15" customHeight="1">
      <c r="A33" s="171">
        <v>15</v>
      </c>
      <c r="B33" s="193" t="s">
        <v>297</v>
      </c>
      <c r="C33" s="178">
        <v>85440377.56359468</v>
      </c>
      <c r="D33" s="178">
        <v>-6593421.982209355</v>
      </c>
      <c r="E33" s="201">
        <f>D33+C33</f>
        <v>78846955.58138533</v>
      </c>
      <c r="F33" s="200" t="s">
        <v>300</v>
      </c>
      <c r="G33" s="174"/>
      <c r="H33" s="175"/>
    </row>
    <row r="34" spans="1:8" ht="15" customHeight="1" thickBot="1">
      <c r="A34" s="171">
        <v>16</v>
      </c>
      <c r="B34" s="139" t="s">
        <v>403</v>
      </c>
      <c r="C34" s="194">
        <f>+C32+C33</f>
        <v>1633934196.5596602</v>
      </c>
      <c r="D34" s="194">
        <f>+D32+D33</f>
        <v>26800914.898748487</v>
      </c>
      <c r="E34" s="194">
        <f>D34+C34</f>
        <v>1660735111.4584086</v>
      </c>
      <c r="G34" s="174"/>
      <c r="H34" s="175"/>
    </row>
    <row r="35" spans="1:4" ht="15" customHeight="1" thickTop="1">
      <c r="A35" s="171"/>
      <c r="C35" s="178"/>
      <c r="D35" s="178"/>
    </row>
    <row r="36" spans="1:4" ht="15" customHeight="1">
      <c r="A36" s="160">
        <v>17</v>
      </c>
      <c r="B36" s="203" t="s">
        <v>441</v>
      </c>
      <c r="C36" s="178"/>
      <c r="D36" s="178"/>
    </row>
    <row r="37" spans="2:4" ht="15" customHeight="1">
      <c r="B37" s="171"/>
      <c r="C37" s="178"/>
      <c r="D37" s="178"/>
    </row>
    <row r="38" spans="1:2" ht="15" customHeight="1">
      <c r="A38" s="160">
        <v>18</v>
      </c>
      <c r="B38" s="202" t="s">
        <v>444</v>
      </c>
    </row>
    <row r="39" spans="1:2" s="203" customFormat="1" ht="12.75">
      <c r="A39" s="281">
        <v>19</v>
      </c>
      <c r="B39" s="203" t="s">
        <v>404</v>
      </c>
    </row>
    <row r="40" spans="1:2" s="203" customFormat="1" ht="12.75">
      <c r="A40" s="160">
        <v>20</v>
      </c>
      <c r="B40" s="203" t="s">
        <v>301</v>
      </c>
    </row>
    <row r="41" spans="1:2" s="203" customFormat="1" ht="12.75">
      <c r="A41" s="281">
        <v>21</v>
      </c>
      <c r="B41" s="203" t="s">
        <v>445</v>
      </c>
    </row>
    <row r="42" ht="15" customHeight="1">
      <c r="A42" s="195"/>
    </row>
    <row r="43" ht="15" customHeight="1">
      <c r="A43" s="195"/>
    </row>
    <row r="44" ht="15" customHeight="1">
      <c r="A44" s="195"/>
    </row>
  </sheetData>
  <sheetProtection/>
  <printOptions horizontalCentered="1"/>
  <pageMargins left="0.45" right="0.45" top="0.75" bottom="0.75" header="0.3" footer="0.3"/>
  <pageSetup horizontalDpi="600" verticalDpi="600" orientation="portrait" scale="85" r:id="rId3"/>
  <headerFooter alignWithMargins="0">
    <oddHeader>&amp;R&amp;"Arial,Bold"Page 3.08
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21">
      <selection activeCell="F57" sqref="F57"/>
    </sheetView>
  </sheetViews>
  <sheetFormatPr defaultColWidth="9.33203125" defaultRowHeight="10.5"/>
  <cols>
    <col min="1" max="1" width="8.16015625" style="139" customWidth="1"/>
    <col min="2" max="2" width="56.66015625" style="139" bestFit="1" customWidth="1"/>
    <col min="3" max="3" width="22.5" style="204" customWidth="1"/>
    <col min="4" max="4" width="21.66015625" style="251" customWidth="1"/>
    <col min="5" max="5" width="23.83203125" style="204" customWidth="1"/>
    <col min="6" max="6" width="12" style="204" customWidth="1"/>
    <col min="7" max="16" width="17" style="204" customWidth="1"/>
    <col min="17" max="18" width="17" style="204" bestFit="1" customWidth="1"/>
    <col min="19" max="16384" width="9.33203125" style="204" customWidth="1"/>
  </cols>
  <sheetData>
    <row r="1" spans="1:6" s="140" customFormat="1" ht="12.75">
      <c r="A1" s="205" t="s">
        <v>204</v>
      </c>
      <c r="B1" s="205"/>
      <c r="C1" s="205"/>
      <c r="D1" s="205"/>
      <c r="E1" s="205"/>
      <c r="F1" s="205"/>
    </row>
    <row r="2" spans="1:6" s="140" customFormat="1" ht="12.75">
      <c r="A2" s="205" t="s">
        <v>462</v>
      </c>
      <c r="B2" s="206"/>
      <c r="C2" s="144"/>
      <c r="D2" s="144"/>
      <c r="E2" s="144"/>
      <c r="F2" s="144"/>
    </row>
    <row r="3" spans="1:6" s="140" customFormat="1" ht="12.75">
      <c r="A3" s="205" t="s">
        <v>302</v>
      </c>
      <c r="B3" s="205"/>
      <c r="C3" s="144"/>
      <c r="D3" s="144"/>
      <c r="E3" s="144"/>
      <c r="F3" s="205"/>
    </row>
    <row r="4" spans="1:6" s="140" customFormat="1" ht="12.75">
      <c r="A4" s="205"/>
      <c r="B4" s="144"/>
      <c r="C4" s="252"/>
      <c r="D4" s="144"/>
      <c r="E4" s="144"/>
      <c r="F4" s="144"/>
    </row>
    <row r="5" spans="3:5" s="140" customFormat="1" ht="12.75">
      <c r="C5" s="195"/>
      <c r="D5" s="322" t="s">
        <v>303</v>
      </c>
      <c r="E5" s="208" t="s">
        <v>292</v>
      </c>
    </row>
    <row r="6" spans="3:5" s="140" customFormat="1" ht="12.75">
      <c r="C6" s="210" t="s">
        <v>4</v>
      </c>
      <c r="D6" s="209">
        <v>0.6651</v>
      </c>
      <c r="E6" s="154">
        <v>0.5566529549793683</v>
      </c>
    </row>
    <row r="7" spans="1:5" s="140" customFormat="1" ht="12.75">
      <c r="A7" s="195"/>
      <c r="C7" s="210" t="s">
        <v>5</v>
      </c>
      <c r="D7" s="209">
        <v>0.3349</v>
      </c>
      <c r="E7" s="154">
        <v>0.4433470450206317</v>
      </c>
    </row>
    <row r="8" s="140" customFormat="1" ht="12">
      <c r="A8" s="210"/>
    </row>
    <row r="9" spans="1:6" s="140" customFormat="1" ht="36">
      <c r="A9" s="151" t="s">
        <v>209</v>
      </c>
      <c r="C9" s="323" t="s">
        <v>446</v>
      </c>
      <c r="D9" s="253" t="s">
        <v>479</v>
      </c>
      <c r="E9" s="323" t="s">
        <v>463</v>
      </c>
      <c r="F9" s="324" t="s">
        <v>442</v>
      </c>
    </row>
    <row r="10" spans="1:6" s="140" customFormat="1" ht="12.75">
      <c r="A10" s="215" t="s">
        <v>216</v>
      </c>
      <c r="B10" s="216" t="s">
        <v>3</v>
      </c>
      <c r="C10" s="217" t="s">
        <v>464</v>
      </c>
      <c r="D10" s="217" t="s">
        <v>464</v>
      </c>
      <c r="E10" s="217" t="s">
        <v>464</v>
      </c>
      <c r="F10" s="325" t="s">
        <v>443</v>
      </c>
    </row>
    <row r="11" spans="3:6" ht="12.75">
      <c r="C11" s="219"/>
      <c r="D11" s="330" t="s">
        <v>32</v>
      </c>
      <c r="E11" s="219"/>
      <c r="F11" s="254"/>
    </row>
    <row r="12" spans="1:6" ht="12.75">
      <c r="A12" s="160">
        <v>1</v>
      </c>
      <c r="B12" s="216" t="s">
        <v>307</v>
      </c>
      <c r="C12" s="174"/>
      <c r="D12" s="255"/>
      <c r="E12" s="174"/>
      <c r="F12" s="220"/>
    </row>
    <row r="13" spans="1:6" ht="12.75">
      <c r="A13" s="160">
        <f>A12+1</f>
        <v>2</v>
      </c>
      <c r="B13" s="139" t="s">
        <v>308</v>
      </c>
      <c r="C13" s="173">
        <v>859038</v>
      </c>
      <c r="D13" s="173">
        <v>0</v>
      </c>
      <c r="E13" s="173">
        <f>C13+D13</f>
        <v>859038</v>
      </c>
      <c r="F13" s="220"/>
    </row>
    <row r="14" spans="1:6" ht="12.75">
      <c r="A14" s="160">
        <f aca="true" t="shared" si="0" ref="A14:A77">A13+1</f>
        <v>3</v>
      </c>
      <c r="B14" s="139" t="s">
        <v>309</v>
      </c>
      <c r="C14" s="174">
        <v>0</v>
      </c>
      <c r="D14" s="255">
        <v>0</v>
      </c>
      <c r="E14" s="174">
        <f aca="true" t="shared" si="1" ref="E14:E24">C14+D14</f>
        <v>0</v>
      </c>
      <c r="F14" s="220"/>
    </row>
    <row r="15" spans="1:6" ht="12.75">
      <c r="A15" s="160">
        <f t="shared" si="0"/>
        <v>4</v>
      </c>
      <c r="B15" s="139" t="s">
        <v>310</v>
      </c>
      <c r="C15" s="174">
        <v>2958716487</v>
      </c>
      <c r="D15" s="255">
        <v>0</v>
      </c>
      <c r="E15" s="174">
        <f t="shared" si="1"/>
        <v>2958716487</v>
      </c>
      <c r="F15" s="220"/>
    </row>
    <row r="16" spans="1:6" ht="12.75">
      <c r="A16" s="160">
        <f t="shared" si="0"/>
        <v>5</v>
      </c>
      <c r="B16" s="139" t="s">
        <v>311</v>
      </c>
      <c r="C16" s="174">
        <v>-56743291</v>
      </c>
      <c r="D16" s="255">
        <v>0</v>
      </c>
      <c r="E16" s="174">
        <f t="shared" si="1"/>
        <v>-56743291</v>
      </c>
      <c r="F16" s="220"/>
    </row>
    <row r="17" spans="1:6" ht="12.75">
      <c r="A17" s="160">
        <f t="shared" si="0"/>
        <v>6</v>
      </c>
      <c r="B17" s="139" t="s">
        <v>312</v>
      </c>
      <c r="C17" s="174">
        <v>194884510</v>
      </c>
      <c r="D17" s="255">
        <v>0</v>
      </c>
      <c r="E17" s="174">
        <f t="shared" si="1"/>
        <v>194884510</v>
      </c>
      <c r="F17" s="220"/>
    </row>
    <row r="18" spans="1:6" ht="12.75">
      <c r="A18" s="160">
        <f t="shared" si="0"/>
        <v>7</v>
      </c>
      <c r="B18" s="139" t="s">
        <v>313</v>
      </c>
      <c r="C18" s="174">
        <v>0</v>
      </c>
      <c r="D18" s="255">
        <v>0</v>
      </c>
      <c r="E18" s="174">
        <f t="shared" si="1"/>
        <v>0</v>
      </c>
      <c r="F18" s="220"/>
    </row>
    <row r="19" spans="1:6" ht="12.75">
      <c r="A19" s="160">
        <f t="shared" si="0"/>
        <v>8</v>
      </c>
      <c r="B19" s="139" t="s">
        <v>314</v>
      </c>
      <c r="C19" s="174">
        <v>3314651667</v>
      </c>
      <c r="D19" s="255">
        <v>0</v>
      </c>
      <c r="E19" s="174">
        <f t="shared" si="1"/>
        <v>3314651667</v>
      </c>
      <c r="F19" s="220"/>
    </row>
    <row r="20" spans="1:6" ht="12.75">
      <c r="A20" s="160">
        <f t="shared" si="0"/>
        <v>9</v>
      </c>
      <c r="B20" s="139" t="s">
        <v>315</v>
      </c>
      <c r="C20" s="174">
        <v>137068619</v>
      </c>
      <c r="D20" s="255">
        <v>0</v>
      </c>
      <c r="E20" s="174">
        <f t="shared" si="1"/>
        <v>137068619</v>
      </c>
      <c r="F20" s="220"/>
    </row>
    <row r="21" spans="1:6" ht="12.75">
      <c r="A21" s="160">
        <f t="shared" si="0"/>
        <v>10</v>
      </c>
      <c r="B21" s="139" t="s">
        <v>316</v>
      </c>
      <c r="C21" s="174">
        <v>318143</v>
      </c>
      <c r="D21" s="255">
        <v>0</v>
      </c>
      <c r="E21" s="174">
        <f t="shared" si="1"/>
        <v>318143</v>
      </c>
      <c r="F21" s="220"/>
    </row>
    <row r="22" spans="1:6" ht="12.75">
      <c r="A22" s="160">
        <f t="shared" si="0"/>
        <v>11</v>
      </c>
      <c r="B22" s="139" t="s">
        <v>317</v>
      </c>
      <c r="C22" s="174">
        <v>25090331</v>
      </c>
      <c r="D22" s="255">
        <v>0</v>
      </c>
      <c r="E22" s="174">
        <f t="shared" si="1"/>
        <v>25090331</v>
      </c>
      <c r="F22" s="220"/>
    </row>
    <row r="23" spans="1:6" ht="12.75">
      <c r="A23" s="160">
        <f t="shared" si="0"/>
        <v>12</v>
      </c>
      <c r="B23" s="139" t="s">
        <v>318</v>
      </c>
      <c r="C23" s="174">
        <v>-36658</v>
      </c>
      <c r="D23" s="255">
        <v>0</v>
      </c>
      <c r="E23" s="174">
        <f t="shared" si="1"/>
        <v>-36658</v>
      </c>
      <c r="F23" s="220"/>
    </row>
    <row r="24" spans="1:6" ht="12.75">
      <c r="A24" s="160">
        <f t="shared" si="0"/>
        <v>13</v>
      </c>
      <c r="B24" s="139" t="s">
        <v>319</v>
      </c>
      <c r="C24" s="240">
        <v>-18851136</v>
      </c>
      <c r="D24" s="256">
        <v>0</v>
      </c>
      <c r="E24" s="240">
        <f t="shared" si="1"/>
        <v>-18851136</v>
      </c>
      <c r="F24" s="220"/>
    </row>
    <row r="25" spans="1:6" ht="12.75">
      <c r="A25" s="160">
        <f t="shared" si="0"/>
        <v>14</v>
      </c>
      <c r="B25" s="139" t="s">
        <v>320</v>
      </c>
      <c r="C25" s="174">
        <f>SUM(C13:C24)</f>
        <v>6555957710</v>
      </c>
      <c r="D25" s="255">
        <f>SUM(D13:D24)</f>
        <v>0</v>
      </c>
      <c r="E25" s="174">
        <f>SUM(E13:E24)</f>
        <v>6555957710</v>
      </c>
      <c r="F25" s="220"/>
    </row>
    <row r="26" spans="1:6" ht="12.75">
      <c r="A26" s="160">
        <f t="shared" si="0"/>
        <v>15</v>
      </c>
      <c r="C26" s="221"/>
      <c r="D26" s="257"/>
      <c r="E26" s="221"/>
      <c r="F26" s="220"/>
    </row>
    <row r="27" spans="1:6" ht="12.75">
      <c r="A27" s="160">
        <f t="shared" si="0"/>
        <v>16</v>
      </c>
      <c r="B27" s="216" t="s">
        <v>321</v>
      </c>
      <c r="C27" s="174"/>
      <c r="D27" s="255"/>
      <c r="E27" s="174"/>
      <c r="F27" s="220"/>
    </row>
    <row r="28" spans="1:6" ht="12.75">
      <c r="A28" s="160">
        <f t="shared" si="0"/>
        <v>17</v>
      </c>
      <c r="C28" s="174"/>
      <c r="D28" s="255"/>
      <c r="E28" s="174"/>
      <c r="F28" s="220"/>
    </row>
    <row r="29" spans="1:6" ht="12.75">
      <c r="A29" s="160">
        <f t="shared" si="0"/>
        <v>18</v>
      </c>
      <c r="B29" s="139" t="s">
        <v>322</v>
      </c>
      <c r="C29" s="174">
        <v>6853037154</v>
      </c>
      <c r="D29" s="255">
        <v>0</v>
      </c>
      <c r="E29" s="174">
        <f aca="true" t="shared" si="2" ref="E29:E40">C29+D29</f>
        <v>6853037154</v>
      </c>
      <c r="F29" s="220"/>
    </row>
    <row r="30" spans="1:6" ht="12.75">
      <c r="A30" s="160">
        <f t="shared" si="0"/>
        <v>19</v>
      </c>
      <c r="B30" s="139" t="s">
        <v>323</v>
      </c>
      <c r="C30" s="174">
        <v>28549726</v>
      </c>
      <c r="D30" s="255">
        <v>0</v>
      </c>
      <c r="E30" s="174">
        <f t="shared" si="2"/>
        <v>28549726</v>
      </c>
      <c r="F30" s="220"/>
    </row>
    <row r="31" spans="1:6" ht="12.75">
      <c r="A31" s="160">
        <f t="shared" si="0"/>
        <v>20</v>
      </c>
      <c r="B31" s="139" t="s">
        <v>324</v>
      </c>
      <c r="C31" s="174">
        <v>-67513639</v>
      </c>
      <c r="D31" s="255">
        <v>0</v>
      </c>
      <c r="E31" s="174">
        <f t="shared" si="2"/>
        <v>-67513639</v>
      </c>
      <c r="F31" s="220"/>
    </row>
    <row r="32" spans="1:6" ht="12.75">
      <c r="A32" s="160">
        <f t="shared" si="0"/>
        <v>21</v>
      </c>
      <c r="B32" s="139" t="s">
        <v>325</v>
      </c>
      <c r="C32" s="174">
        <v>-20606765</v>
      </c>
      <c r="D32" s="255">
        <v>0</v>
      </c>
      <c r="E32" s="174">
        <f t="shared" si="2"/>
        <v>-20606765</v>
      </c>
      <c r="F32" s="220"/>
    </row>
    <row r="33" spans="1:6" ht="12.75">
      <c r="A33" s="160">
        <f t="shared" si="0"/>
        <v>22</v>
      </c>
      <c r="B33" s="139" t="s">
        <v>326</v>
      </c>
      <c r="C33" s="174">
        <v>-663185306</v>
      </c>
      <c r="D33" s="255">
        <v>0</v>
      </c>
      <c r="E33" s="174">
        <f t="shared" si="2"/>
        <v>-663185306</v>
      </c>
      <c r="F33" s="220"/>
    </row>
    <row r="34" spans="1:6" ht="12.75">
      <c r="A34" s="160">
        <f t="shared" si="0"/>
        <v>23</v>
      </c>
      <c r="B34" s="139" t="s">
        <v>327</v>
      </c>
      <c r="C34" s="174">
        <v>412578353</v>
      </c>
      <c r="D34" s="255">
        <v>0</v>
      </c>
      <c r="E34" s="174">
        <f t="shared" si="2"/>
        <v>412578353</v>
      </c>
      <c r="F34" s="220"/>
    </row>
    <row r="35" spans="1:8" ht="12.75">
      <c r="A35" s="160">
        <f t="shared" si="0"/>
        <v>24</v>
      </c>
      <c r="B35" s="139" t="s">
        <v>328</v>
      </c>
      <c r="C35" s="174">
        <v>-2624571373</v>
      </c>
      <c r="D35" s="255">
        <v>0</v>
      </c>
      <c r="E35" s="174">
        <f t="shared" si="2"/>
        <v>-2624571373</v>
      </c>
      <c r="F35" s="220"/>
      <c r="H35" s="222"/>
    </row>
    <row r="36" spans="1:6" ht="12.75">
      <c r="A36" s="160">
        <f t="shared" si="0"/>
        <v>25</v>
      </c>
      <c r="B36" s="139" t="s">
        <v>329</v>
      </c>
      <c r="C36" s="174">
        <v>0</v>
      </c>
      <c r="D36" s="255">
        <v>0</v>
      </c>
      <c r="E36" s="174">
        <f t="shared" si="2"/>
        <v>0</v>
      </c>
      <c r="F36" s="220"/>
    </row>
    <row r="37" spans="1:6" ht="12.75">
      <c r="A37" s="160">
        <f t="shared" si="0"/>
        <v>26</v>
      </c>
      <c r="B37" s="139" t="s">
        <v>330</v>
      </c>
      <c r="C37" s="174">
        <v>276084410</v>
      </c>
      <c r="D37" s="255">
        <v>0</v>
      </c>
      <c r="E37" s="174">
        <f t="shared" si="2"/>
        <v>276084410</v>
      </c>
      <c r="F37" s="220"/>
    </row>
    <row r="38" spans="1:6" ht="12.75">
      <c r="A38" s="160">
        <f t="shared" si="0"/>
        <v>27</v>
      </c>
      <c r="B38" s="139" t="s">
        <v>331</v>
      </c>
      <c r="C38" s="174">
        <v>-131669590</v>
      </c>
      <c r="D38" s="255">
        <v>0</v>
      </c>
      <c r="E38" s="174">
        <f t="shared" si="2"/>
        <v>-131669590</v>
      </c>
      <c r="F38" s="220"/>
    </row>
    <row r="39" spans="1:6" ht="12.75">
      <c r="A39" s="160">
        <f t="shared" si="0"/>
        <v>28</v>
      </c>
      <c r="B39" s="139" t="s">
        <v>332</v>
      </c>
      <c r="C39" s="174">
        <v>-12457006</v>
      </c>
      <c r="D39" s="258">
        <v>2969364.8321023774</v>
      </c>
      <c r="E39" s="174">
        <f t="shared" si="2"/>
        <v>-9487641.167897623</v>
      </c>
      <c r="F39" s="335" t="s">
        <v>299</v>
      </c>
    </row>
    <row r="40" spans="1:6" ht="12.75">
      <c r="A40" s="151">
        <f t="shared" si="0"/>
        <v>29</v>
      </c>
      <c r="B40" s="223" t="s">
        <v>333</v>
      </c>
      <c r="C40" s="240">
        <v>12149203</v>
      </c>
      <c r="D40" s="259">
        <v>11086726</v>
      </c>
      <c r="E40" s="224">
        <f t="shared" si="2"/>
        <v>23235929</v>
      </c>
      <c r="F40" s="335" t="s">
        <v>300</v>
      </c>
    </row>
    <row r="41" spans="1:6" ht="12.75">
      <c r="A41" s="160">
        <f t="shared" si="0"/>
        <v>30</v>
      </c>
      <c r="B41" s="225" t="s">
        <v>334</v>
      </c>
      <c r="C41" s="220">
        <f>SUM(C29:C40)</f>
        <v>4062395167</v>
      </c>
      <c r="D41" s="260">
        <f>SUM(D29:D40)</f>
        <v>14056090.832102377</v>
      </c>
      <c r="E41" s="220">
        <f>SUM(E29:E40)</f>
        <v>4076451257.8321023</v>
      </c>
      <c r="F41" s="220"/>
    </row>
    <row r="42" spans="1:6" ht="12.75">
      <c r="A42" s="160">
        <f t="shared" si="0"/>
        <v>31</v>
      </c>
      <c r="B42" s="225"/>
      <c r="C42" s="221"/>
      <c r="D42" s="257"/>
      <c r="E42" s="221"/>
      <c r="F42" s="220"/>
    </row>
    <row r="43" spans="1:6" ht="12.75">
      <c r="A43" s="160">
        <f t="shared" si="0"/>
        <v>32</v>
      </c>
      <c r="B43" s="216" t="s">
        <v>335</v>
      </c>
      <c r="C43" s="174"/>
      <c r="D43" s="255"/>
      <c r="E43" s="174"/>
      <c r="F43" s="220"/>
    </row>
    <row r="44" spans="1:6" ht="12.75">
      <c r="A44" s="160">
        <f t="shared" si="0"/>
        <v>33</v>
      </c>
      <c r="C44" s="174"/>
      <c r="D44" s="255"/>
      <c r="E44" s="174"/>
      <c r="F44" s="220"/>
    </row>
    <row r="45" spans="1:6" ht="12.75">
      <c r="A45" s="160">
        <f t="shared" si="0"/>
        <v>34</v>
      </c>
      <c r="B45" s="226" t="s">
        <v>336</v>
      </c>
      <c r="C45" s="174">
        <v>2648893764</v>
      </c>
      <c r="D45" s="255">
        <v>0</v>
      </c>
      <c r="E45" s="174">
        <f aca="true" t="shared" si="3" ref="E45:E56">C45+D45</f>
        <v>2648893764</v>
      </c>
      <c r="F45" s="220"/>
    </row>
    <row r="46" spans="1:6" ht="12.75">
      <c r="A46" s="160">
        <f t="shared" si="0"/>
        <v>35</v>
      </c>
      <c r="B46" s="227" t="s">
        <v>337</v>
      </c>
      <c r="C46" s="174">
        <v>19962603</v>
      </c>
      <c r="D46" s="255">
        <v>0</v>
      </c>
      <c r="E46" s="174">
        <f t="shared" si="3"/>
        <v>19962603</v>
      </c>
      <c r="F46" s="220"/>
    </row>
    <row r="47" spans="1:6" ht="12.75">
      <c r="A47" s="160">
        <f t="shared" si="0"/>
        <v>36</v>
      </c>
      <c r="B47" s="228" t="s">
        <v>338</v>
      </c>
      <c r="C47" s="174">
        <v>7815443</v>
      </c>
      <c r="D47" s="255">
        <v>0</v>
      </c>
      <c r="E47" s="174">
        <f t="shared" si="3"/>
        <v>7815443</v>
      </c>
      <c r="F47" s="220"/>
    </row>
    <row r="48" spans="1:6" ht="12.75">
      <c r="A48" s="160">
        <f t="shared" si="0"/>
        <v>37</v>
      </c>
      <c r="B48" s="228" t="s">
        <v>339</v>
      </c>
      <c r="C48" s="174">
        <v>-857738071</v>
      </c>
      <c r="D48" s="255">
        <v>0</v>
      </c>
      <c r="E48" s="174">
        <f t="shared" si="3"/>
        <v>-857738071</v>
      </c>
      <c r="F48" s="220"/>
    </row>
    <row r="49" spans="1:6" ht="12.75">
      <c r="A49" s="160">
        <f t="shared" si="0"/>
        <v>38</v>
      </c>
      <c r="B49" s="228" t="s">
        <v>340</v>
      </c>
      <c r="C49" s="174">
        <v>-31779227</v>
      </c>
      <c r="D49" s="255">
        <v>0</v>
      </c>
      <c r="E49" s="174">
        <f t="shared" si="3"/>
        <v>-31779227</v>
      </c>
      <c r="F49" s="220"/>
    </row>
    <row r="50" spans="1:6" ht="12.75">
      <c r="A50" s="160">
        <f t="shared" si="0"/>
        <v>39</v>
      </c>
      <c r="B50" s="228" t="s">
        <v>341</v>
      </c>
      <c r="C50" s="174">
        <v>-8348081</v>
      </c>
      <c r="D50" s="255">
        <v>0</v>
      </c>
      <c r="E50" s="174">
        <f t="shared" si="3"/>
        <v>-8348081</v>
      </c>
      <c r="F50" s="220"/>
    </row>
    <row r="51" spans="1:6" ht="12.75">
      <c r="A51" s="160">
        <f t="shared" si="0"/>
        <v>40</v>
      </c>
      <c r="B51" s="227" t="s">
        <v>342</v>
      </c>
      <c r="C51" s="174">
        <v>-288622372</v>
      </c>
      <c r="D51" s="255">
        <v>0</v>
      </c>
      <c r="E51" s="174">
        <f t="shared" si="3"/>
        <v>-288622372</v>
      </c>
      <c r="F51" s="220"/>
    </row>
    <row r="52" spans="1:6" ht="12.75">
      <c r="A52" s="160">
        <f t="shared" si="0"/>
        <v>41</v>
      </c>
      <c r="B52" s="227" t="s">
        <v>343</v>
      </c>
      <c r="C52" s="174">
        <v>-9255951</v>
      </c>
      <c r="D52" s="255">
        <v>0</v>
      </c>
      <c r="E52" s="174">
        <f t="shared" si="3"/>
        <v>-9255951</v>
      </c>
      <c r="F52" s="220"/>
    </row>
    <row r="53" spans="1:6" ht="12.75">
      <c r="A53" s="160">
        <f t="shared" si="0"/>
        <v>42</v>
      </c>
      <c r="B53" s="226" t="s">
        <v>344</v>
      </c>
      <c r="C53" s="174">
        <v>139017695</v>
      </c>
      <c r="D53" s="255">
        <v>0</v>
      </c>
      <c r="E53" s="174">
        <f t="shared" si="3"/>
        <v>139017695</v>
      </c>
      <c r="F53" s="220"/>
    </row>
    <row r="54" spans="1:6" ht="12.75">
      <c r="A54" s="160">
        <f t="shared" si="0"/>
        <v>43</v>
      </c>
      <c r="B54" s="226" t="s">
        <v>345</v>
      </c>
      <c r="C54" s="174">
        <v>-6272517</v>
      </c>
      <c r="D54" s="258">
        <v>2364955</v>
      </c>
      <c r="E54" s="261">
        <f t="shared" si="3"/>
        <v>-3907562</v>
      </c>
      <c r="F54" s="335" t="s">
        <v>299</v>
      </c>
    </row>
    <row r="55" spans="1:6" ht="12.75">
      <c r="A55" s="160">
        <f t="shared" si="0"/>
        <v>44</v>
      </c>
      <c r="B55" s="228" t="s">
        <v>346</v>
      </c>
      <c r="C55" s="174">
        <v>-66300024</v>
      </c>
      <c r="D55" s="255"/>
      <c r="E55" s="174">
        <f t="shared" si="3"/>
        <v>-66300024</v>
      </c>
      <c r="F55" s="220"/>
    </row>
    <row r="56" spans="1:6" ht="12.75">
      <c r="A56" s="151">
        <f t="shared" si="0"/>
        <v>45</v>
      </c>
      <c r="B56" s="223" t="s">
        <v>333</v>
      </c>
      <c r="C56" s="240">
        <v>9676250</v>
      </c>
      <c r="D56" s="326">
        <v>8830038.5</v>
      </c>
      <c r="E56" s="224">
        <f t="shared" si="3"/>
        <v>18506288.5</v>
      </c>
      <c r="F56" s="335" t="s">
        <v>483</v>
      </c>
    </row>
    <row r="57" spans="1:6" ht="12.75">
      <c r="A57" s="160">
        <f t="shared" si="0"/>
        <v>46</v>
      </c>
      <c r="B57" s="225" t="s">
        <v>347</v>
      </c>
      <c r="C57" s="220">
        <f>SUM(C45:C56)</f>
        <v>1557049512</v>
      </c>
      <c r="D57" s="260">
        <f>SUM(D45:D56)</f>
        <v>11194993.5</v>
      </c>
      <c r="E57" s="220">
        <f>SUM(E45:E56)</f>
        <v>1568244505.5</v>
      </c>
      <c r="F57" s="220"/>
    </row>
    <row r="58" spans="1:6" ht="12.75">
      <c r="A58" s="160">
        <f t="shared" si="0"/>
        <v>47</v>
      </c>
      <c r="C58" s="181"/>
      <c r="D58" s="181"/>
      <c r="E58" s="181"/>
      <c r="F58" s="220"/>
    </row>
    <row r="59" spans="1:6" ht="12.75">
      <c r="A59" s="160">
        <f t="shared" si="0"/>
        <v>48</v>
      </c>
      <c r="B59" s="139" t="s">
        <v>348</v>
      </c>
      <c r="C59" s="180">
        <f>C57+C41</f>
        <v>5619444679</v>
      </c>
      <c r="D59" s="180">
        <f>D57+D41</f>
        <v>25251084.332102377</v>
      </c>
      <c r="E59" s="180">
        <f>E57+E41</f>
        <v>5644695763.332102</v>
      </c>
      <c r="F59" s="180"/>
    </row>
    <row r="60" spans="1:6" ht="12.75">
      <c r="A60" s="160">
        <f t="shared" si="0"/>
        <v>49</v>
      </c>
      <c r="C60" s="181"/>
      <c r="D60" s="181"/>
      <c r="E60" s="181"/>
      <c r="F60" s="220"/>
    </row>
    <row r="61" spans="1:6" ht="12.75">
      <c r="A61" s="160">
        <f t="shared" si="0"/>
        <v>50</v>
      </c>
      <c r="B61" s="216" t="s">
        <v>349</v>
      </c>
      <c r="C61" s="180"/>
      <c r="D61" s="180"/>
      <c r="E61" s="180"/>
      <c r="F61" s="220"/>
    </row>
    <row r="62" spans="1:6" ht="12.75">
      <c r="A62" s="160">
        <f t="shared" si="0"/>
        <v>51</v>
      </c>
      <c r="C62" s="180"/>
      <c r="D62" s="180"/>
      <c r="E62" s="180"/>
      <c r="F62" s="220"/>
    </row>
    <row r="63" spans="1:7" ht="12.75">
      <c r="A63" s="160">
        <f t="shared" si="0"/>
        <v>52</v>
      </c>
      <c r="B63" s="225" t="s">
        <v>350</v>
      </c>
      <c r="C63" s="220">
        <v>416213955</v>
      </c>
      <c r="D63" s="260">
        <v>0</v>
      </c>
      <c r="E63" s="174">
        <f>C63+D63</f>
        <v>416213955</v>
      </c>
      <c r="F63" s="220"/>
      <c r="G63" s="220"/>
    </row>
    <row r="64" spans="1:7" ht="12.75">
      <c r="A64" s="160">
        <f t="shared" si="0"/>
        <v>53</v>
      </c>
      <c r="B64" s="225" t="s">
        <v>351</v>
      </c>
      <c r="C64" s="220">
        <v>49912986</v>
      </c>
      <c r="D64" s="260">
        <v>0</v>
      </c>
      <c r="E64" s="174">
        <f>C64+D64</f>
        <v>49912986</v>
      </c>
      <c r="F64" s="220"/>
      <c r="G64" s="220"/>
    </row>
    <row r="65" spans="1:7" ht="12.75">
      <c r="A65" s="160">
        <f t="shared" si="0"/>
        <v>54</v>
      </c>
      <c r="B65" s="225" t="s">
        <v>352</v>
      </c>
      <c r="C65" s="220">
        <v>729075</v>
      </c>
      <c r="D65" s="260">
        <v>0</v>
      </c>
      <c r="E65" s="174">
        <f>C65+D65</f>
        <v>729075</v>
      </c>
      <c r="F65" s="220"/>
      <c r="G65" s="220"/>
    </row>
    <row r="66" spans="1:7" s="229" customFormat="1" ht="12.75">
      <c r="A66" s="160">
        <f t="shared" si="0"/>
        <v>55</v>
      </c>
      <c r="B66" s="225" t="s">
        <v>353</v>
      </c>
      <c r="C66" s="240">
        <v>2152924</v>
      </c>
      <c r="D66" s="256">
        <v>0</v>
      </c>
      <c r="E66" s="240">
        <f>C66+D66</f>
        <v>2152924</v>
      </c>
      <c r="F66" s="220"/>
      <c r="G66" s="220"/>
    </row>
    <row r="67" spans="1:7" s="229" customFormat="1" ht="12.75">
      <c r="A67" s="160">
        <f t="shared" si="0"/>
        <v>56</v>
      </c>
      <c r="B67" s="225" t="s">
        <v>354</v>
      </c>
      <c r="C67" s="220">
        <f>SUM(C63:C66)</f>
        <v>469008940</v>
      </c>
      <c r="D67" s="260">
        <f>SUM(D63:D66)</f>
        <v>0</v>
      </c>
      <c r="E67" s="220">
        <f>SUM(E63:E66)</f>
        <v>469008940</v>
      </c>
      <c r="F67" s="220"/>
      <c r="G67" s="220"/>
    </row>
    <row r="68" spans="1:6" ht="12.75">
      <c r="A68" s="160">
        <f t="shared" si="0"/>
        <v>57</v>
      </c>
      <c r="C68" s="180"/>
      <c r="D68" s="180"/>
      <c r="E68" s="180"/>
      <c r="F68" s="220"/>
    </row>
    <row r="69" spans="1:6" ht="12.75">
      <c r="A69" s="160">
        <f t="shared" si="0"/>
        <v>58</v>
      </c>
      <c r="B69" s="216" t="s">
        <v>355</v>
      </c>
      <c r="F69" s="220"/>
    </row>
    <row r="70" spans="1:6" ht="12.75">
      <c r="A70" s="160">
        <f t="shared" si="0"/>
        <v>59</v>
      </c>
      <c r="B70" s="230"/>
      <c r="C70" s="174"/>
      <c r="D70" s="255"/>
      <c r="E70" s="174"/>
      <c r="F70" s="220"/>
    </row>
    <row r="71" spans="1:7" ht="12.75">
      <c r="A71" s="160">
        <f t="shared" si="0"/>
        <v>60</v>
      </c>
      <c r="B71" s="231" t="s">
        <v>356</v>
      </c>
      <c r="C71" s="220">
        <v>-81520475</v>
      </c>
      <c r="D71" s="260">
        <v>0</v>
      </c>
      <c r="E71" s="174">
        <f aca="true" t="shared" si="4" ref="E71:E80">C71+D71</f>
        <v>-81520475</v>
      </c>
      <c r="F71" s="220"/>
      <c r="G71" s="220"/>
    </row>
    <row r="72" spans="1:7" ht="12.75">
      <c r="A72" s="160">
        <f t="shared" si="0"/>
        <v>61</v>
      </c>
      <c r="B72" s="225" t="s">
        <v>357</v>
      </c>
      <c r="C72" s="220">
        <v>50127428</v>
      </c>
      <c r="D72" s="260">
        <v>0</v>
      </c>
      <c r="E72" s="174">
        <f t="shared" si="4"/>
        <v>50127428</v>
      </c>
      <c r="F72" s="220"/>
      <c r="G72" s="220"/>
    </row>
    <row r="73" spans="1:7" ht="12.75">
      <c r="A73" s="160">
        <f t="shared" si="0"/>
        <v>62</v>
      </c>
      <c r="B73" s="231" t="s">
        <v>358</v>
      </c>
      <c r="C73" s="220">
        <v>80318879</v>
      </c>
      <c r="D73" s="260">
        <v>0</v>
      </c>
      <c r="E73" s="174">
        <f t="shared" si="4"/>
        <v>80318879</v>
      </c>
      <c r="F73" s="220"/>
      <c r="G73" s="220"/>
    </row>
    <row r="74" spans="1:7" ht="12.75">
      <c r="A74" s="160">
        <f t="shared" si="0"/>
        <v>63</v>
      </c>
      <c r="B74" s="225" t="s">
        <v>359</v>
      </c>
      <c r="C74" s="220">
        <v>200268839</v>
      </c>
      <c r="D74" s="260">
        <v>0</v>
      </c>
      <c r="E74" s="174">
        <f t="shared" si="4"/>
        <v>200268839</v>
      </c>
      <c r="F74" s="220"/>
      <c r="G74" s="220"/>
    </row>
    <row r="75" spans="1:7" ht="12.75">
      <c r="A75" s="160">
        <f t="shared" si="0"/>
        <v>64</v>
      </c>
      <c r="B75" s="225" t="s">
        <v>360</v>
      </c>
      <c r="C75" s="220">
        <v>-33934336</v>
      </c>
      <c r="D75" s="260">
        <v>0</v>
      </c>
      <c r="E75" s="174">
        <f t="shared" si="4"/>
        <v>-33934336</v>
      </c>
      <c r="F75" s="220"/>
      <c r="G75" s="220"/>
    </row>
    <row r="76" spans="1:7" s="229" customFormat="1" ht="12.75">
      <c r="A76" s="160">
        <f t="shared" si="0"/>
        <v>65</v>
      </c>
      <c r="B76" s="225" t="s">
        <v>361</v>
      </c>
      <c r="C76" s="220">
        <v>0</v>
      </c>
      <c r="D76" s="260">
        <v>0</v>
      </c>
      <c r="E76" s="174">
        <f t="shared" si="4"/>
        <v>0</v>
      </c>
      <c r="F76" s="220"/>
      <c r="G76" s="220"/>
    </row>
    <row r="77" spans="1:7" s="229" customFormat="1" ht="12.75">
      <c r="A77" s="160">
        <f t="shared" si="0"/>
        <v>66</v>
      </c>
      <c r="B77" s="225" t="s">
        <v>362</v>
      </c>
      <c r="C77" s="220">
        <v>-64474449</v>
      </c>
      <c r="D77" s="260">
        <v>0</v>
      </c>
      <c r="E77" s="174">
        <f t="shared" si="4"/>
        <v>-64474449</v>
      </c>
      <c r="F77" s="220"/>
      <c r="G77" s="220"/>
    </row>
    <row r="78" spans="1:7" s="229" customFormat="1" ht="12.75">
      <c r="A78" s="160">
        <f aca="true" t="shared" si="5" ref="A78:A124">A77+1</f>
        <v>67</v>
      </c>
      <c r="B78" s="225" t="s">
        <v>363</v>
      </c>
      <c r="C78" s="220">
        <v>1553</v>
      </c>
      <c r="D78" s="260">
        <v>0</v>
      </c>
      <c r="E78" s="174">
        <f t="shared" si="4"/>
        <v>1553</v>
      </c>
      <c r="F78" s="220"/>
      <c r="G78" s="220"/>
    </row>
    <row r="79" spans="1:7" s="229" customFormat="1" ht="12.75">
      <c r="A79" s="160">
        <f t="shared" si="5"/>
        <v>68</v>
      </c>
      <c r="B79" s="232" t="s">
        <v>364</v>
      </c>
      <c r="C79" s="220">
        <v>80790.54137000002</v>
      </c>
      <c r="D79" s="260">
        <v>0</v>
      </c>
      <c r="E79" s="174">
        <f t="shared" si="4"/>
        <v>80790.54137000002</v>
      </c>
      <c r="F79" s="220"/>
      <c r="G79" s="220"/>
    </row>
    <row r="80" spans="1:7" s="229" customFormat="1" ht="12.75">
      <c r="A80" s="160">
        <f t="shared" si="5"/>
        <v>69</v>
      </c>
      <c r="C80" s="220"/>
      <c r="D80" s="260"/>
      <c r="E80" s="174">
        <f t="shared" si="4"/>
        <v>0</v>
      </c>
      <c r="F80" s="220"/>
      <c r="G80" s="220"/>
    </row>
    <row r="81" spans="1:6" s="229" customFormat="1" ht="12.75">
      <c r="A81" s="160">
        <f t="shared" si="5"/>
        <v>70</v>
      </c>
      <c r="B81" s="225" t="s">
        <v>366</v>
      </c>
      <c r="C81" s="221">
        <f>SUM(C71:C80)</f>
        <v>150868229.54137</v>
      </c>
      <c r="D81" s="257">
        <f>SUM(D71:D80)</f>
        <v>0</v>
      </c>
      <c r="E81" s="221">
        <f>SUM(E71:E80)</f>
        <v>150868229.54137</v>
      </c>
      <c r="F81" s="220"/>
    </row>
    <row r="82" spans="1:6" s="229" customFormat="1" ht="12.75">
      <c r="A82" s="160">
        <f t="shared" si="5"/>
        <v>71</v>
      </c>
      <c r="B82" s="225"/>
      <c r="C82" s="221"/>
      <c r="D82" s="257"/>
      <c r="E82" s="221"/>
      <c r="F82" s="220"/>
    </row>
    <row r="83" spans="1:6" s="229" customFormat="1" ht="14.25" customHeight="1">
      <c r="A83" s="160">
        <f t="shared" si="5"/>
        <v>72</v>
      </c>
      <c r="B83" s="225" t="s">
        <v>367</v>
      </c>
      <c r="C83" s="220">
        <f>C67+C81</f>
        <v>619877169.54137</v>
      </c>
      <c r="D83" s="260">
        <f>D67+D81</f>
        <v>0</v>
      </c>
      <c r="E83" s="174">
        <f>C83+D83</f>
        <v>619877169.54137</v>
      </c>
      <c r="F83" s="220"/>
    </row>
    <row r="84" spans="1:6" s="229" customFormat="1" ht="12.75">
      <c r="A84" s="160">
        <f t="shared" si="5"/>
        <v>73</v>
      </c>
      <c r="B84" s="225"/>
      <c r="C84" s="221"/>
      <c r="D84" s="257"/>
      <c r="E84" s="221"/>
      <c r="F84" s="220"/>
    </row>
    <row r="85" spans="1:6" ht="12.75">
      <c r="A85" s="160">
        <f t="shared" si="5"/>
        <v>74</v>
      </c>
      <c r="B85" s="225" t="s">
        <v>368</v>
      </c>
      <c r="C85" s="247">
        <f>C59+C83</f>
        <v>6239321848.54137</v>
      </c>
      <c r="D85" s="180">
        <f>D59+D83</f>
        <v>25251084.332102377</v>
      </c>
      <c r="E85" s="220">
        <f>C85+D85</f>
        <v>6264572932.873473</v>
      </c>
      <c r="F85" s="247"/>
    </row>
    <row r="86" spans="1:6" ht="12.75">
      <c r="A86" s="160">
        <f t="shared" si="5"/>
        <v>75</v>
      </c>
      <c r="B86" s="225" t="s">
        <v>369</v>
      </c>
      <c r="C86" s="233"/>
      <c r="D86" s="201"/>
      <c r="E86" s="233"/>
      <c r="F86" s="220"/>
    </row>
    <row r="87" spans="1:6" ht="13.5" thickBot="1">
      <c r="A87" s="160">
        <f t="shared" si="5"/>
        <v>76</v>
      </c>
      <c r="B87" s="225" t="s">
        <v>370</v>
      </c>
      <c r="C87" s="235">
        <f>C25-C85</f>
        <v>316635861.4586296</v>
      </c>
      <c r="D87" s="235">
        <f>D25-D85</f>
        <v>-25251084.332102377</v>
      </c>
      <c r="E87" s="262">
        <f>C87+D87</f>
        <v>291384777.12652725</v>
      </c>
      <c r="F87" s="263"/>
    </row>
    <row r="88" spans="1:6" ht="14.25" customHeight="1" thickTop="1">
      <c r="A88" s="160">
        <f t="shared" si="5"/>
        <v>77</v>
      </c>
      <c r="B88" s="225"/>
      <c r="C88" s="237"/>
      <c r="D88" s="180"/>
      <c r="E88" s="237"/>
      <c r="F88" s="237"/>
    </row>
    <row r="89" spans="1:6" ht="14.25" customHeight="1">
      <c r="A89" s="160">
        <f t="shared" si="5"/>
        <v>78</v>
      </c>
      <c r="B89" s="225"/>
      <c r="C89" s="237"/>
      <c r="D89" s="180"/>
      <c r="E89" s="237"/>
      <c r="F89" s="237"/>
    </row>
    <row r="90" spans="1:6" ht="12.75">
      <c r="A90" s="195" t="s">
        <v>371</v>
      </c>
      <c r="B90" s="225"/>
      <c r="C90" s="220"/>
      <c r="D90" s="260"/>
      <c r="E90" s="220"/>
      <c r="F90" s="220"/>
    </row>
    <row r="91" spans="1:6" ht="12.75">
      <c r="A91" s="160">
        <f>A89+1</f>
        <v>79</v>
      </c>
      <c r="B91" s="230" t="s">
        <v>372</v>
      </c>
      <c r="C91" s="220"/>
      <c r="D91" s="260"/>
      <c r="E91" s="220"/>
      <c r="F91" s="220"/>
    </row>
    <row r="92" spans="1:6" ht="12.75">
      <c r="A92" s="160">
        <f t="shared" si="5"/>
        <v>80</v>
      </c>
      <c r="B92" s="139" t="s">
        <v>373</v>
      </c>
      <c r="C92" s="173">
        <f>C85</f>
        <v>6239321848.54137</v>
      </c>
      <c r="D92" s="173">
        <f>D85</f>
        <v>25251084.332102377</v>
      </c>
      <c r="E92" s="173">
        <f>C92+D92</f>
        <v>6264572932.873473</v>
      </c>
      <c r="F92" s="220"/>
    </row>
    <row r="93" spans="1:6" ht="12.75">
      <c r="A93" s="239">
        <f t="shared" si="5"/>
        <v>81</v>
      </c>
      <c r="B93" s="139" t="s">
        <v>374</v>
      </c>
      <c r="C93" s="174">
        <f aca="true" t="shared" si="6" ref="C93:E94">-C63</f>
        <v>-416213955</v>
      </c>
      <c r="D93" s="174">
        <f t="shared" si="6"/>
        <v>0</v>
      </c>
      <c r="E93" s="174">
        <f t="shared" si="6"/>
        <v>-416213955</v>
      </c>
      <c r="F93" s="220"/>
    </row>
    <row r="94" spans="1:6" ht="12.75">
      <c r="A94" s="239">
        <f t="shared" si="5"/>
        <v>82</v>
      </c>
      <c r="B94" s="139" t="s">
        <v>375</v>
      </c>
      <c r="C94" s="174">
        <f t="shared" si="6"/>
        <v>-49912986</v>
      </c>
      <c r="D94" s="174">
        <f t="shared" si="6"/>
        <v>0</v>
      </c>
      <c r="E94" s="174">
        <f t="shared" si="6"/>
        <v>-49912986</v>
      </c>
      <c r="F94" s="220"/>
    </row>
    <row r="95" spans="1:6" ht="12.75">
      <c r="A95" s="239">
        <f t="shared" si="5"/>
        <v>83</v>
      </c>
      <c r="B95" s="139" t="s">
        <v>376</v>
      </c>
      <c r="C95" s="174"/>
      <c r="D95" s="174"/>
      <c r="E95" s="174">
        <f>C95+D95</f>
        <v>0</v>
      </c>
      <c r="F95" s="220"/>
    </row>
    <row r="96" spans="1:6" ht="12.75">
      <c r="A96" s="239">
        <f t="shared" si="5"/>
        <v>84</v>
      </c>
      <c r="B96" s="139" t="s">
        <v>377</v>
      </c>
      <c r="C96" s="174">
        <f aca="true" t="shared" si="7" ref="C96:E97">-C65</f>
        <v>-729075</v>
      </c>
      <c r="D96" s="174">
        <f t="shared" si="7"/>
        <v>0</v>
      </c>
      <c r="E96" s="174">
        <f t="shared" si="7"/>
        <v>-729075</v>
      </c>
      <c r="F96" s="220"/>
    </row>
    <row r="97" spans="1:6" ht="12.75">
      <c r="A97" s="239">
        <f t="shared" si="5"/>
        <v>85</v>
      </c>
      <c r="B97" s="139" t="s">
        <v>378</v>
      </c>
      <c r="C97" s="240">
        <f t="shared" si="7"/>
        <v>-2152924</v>
      </c>
      <c r="D97" s="240">
        <f t="shared" si="7"/>
        <v>0</v>
      </c>
      <c r="E97" s="240">
        <f t="shared" si="7"/>
        <v>-2152924</v>
      </c>
      <c r="F97" s="220"/>
    </row>
    <row r="98" spans="1:8" ht="12.75">
      <c r="A98" s="239">
        <f t="shared" si="5"/>
        <v>86</v>
      </c>
      <c r="B98" s="139" t="s">
        <v>6</v>
      </c>
      <c r="C98" s="241">
        <f>SUM(C92:C97)</f>
        <v>5770312908.54137</v>
      </c>
      <c r="D98" s="241">
        <f>SUM(D92:D97)</f>
        <v>25251084.332102377</v>
      </c>
      <c r="E98" s="241">
        <f>SUM(E92:E97)</f>
        <v>5795563992.873473</v>
      </c>
      <c r="F98" s="220"/>
      <c r="H98" s="222"/>
    </row>
    <row r="99" spans="1:6" ht="12.75">
      <c r="A99" s="239">
        <f t="shared" si="5"/>
        <v>87</v>
      </c>
      <c r="C99" s="238"/>
      <c r="D99" s="238"/>
      <c r="E99" s="238"/>
      <c r="F99" s="220"/>
    </row>
    <row r="100" spans="1:7" ht="12.75">
      <c r="A100" s="239">
        <f t="shared" si="5"/>
        <v>88</v>
      </c>
      <c r="B100" s="139" t="s">
        <v>379</v>
      </c>
      <c r="C100" s="327">
        <f>C87/C98</f>
        <v>0.05487325669807903</v>
      </c>
      <c r="D100" s="327"/>
      <c r="E100" s="327">
        <f>E87/E98</f>
        <v>0.05027720813450238</v>
      </c>
      <c r="F100" s="265"/>
      <c r="G100" s="243" t="s">
        <v>296</v>
      </c>
    </row>
    <row r="101" spans="1:7" ht="12.75">
      <c r="A101" s="239">
        <f t="shared" si="5"/>
        <v>89</v>
      </c>
      <c r="C101" s="238"/>
      <c r="D101" s="264"/>
      <c r="E101" s="238"/>
      <c r="F101" s="220"/>
      <c r="G101" s="139"/>
    </row>
    <row r="102" spans="1:8" ht="12.75">
      <c r="A102" s="239">
        <f t="shared" si="5"/>
        <v>90</v>
      </c>
      <c r="B102" s="139" t="s">
        <v>380</v>
      </c>
      <c r="C102" s="266">
        <f>C41*C100</f>
        <v>222916852.8078266</v>
      </c>
      <c r="D102" s="266">
        <v>-17964264.0221499</v>
      </c>
      <c r="E102" s="267">
        <f>E41*E100</f>
        <v>204952588.34017864</v>
      </c>
      <c r="F102" s="220"/>
      <c r="G102" s="268"/>
      <c r="H102" s="245"/>
    </row>
    <row r="103" spans="1:7" ht="12.75">
      <c r="A103" s="160">
        <f t="shared" si="5"/>
        <v>91</v>
      </c>
      <c r="C103" s="246"/>
      <c r="D103" s="269"/>
      <c r="E103" s="246"/>
      <c r="F103" s="246"/>
      <c r="G103" s="222"/>
    </row>
    <row r="104" spans="1:7" ht="12.75">
      <c r="A104" s="160">
        <f t="shared" si="5"/>
        <v>92</v>
      </c>
      <c r="B104" s="223" t="s">
        <v>381</v>
      </c>
      <c r="C104" s="247"/>
      <c r="D104" s="180"/>
      <c r="E104" s="247"/>
      <c r="F104" s="247"/>
      <c r="G104" s="222"/>
    </row>
    <row r="105" spans="1:7" ht="12.75">
      <c r="A105" s="160">
        <f t="shared" si="5"/>
        <v>93</v>
      </c>
      <c r="B105" s="139" t="s">
        <v>373</v>
      </c>
      <c r="C105" s="248">
        <f>C92</f>
        <v>6239321848.54137</v>
      </c>
      <c r="D105" s="248">
        <f>D85</f>
        <v>25251084.332102377</v>
      </c>
      <c r="E105" s="173">
        <f>E92</f>
        <v>6264572932.873473</v>
      </c>
      <c r="F105" s="220"/>
      <c r="G105" s="222"/>
    </row>
    <row r="106" spans="1:6" ht="12.75">
      <c r="A106" s="160">
        <f t="shared" si="5"/>
        <v>94</v>
      </c>
      <c r="B106" s="139" t="s">
        <v>374</v>
      </c>
      <c r="C106" s="247">
        <f>C93</f>
        <v>-416213955</v>
      </c>
      <c r="D106" s="180">
        <f>D93</f>
        <v>0</v>
      </c>
      <c r="E106" s="174">
        <f>E93</f>
        <v>-416213955</v>
      </c>
      <c r="F106" s="220"/>
    </row>
    <row r="107" spans="1:8" ht="12.75">
      <c r="A107" s="160">
        <f t="shared" si="5"/>
        <v>95</v>
      </c>
      <c r="B107" s="139" t="s">
        <v>375</v>
      </c>
      <c r="C107" s="247">
        <f>C94</f>
        <v>-49912986</v>
      </c>
      <c r="D107" s="180">
        <f>-D64</f>
        <v>0</v>
      </c>
      <c r="E107" s="174">
        <f>E94</f>
        <v>-49912986</v>
      </c>
      <c r="F107" s="220"/>
      <c r="H107" s="222"/>
    </row>
    <row r="108" spans="1:8" ht="12.75">
      <c r="A108" s="160">
        <f t="shared" si="5"/>
        <v>96</v>
      </c>
      <c r="B108" s="139" t="s">
        <v>376</v>
      </c>
      <c r="C108" s="247"/>
      <c r="D108" s="180"/>
      <c r="E108" s="174">
        <f>C108+D108</f>
        <v>0</v>
      </c>
      <c r="F108" s="220"/>
      <c r="H108" s="222"/>
    </row>
    <row r="109" spans="1:8" ht="12.75">
      <c r="A109" s="160">
        <f t="shared" si="5"/>
        <v>97</v>
      </c>
      <c r="B109" s="139" t="s">
        <v>377</v>
      </c>
      <c r="C109" s="247">
        <f aca="true" t="shared" si="8" ref="C109:E110">C96</f>
        <v>-729075</v>
      </c>
      <c r="D109" s="180">
        <f t="shared" si="8"/>
        <v>0</v>
      </c>
      <c r="E109" s="174">
        <f t="shared" si="8"/>
        <v>-729075</v>
      </c>
      <c r="F109" s="220"/>
      <c r="H109" s="222"/>
    </row>
    <row r="110" spans="1:8" ht="12.75">
      <c r="A110" s="160">
        <f t="shared" si="5"/>
        <v>98</v>
      </c>
      <c r="B110" s="139" t="s">
        <v>378</v>
      </c>
      <c r="C110" s="249">
        <f t="shared" si="8"/>
        <v>-2152924</v>
      </c>
      <c r="D110" s="192">
        <f t="shared" si="8"/>
        <v>0</v>
      </c>
      <c r="E110" s="240">
        <f t="shared" si="8"/>
        <v>-2152924</v>
      </c>
      <c r="F110" s="220"/>
      <c r="H110" s="222"/>
    </row>
    <row r="111" spans="1:6" ht="12.75">
      <c r="A111" s="160">
        <f t="shared" si="5"/>
        <v>99</v>
      </c>
      <c r="B111" s="139" t="s">
        <v>6</v>
      </c>
      <c r="C111" s="247">
        <f>SUM(C105:C110)</f>
        <v>5770312908.54137</v>
      </c>
      <c r="D111" s="247">
        <f>SUM(D105:D110)</f>
        <v>25251084.332102377</v>
      </c>
      <c r="E111" s="247">
        <f>SUM(E105:E110)</f>
        <v>5795563992.873473</v>
      </c>
      <c r="F111" s="247"/>
    </row>
    <row r="112" spans="1:6" ht="12.75">
      <c r="A112" s="160">
        <f t="shared" si="5"/>
        <v>100</v>
      </c>
      <c r="B112" s="223"/>
      <c r="C112" s="247"/>
      <c r="D112" s="180"/>
      <c r="E112" s="247"/>
      <c r="F112" s="247"/>
    </row>
    <row r="113" spans="1:7" ht="12.75">
      <c r="A113" s="160">
        <f t="shared" si="5"/>
        <v>101</v>
      </c>
      <c r="B113" s="139" t="s">
        <v>382</v>
      </c>
      <c r="C113" s="250">
        <f>C87/C111</f>
        <v>0.05487325669807903</v>
      </c>
      <c r="D113" s="250"/>
      <c r="E113" s="250">
        <f>E87/E111</f>
        <v>0.05027720813450238</v>
      </c>
      <c r="F113" s="265"/>
      <c r="G113" s="243" t="s">
        <v>296</v>
      </c>
    </row>
    <row r="114" spans="1:6" ht="12.75">
      <c r="A114" s="160">
        <f t="shared" si="5"/>
        <v>102</v>
      </c>
      <c r="C114" s="247"/>
      <c r="D114" s="180"/>
      <c r="E114" s="247"/>
      <c r="F114" s="247"/>
    </row>
    <row r="115" spans="1:7" ht="12.75">
      <c r="A115" s="160">
        <f t="shared" si="5"/>
        <v>103</v>
      </c>
      <c r="B115" s="139" t="s">
        <v>383</v>
      </c>
      <c r="C115" s="266">
        <f>C57*C113</f>
        <v>85440377.56359468</v>
      </c>
      <c r="D115" s="266">
        <v>-6593421.982209355</v>
      </c>
      <c r="E115" s="266">
        <f>E57*E113</f>
        <v>78846955.40881325</v>
      </c>
      <c r="F115" s="220"/>
      <c r="G115" s="243" t="s">
        <v>296</v>
      </c>
    </row>
    <row r="116" spans="1:6" ht="12.75">
      <c r="A116" s="160">
        <f t="shared" si="5"/>
        <v>104</v>
      </c>
      <c r="C116" s="173"/>
      <c r="D116" s="173"/>
      <c r="E116" s="173"/>
      <c r="F116" s="225"/>
    </row>
    <row r="117" spans="1:7" ht="12.75">
      <c r="A117" s="160">
        <f t="shared" si="5"/>
        <v>105</v>
      </c>
      <c r="B117" s="223" t="s">
        <v>384</v>
      </c>
      <c r="C117" s="266">
        <f>C87-C102-C115</f>
        <v>8278631.087208316</v>
      </c>
      <c r="D117" s="266">
        <v>-693397.6922996342</v>
      </c>
      <c r="E117" s="266">
        <f>E87-E102-E115</f>
        <v>7585233.377535358</v>
      </c>
      <c r="F117" s="220"/>
      <c r="G117" s="243" t="s">
        <v>296</v>
      </c>
    </row>
    <row r="118" spans="1:6" ht="12.75">
      <c r="A118" s="160">
        <f t="shared" si="5"/>
        <v>106</v>
      </c>
      <c r="C118" s="139"/>
      <c r="D118" s="178"/>
      <c r="E118" s="139"/>
      <c r="F118" s="225"/>
    </row>
    <row r="119" spans="1:6" ht="12.75">
      <c r="A119" s="160">
        <f t="shared" si="5"/>
        <v>107</v>
      </c>
      <c r="B119" s="203" t="s">
        <v>465</v>
      </c>
      <c r="C119" s="139"/>
      <c r="D119" s="178"/>
      <c r="E119" s="139"/>
      <c r="F119" s="139"/>
    </row>
    <row r="120" spans="1:7" ht="12.75">
      <c r="A120" s="160">
        <f t="shared" si="5"/>
        <v>108</v>
      </c>
      <c r="C120" s="203"/>
      <c r="D120" s="203"/>
      <c r="E120" s="139"/>
      <c r="F120" s="139"/>
      <c r="G120" s="139"/>
    </row>
    <row r="121" spans="1:7" ht="12.75">
      <c r="A121" s="160">
        <f t="shared" si="5"/>
        <v>109</v>
      </c>
      <c r="B121" s="270" t="s">
        <v>444</v>
      </c>
      <c r="C121" s="203"/>
      <c r="D121" s="203"/>
      <c r="E121" s="139"/>
      <c r="F121" s="139"/>
      <c r="G121" s="139"/>
    </row>
    <row r="122" spans="1:7" ht="12.75">
      <c r="A122" s="160">
        <f t="shared" si="5"/>
        <v>110</v>
      </c>
      <c r="B122" s="203" t="s">
        <v>466</v>
      </c>
      <c r="C122" s="203"/>
      <c r="D122" s="203"/>
      <c r="E122" s="139"/>
      <c r="F122" s="139"/>
      <c r="G122" s="139"/>
    </row>
    <row r="123" spans="1:7" ht="12.75">
      <c r="A123" s="160">
        <f t="shared" si="5"/>
        <v>111</v>
      </c>
      <c r="B123" s="203" t="s">
        <v>467</v>
      </c>
      <c r="C123" s="139"/>
      <c r="D123" s="178"/>
      <c r="E123" s="139"/>
      <c r="F123" s="139"/>
      <c r="G123" s="139"/>
    </row>
    <row r="124" spans="1:7" ht="12.75">
      <c r="A124" s="160">
        <f t="shared" si="5"/>
        <v>112</v>
      </c>
      <c r="B124" s="203" t="s">
        <v>468</v>
      </c>
      <c r="C124" s="139"/>
      <c r="D124" s="178"/>
      <c r="E124" s="139"/>
      <c r="F124" s="139"/>
      <c r="G124" s="139"/>
    </row>
    <row r="125" spans="1:7" ht="12.75">
      <c r="A125" s="195"/>
      <c r="C125" s="139"/>
      <c r="D125" s="178"/>
      <c r="E125" s="139"/>
      <c r="F125" s="139"/>
      <c r="G125" s="139"/>
    </row>
    <row r="126" spans="3:7" ht="12.75">
      <c r="C126" s="139"/>
      <c r="D126" s="178"/>
      <c r="E126" s="139"/>
      <c r="F126" s="139"/>
      <c r="G126" s="139"/>
    </row>
    <row r="127" spans="3:7" ht="12.75">
      <c r="C127" s="139"/>
      <c r="D127" s="178"/>
      <c r="E127" s="139"/>
      <c r="F127" s="139"/>
      <c r="G127" s="139"/>
    </row>
    <row r="128" spans="3:7" ht="12.75">
      <c r="C128" s="139"/>
      <c r="D128" s="178"/>
      <c r="E128" s="139"/>
      <c r="F128" s="139"/>
      <c r="G128" s="139"/>
    </row>
    <row r="129" spans="3:7" ht="12.75">
      <c r="C129" s="139"/>
      <c r="D129" s="178"/>
      <c r="E129" s="139"/>
      <c r="F129" s="139"/>
      <c r="G129" s="139"/>
    </row>
    <row r="130" spans="3:7" ht="12.75">
      <c r="C130" s="139"/>
      <c r="D130" s="178"/>
      <c r="E130" s="139"/>
      <c r="F130" s="139"/>
      <c r="G130" s="139"/>
    </row>
    <row r="131" spans="3:7" ht="12.75">
      <c r="C131" s="139"/>
      <c r="D131" s="178"/>
      <c r="E131" s="139"/>
      <c r="F131" s="139"/>
      <c r="G131" s="139"/>
    </row>
    <row r="132" spans="3:7" ht="12.75">
      <c r="C132" s="139"/>
      <c r="D132" s="178"/>
      <c r="E132" s="139"/>
      <c r="F132" s="139"/>
      <c r="G132" s="139"/>
    </row>
    <row r="133" spans="3:7" ht="12.75">
      <c r="C133" s="139"/>
      <c r="D133" s="178"/>
      <c r="E133" s="139"/>
      <c r="F133" s="139"/>
      <c r="G133" s="139"/>
    </row>
    <row r="134" spans="3:7" ht="12.75">
      <c r="C134" s="139"/>
      <c r="D134" s="178"/>
      <c r="E134" s="139"/>
      <c r="F134" s="139"/>
      <c r="G134" s="139"/>
    </row>
    <row r="135" spans="3:7" ht="12.75">
      <c r="C135" s="139"/>
      <c r="D135" s="178"/>
      <c r="E135" s="139"/>
      <c r="F135" s="139"/>
      <c r="G135" s="139"/>
    </row>
    <row r="136" spans="3:7" ht="12.75">
      <c r="C136" s="139"/>
      <c r="D136" s="178"/>
      <c r="E136" s="139"/>
      <c r="F136" s="139"/>
      <c r="G136" s="139"/>
    </row>
    <row r="137" spans="3:7" ht="12.75">
      <c r="C137" s="139"/>
      <c r="D137" s="178"/>
      <c r="E137" s="139"/>
      <c r="F137" s="139"/>
      <c r="G137" s="139"/>
    </row>
    <row r="138" spans="3:7" ht="12.75">
      <c r="C138" s="139"/>
      <c r="D138" s="178"/>
      <c r="E138" s="139"/>
      <c r="F138" s="139"/>
      <c r="G138" s="139"/>
    </row>
    <row r="139" spans="3:7" ht="12.75">
      <c r="C139" s="139"/>
      <c r="D139" s="178"/>
      <c r="E139" s="139"/>
      <c r="F139" s="139"/>
      <c r="G139" s="139"/>
    </row>
  </sheetData>
  <sheetProtection/>
  <printOptions horizontalCentered="1"/>
  <pageMargins left="0.7" right="0.47" top="0.75" bottom="0.75" header="0.3" footer="0.3"/>
  <pageSetup fitToHeight="2" fitToWidth="2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No Name</cp:lastModifiedBy>
  <cp:lastPrinted>2011-05-28T18:51:35Z</cp:lastPrinted>
  <dcterms:created xsi:type="dcterms:W3CDTF">2011-05-23T22:48:22Z</dcterms:created>
  <dcterms:modified xsi:type="dcterms:W3CDTF">2011-05-28T18:51:44Z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