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30170e15-3ea1-46e2-b69a-6631b3e499cc\SEF Excel Exh\"/>
    </mc:Choice>
  </mc:AlternateContent>
  <xr:revisionPtr revIDLastSave="0" documentId="13_ncr:1_{BE917C9E-46EA-452F-AACE-5567D8FE6BE0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Def, COC, Conv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<sst xmlns="http://schemas.openxmlformats.org/spreadsheetml/2006/main" count="77" uniqueCount="44">
  <si>
    <t>GAS RESULTS OF OPERATIONS</t>
  </si>
  <si>
    <t>GENERAL RATE INCREASE</t>
  </si>
  <si>
    <t>REQUESTED COST OF CAPITAL</t>
  </si>
  <si>
    <t>CONVERSION FACTOR</t>
  </si>
  <si>
    <t>LINE</t>
  </si>
  <si>
    <t>CAPITAL</t>
  </si>
  <si>
    <t>WEIGHTED</t>
  </si>
  <si>
    <t>NO.</t>
  </si>
  <si>
    <t>DESCRIPTION</t>
  </si>
  <si>
    <t>RATE YEAR 1</t>
  </si>
  <si>
    <t>RATE YEAR 2</t>
  </si>
  <si>
    <t>RATE YEAR 3</t>
  </si>
  <si>
    <t>STRUCTURE</t>
  </si>
  <si>
    <t>COST</t>
  </si>
  <si>
    <t>RATE BASE</t>
  </si>
  <si>
    <t>Restating through December 2022</t>
  </si>
  <si>
    <t>BAD DEBTS</t>
  </si>
  <si>
    <t>RATE OF RETURN</t>
  </si>
  <si>
    <t>SHORT AND LONG TERM DEBT</t>
  </si>
  <si>
    <t>ANNUAL FILING FEE</t>
  </si>
  <si>
    <t>EQUITY</t>
  </si>
  <si>
    <t>OPERATING INCOME REQUIREMENT</t>
  </si>
  <si>
    <t>TOTAL</t>
  </si>
  <si>
    <t>SUM OF TAXES OTHER</t>
  </si>
  <si>
    <t>PRO FORMA OPERATING INCOME</t>
  </si>
  <si>
    <t>AFTER TAX SHORT TERM DEBT ( (LINE 1)* 79%)</t>
  </si>
  <si>
    <t>OPERATING INCOME DEFICIENCY</t>
  </si>
  <si>
    <t>TOTAL AFTER TAX COST OF CAPITAL</t>
  </si>
  <si>
    <t>CUMULATIVE REVENUE CHANGE</t>
  </si>
  <si>
    <t>NET REVENUE CHANGE BY RATE YEAR</t>
  </si>
  <si>
    <t>CHANGES TO OTHER PRICE SCHEDULES FROM EXH. JDT-6:</t>
  </si>
  <si>
    <t>SET SCHEDULE 149 GAS COST RECOVERY MECHANISM TO ZERO</t>
  </si>
  <si>
    <t>IMPACT FOR CHANGES IN LOAD</t>
  </si>
  <si>
    <t>SUBTOTAL CHANGES TO OTHER PRICE SCHEDULES</t>
  </si>
  <si>
    <t>PERCENTAGE CHANGE</t>
  </si>
  <si>
    <t>REVENUES PER EXH. JDT-6 BILL IMPACTS</t>
  </si>
  <si>
    <t>Note:  Amounts in bold and italics are different from the June 27, 2022 revised filing.</t>
  </si>
  <si>
    <t>EXH. E page 1 of 3</t>
  </si>
  <si>
    <t>EXH. E page 2 of 3</t>
  </si>
  <si>
    <t>EXH. E page 3 of 3</t>
  </si>
  <si>
    <t>2022 GENERAL RATE CASE</t>
  </si>
  <si>
    <t>12 MONTHS ENDED JUNE 30, 2021</t>
  </si>
  <si>
    <t>PUGET SOUND ENERGY - GAS</t>
  </si>
  <si>
    <t>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</si>
</sst>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0_);_(* \(#,##0.000000\);_(* &quot;-&quot;??????_);_(@_)"/>
    <numFmt numFmtId="167" formatCode="_(&quot;$&quot;* #,##0_);_(&quot;$&quot;* \(#,##0\);_(&quot;$&quot;* &quot;-&quot;??_);_(@_)"/>
    <numFmt numFmtId="168" formatCode="0.0000%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42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42" fontId="1" fillId="0" borderId="0" xfId="0" applyNumberFormat="1" applyFont="1" applyFill="1"/>
    <xf numFmtId="0" fontId="4" fillId="0" borderId="5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0" fontId="1" fillId="0" borderId="0" xfId="0" applyNumberFormat="1" applyFont="1" applyFill="1"/>
    <xf numFmtId="0" fontId="1" fillId="0" borderId="8" xfId="0" applyNumberFormat="1" applyFont="1" applyFill="1" applyBorder="1" applyAlignment="1"/>
    <xf numFmtId="10" fontId="1" fillId="0" borderId="0" xfId="0" applyNumberFormat="1" applyFont="1" applyFill="1" applyBorder="1"/>
    <xf numFmtId="10" fontId="1" fillId="0" borderId="9" xfId="0" applyNumberFormat="1" applyFont="1" applyFill="1" applyBorder="1"/>
    <xf numFmtId="164" fontId="1" fillId="0" borderId="4" xfId="0" applyNumberFormat="1" applyFont="1" applyFill="1" applyBorder="1" applyAlignment="1"/>
    <xf numFmtId="165" fontId="1" fillId="0" borderId="0" xfId="0" applyNumberFormat="1" applyFont="1" applyFill="1"/>
    <xf numFmtId="9" fontId="1" fillId="0" borderId="6" xfId="0" applyNumberFormat="1" applyFont="1" applyFill="1" applyBorder="1"/>
    <xf numFmtId="10" fontId="3" fillId="0" borderId="7" xfId="0" applyNumberFormat="1" applyFont="1" applyFill="1" applyBorder="1"/>
    <xf numFmtId="164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0" fontId="1" fillId="0" borderId="9" xfId="0" applyFont="1" applyFill="1" applyBorder="1"/>
    <xf numFmtId="165" fontId="1" fillId="0" borderId="6" xfId="0" applyNumberFormat="1" applyFont="1" applyFill="1" applyBorder="1"/>
    <xf numFmtId="0" fontId="1" fillId="0" borderId="10" xfId="0" applyNumberFormat="1" applyFont="1" applyFill="1" applyBorder="1" applyAlignment="1"/>
    <xf numFmtId="9" fontId="1" fillId="0" borderId="3" xfId="0" applyNumberFormat="1" applyFont="1" applyFill="1" applyBorder="1"/>
    <xf numFmtId="0" fontId="1" fillId="0" borderId="3" xfId="0" applyFont="1" applyFill="1" applyBorder="1"/>
    <xf numFmtId="10" fontId="1" fillId="0" borderId="2" xfId="0" applyNumberFormat="1" applyFont="1" applyFill="1" applyBorder="1"/>
    <xf numFmtId="9" fontId="1" fillId="0" borderId="0" xfId="0" applyNumberFormat="1" applyFont="1" applyFill="1" applyAlignment="1"/>
    <xf numFmtId="166" fontId="1" fillId="0" borderId="4" xfId="0" applyNumberFormat="1" applyFont="1" applyFill="1" applyBorder="1"/>
    <xf numFmtId="164" fontId="1" fillId="0" borderId="11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/>
    <xf numFmtId="167" fontId="1" fillId="0" borderId="11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/>
    <xf numFmtId="10" fontId="5" fillId="0" borderId="0" xfId="0" applyNumberFormat="1" applyFont="1" applyFill="1" applyBorder="1"/>
    <xf numFmtId="167" fontId="1" fillId="0" borderId="0" xfId="0" applyNumberFormat="1" applyFont="1" applyFill="1" applyBorder="1" applyAlignment="1"/>
    <xf numFmtId="168" fontId="3" fillId="0" borderId="7" xfId="0" applyNumberFormat="1" applyFont="1" applyFill="1" applyBorder="1"/>
    <xf numFmtId="0" fontId="1" fillId="0" borderId="0" xfId="0" applyFont="1" applyFill="1" applyAlignment="1">
      <alignment horizontal="left" indent="1"/>
    </xf>
    <xf numFmtId="165" fontId="6" fillId="0" borderId="0" xfId="0" applyNumberFormat="1" applyFont="1" applyFill="1"/>
    <xf numFmtId="43" fontId="1" fillId="0" borderId="0" xfId="0" applyNumberFormat="1" applyFont="1" applyFill="1"/>
    <xf numFmtId="167" fontId="1" fillId="0" borderId="12" xfId="0" applyNumberFormat="1" applyFont="1" applyFill="1" applyBorder="1"/>
    <xf numFmtId="41" fontId="1" fillId="0" borderId="0" xfId="0" applyNumberFormat="1" applyFont="1" applyFill="1"/>
    <xf numFmtId="41" fontId="1" fillId="0" borderId="0" xfId="0" applyNumberFormat="1" applyFont="1" applyFill="1" applyBorder="1"/>
    <xf numFmtId="169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 applyFill="1"/>
    <xf numFmtId="0" fontId="0" fillId="0" borderId="0" xfId="0" applyFont="1" applyFill="1" applyBorder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8" fillId="0" borderId="0" xfId="0" applyFont="1"/>
    <xf numFmtId="3" fontId="8" fillId="0" borderId="0" xfId="0" applyNumberFormat="1" applyFont="1"/>
    <xf numFmtId="10" fontId="7" fillId="0" borderId="0" xfId="0" applyNumberFormat="1" applyFont="1" applyFill="1"/>
    <xf numFmtId="0" fontId="1" fillId="0" borderId="0" xfId="0" quotePrefix="1" applyFont="1" applyFill="1"/>
    <xf numFmtId="165" fontId="9" fillId="0" borderId="0" xfId="0" applyNumberFormat="1" applyFont="1" applyFill="1"/>
    <xf numFmtId="165" fontId="9" fillId="0" borderId="0" xfId="0" applyNumberFormat="1" applyFont="1" applyFill="1" applyBorder="1"/>
    <xf numFmtId="41" fontId="9" fillId="0" borderId="0" xfId="0" applyNumberFormat="1" applyFont="1" applyFill="1" applyBorder="1" applyAlignment="1"/>
    <xf numFmtId="41" fontId="9" fillId="0" borderId="0" xfId="0" applyNumberFormat="1" applyFont="1" applyFill="1"/>
    <xf numFmtId="41" fontId="9" fillId="0" borderId="0" xfId="0" applyNumberFormat="1" applyFont="1" applyFill="1" applyBorder="1"/>
    <xf numFmtId="42" fontId="9" fillId="0" borderId="0" xfId="0" applyNumberFormat="1" applyFont="1" applyFill="1" applyBorder="1"/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3"/>
  <sheetViews>
    <sheetView tabSelected="1" workbookViewId="0">
      <pane ySplit="10" topLeftCell="A11" activePane="bottomLeft" state="frozen"/>
      <selection activeCell="B183" sqref="B183"/>
      <selection pane="bottomLeft" activeCell="C33" sqref="C33"/>
    </sheetView>
  </sheetViews>
  <sheetFormatPr defaultColWidth="9.26953125" defaultRowHeight="13" outlineLevelRow="1" outlineLevelCol="1" x14ac:dyDescent="0.3"/>
  <cols>
    <col min="1" max="1" width="5" style="1" bestFit="1" customWidth="1"/>
    <col min="2" max="2" width="60.453125" style="1" customWidth="1"/>
    <col min="3" max="3" width="17.26953125" style="1" customWidth="1"/>
    <col min="4" max="4" width="17.453125" style="1" customWidth="1"/>
    <col min="5" max="5" width="18.26953125" style="1" hidden="1" customWidth="1" outlineLevel="1"/>
    <col min="6" max="6" width="5" style="1" bestFit="1" customWidth="1" collapsed="1"/>
    <col min="7" max="7" width="41.7265625" style="1" customWidth="1"/>
    <col min="8" max="10" width="12.26953125" style="1" customWidth="1"/>
    <col min="11" max="11" width="5" style="1" customWidth="1"/>
    <col min="12" max="12" width="61.7265625" style="1" customWidth="1"/>
    <col min="13" max="13" width="11.54296875" style="1" customWidth="1"/>
    <col min="14" max="14" width="9.26953125" style="1" customWidth="1"/>
    <col min="15" max="15" width="11.7265625" style="1" customWidth="1"/>
    <col min="16" max="16" width="9.26953125" style="1" customWidth="1"/>
    <col min="17" max="18" width="9.26953125" style="1"/>
    <col min="19" max="19" width="15.26953125" style="1" bestFit="1" customWidth="1"/>
    <col min="20" max="20" width="19.453125" style="1" customWidth="1"/>
    <col min="21" max="21" width="12.26953125" style="1" bestFit="1" customWidth="1"/>
    <col min="22" max="22" width="15.26953125" style="1" bestFit="1" customWidth="1"/>
    <col min="23" max="25" width="9.26953125" style="1"/>
    <col min="26" max="26" width="16.7265625" style="1" customWidth="1"/>
    <col min="27" max="16384" width="9.26953125" style="1"/>
  </cols>
  <sheetData>
    <row r="1" spans="1:27" ht="18.75" customHeight="1" x14ac:dyDescent="0.3">
      <c r="C1" s="2" t="s">
        <v>37</v>
      </c>
      <c r="D1" s="3"/>
      <c r="I1" s="2" t="s">
        <v>38</v>
      </c>
      <c r="J1" s="4"/>
      <c r="M1" s="2" t="s">
        <v>39</v>
      </c>
      <c r="N1" s="5"/>
      <c r="O1" s="4"/>
    </row>
    <row r="2" spans="1:27" x14ac:dyDescent="0.3">
      <c r="A2" s="6" t="s">
        <v>42</v>
      </c>
      <c r="B2" s="6"/>
      <c r="C2" s="6"/>
      <c r="D2" s="6"/>
      <c r="E2" s="6"/>
      <c r="F2" s="6" t="s">
        <v>42</v>
      </c>
      <c r="G2" s="6"/>
      <c r="H2" s="6"/>
      <c r="I2" s="6"/>
      <c r="J2" s="6"/>
      <c r="K2" s="6"/>
      <c r="L2" s="6" t="s">
        <v>42</v>
      </c>
      <c r="M2" s="7"/>
      <c r="N2" s="7"/>
      <c r="O2" s="7"/>
    </row>
    <row r="3" spans="1:27" x14ac:dyDescent="0.3">
      <c r="A3" s="6" t="s">
        <v>0</v>
      </c>
      <c r="B3" s="6"/>
      <c r="C3" s="6"/>
      <c r="D3" s="6"/>
      <c r="E3" s="6"/>
      <c r="F3" s="6" t="s">
        <v>0</v>
      </c>
      <c r="G3" s="6"/>
      <c r="H3" s="6"/>
      <c r="I3" s="6"/>
      <c r="J3" s="6"/>
      <c r="K3" s="6"/>
      <c r="L3" s="6" t="s">
        <v>0</v>
      </c>
      <c r="M3" s="7"/>
      <c r="N3" s="7"/>
      <c r="O3" s="7"/>
    </row>
    <row r="4" spans="1:27" x14ac:dyDescent="0.3">
      <c r="A4" s="6" t="s">
        <v>40</v>
      </c>
      <c r="B4" s="6"/>
      <c r="C4" s="6"/>
      <c r="D4" s="6"/>
      <c r="E4" s="6"/>
      <c r="F4" s="6" t="str">
        <f>$A$4</f>
        <v>2022 GENERAL RATE CASE</v>
      </c>
      <c r="G4" s="6"/>
      <c r="H4" s="6"/>
      <c r="I4" s="6"/>
      <c r="J4" s="6"/>
      <c r="K4" s="6"/>
      <c r="L4" s="6" t="str">
        <f>$A$4</f>
        <v>2022 GENERAL RATE CASE</v>
      </c>
      <c r="M4" s="7"/>
      <c r="N4" s="7"/>
      <c r="O4" s="7"/>
    </row>
    <row r="5" spans="1:27" x14ac:dyDescent="0.3">
      <c r="A5" s="6" t="s">
        <v>41</v>
      </c>
      <c r="B5" s="6"/>
      <c r="C5" s="6"/>
      <c r="D5" s="6"/>
      <c r="E5" s="6"/>
      <c r="F5" s="6" t="str">
        <f>$A$5</f>
        <v>12 MONTHS ENDED JUNE 30, 2021</v>
      </c>
      <c r="G5" s="6"/>
      <c r="H5" s="6"/>
      <c r="I5" s="6"/>
      <c r="J5" s="6"/>
      <c r="K5" s="6"/>
      <c r="L5" s="6" t="str">
        <f>$A$5</f>
        <v>12 MONTHS ENDED JUNE 30, 2021</v>
      </c>
      <c r="M5" s="7"/>
      <c r="N5" s="7"/>
      <c r="O5" s="7"/>
    </row>
    <row r="6" spans="1:27" s="9" customFormat="1" x14ac:dyDescent="0.3">
      <c r="A6" s="8" t="s">
        <v>1</v>
      </c>
      <c r="B6" s="8"/>
      <c r="C6" s="8"/>
      <c r="D6" s="8"/>
      <c r="E6" s="8"/>
      <c r="F6" s="8" t="s">
        <v>2</v>
      </c>
      <c r="G6" s="8"/>
      <c r="H6" s="8"/>
      <c r="I6" s="8"/>
      <c r="J6" s="8"/>
      <c r="K6" s="8"/>
      <c r="L6" s="8" t="s">
        <v>3</v>
      </c>
      <c r="M6" s="8"/>
      <c r="N6" s="8"/>
      <c r="O6" s="8"/>
    </row>
    <row r="7" spans="1:27" x14ac:dyDescent="0.3">
      <c r="B7" s="7"/>
      <c r="C7" s="7"/>
      <c r="D7" s="7"/>
      <c r="E7" s="7"/>
      <c r="G7" s="7"/>
      <c r="H7" s="7"/>
      <c r="I7" s="7"/>
      <c r="J7" s="7"/>
      <c r="K7" s="7"/>
      <c r="L7" s="7"/>
      <c r="M7" s="7"/>
      <c r="N7" s="7"/>
      <c r="O7" s="7"/>
    </row>
    <row r="8" spans="1:27" x14ac:dyDescent="0.3">
      <c r="K8" s="7"/>
      <c r="L8" s="7"/>
      <c r="M8" s="7"/>
      <c r="N8" s="7"/>
    </row>
    <row r="9" spans="1:27" x14ac:dyDescent="0.3">
      <c r="A9" s="10" t="s">
        <v>4</v>
      </c>
      <c r="B9" s="10"/>
      <c r="C9" s="11">
        <v>2023</v>
      </c>
      <c r="D9" s="11">
        <v>2024</v>
      </c>
      <c r="E9" s="11">
        <v>2025</v>
      </c>
      <c r="F9" s="10" t="s">
        <v>4</v>
      </c>
      <c r="G9" s="10"/>
      <c r="H9" s="11" t="s">
        <v>5</v>
      </c>
      <c r="J9" s="11" t="s">
        <v>6</v>
      </c>
      <c r="K9" s="10" t="s">
        <v>4</v>
      </c>
      <c r="L9" s="10"/>
      <c r="M9" s="10"/>
    </row>
    <row r="10" spans="1:27" ht="14.5" x14ac:dyDescent="0.35">
      <c r="A10" s="12" t="s">
        <v>7</v>
      </c>
      <c r="B10" s="12" t="s">
        <v>8</v>
      </c>
      <c r="C10" s="13" t="s">
        <v>9</v>
      </c>
      <c r="D10" s="13" t="s">
        <v>10</v>
      </c>
      <c r="E10" s="13" t="s">
        <v>11</v>
      </c>
      <c r="F10" s="12" t="s">
        <v>7</v>
      </c>
      <c r="G10" s="12" t="s">
        <v>8</v>
      </c>
      <c r="H10" s="13" t="s">
        <v>12</v>
      </c>
      <c r="I10" s="13" t="s">
        <v>13</v>
      </c>
      <c r="J10" s="13" t="s">
        <v>13</v>
      </c>
      <c r="K10" s="12" t="s">
        <v>7</v>
      </c>
      <c r="L10" s="12" t="s">
        <v>8</v>
      </c>
      <c r="M10" s="12"/>
      <c r="N10" s="14"/>
      <c r="O10" s="14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4.5" x14ac:dyDescent="0.35">
      <c r="R11" s="16"/>
      <c r="S11" s="17"/>
      <c r="T11" s="16"/>
      <c r="U11" s="15"/>
      <c r="V11" s="15"/>
      <c r="W11" s="15"/>
      <c r="X11" s="15"/>
      <c r="Y11" s="15"/>
      <c r="Z11" s="15"/>
      <c r="AA11" s="15"/>
    </row>
    <row r="12" spans="1:27" ht="14.5" x14ac:dyDescent="0.35">
      <c r="A12" s="18">
        <f>ROW()</f>
        <v>12</v>
      </c>
      <c r="B12" s="19" t="s">
        <v>14</v>
      </c>
      <c r="C12" s="20">
        <v>2580838851.4413743</v>
      </c>
      <c r="D12" s="20">
        <v>2666946871.1561995</v>
      </c>
      <c r="E12" s="20"/>
      <c r="F12" s="18">
        <f>ROW()</f>
        <v>12</v>
      </c>
      <c r="G12" s="21" t="s">
        <v>15</v>
      </c>
      <c r="H12" s="22"/>
      <c r="I12" s="22"/>
      <c r="J12" s="23"/>
      <c r="K12" s="18">
        <f>ROW()</f>
        <v>12</v>
      </c>
      <c r="L12" s="24" t="s">
        <v>16</v>
      </c>
      <c r="M12" s="19"/>
      <c r="N12" s="19"/>
      <c r="O12" s="25">
        <v>4.1980000000000003E-3</v>
      </c>
      <c r="R12" s="18"/>
      <c r="S12" s="17"/>
      <c r="T12" s="17"/>
      <c r="U12" s="15"/>
      <c r="V12" s="15"/>
      <c r="W12" s="15"/>
      <c r="X12" s="15"/>
      <c r="Y12" s="15"/>
      <c r="Z12" s="15"/>
      <c r="AA12" s="15"/>
    </row>
    <row r="13" spans="1:27" ht="14.5" x14ac:dyDescent="0.35">
      <c r="A13" s="18">
        <f>ROW()</f>
        <v>13</v>
      </c>
      <c r="B13" s="24" t="s">
        <v>17</v>
      </c>
      <c r="C13" s="26">
        <f>+J24</f>
        <v>7.1599999999999997E-2</v>
      </c>
      <c r="D13" s="26">
        <f>+J33</f>
        <v>7.1599999999999997E-2</v>
      </c>
      <c r="E13" s="26"/>
      <c r="F13" s="18">
        <f>ROW()</f>
        <v>13</v>
      </c>
      <c r="G13" s="27" t="s">
        <v>18</v>
      </c>
      <c r="H13" s="28">
        <v>0.51039999999999996</v>
      </c>
      <c r="I13" s="28">
        <v>5.1332288401253916E-2</v>
      </c>
      <c r="J13" s="29">
        <f>ROUND(H13*I13,4)</f>
        <v>2.6200000000000001E-2</v>
      </c>
      <c r="K13" s="18">
        <f>ROW()</f>
        <v>13</v>
      </c>
      <c r="L13" s="24" t="s">
        <v>19</v>
      </c>
      <c r="M13" s="19"/>
      <c r="N13" s="19"/>
      <c r="O13" s="25">
        <v>2E-3</v>
      </c>
      <c r="R13" s="18"/>
      <c r="S13" s="28"/>
      <c r="T13" s="17"/>
      <c r="U13" s="15"/>
      <c r="V13" s="15"/>
      <c r="W13" s="15"/>
      <c r="X13" s="15"/>
      <c r="Y13" s="15"/>
      <c r="Z13" s="15"/>
      <c r="AA13" s="15"/>
    </row>
    <row r="14" spans="1:27" ht="14.5" x14ac:dyDescent="0.35">
      <c r="A14" s="18">
        <f>ROW()</f>
        <v>14</v>
      </c>
      <c r="B14" s="24"/>
      <c r="C14" s="22"/>
      <c r="D14" s="22"/>
      <c r="E14" s="22"/>
      <c r="F14" s="18">
        <f>ROW()</f>
        <v>14</v>
      </c>
      <c r="G14" s="27" t="s">
        <v>20</v>
      </c>
      <c r="H14" s="28">
        <v>0.48959999999999998</v>
      </c>
      <c r="I14" s="28">
        <v>9.4252054794520562E-2</v>
      </c>
      <c r="J14" s="29">
        <f>ROUND(H14*I14,4)</f>
        <v>4.6100000000000002E-2</v>
      </c>
      <c r="K14" s="18">
        <f>ROW()</f>
        <v>14</v>
      </c>
      <c r="L14" s="24" t="str">
        <f>"STATE UTILITY TAX ( "&amp;O14*100&amp;"% - ( LINE 1 * "&amp;O14*100&amp;"% )  )"</f>
        <v>STATE UTILITY TAX ( 3.8358% - ( LINE 1 * 3.8358% )  )</v>
      </c>
      <c r="N14" s="25">
        <v>3.8519999999999999E-2</v>
      </c>
      <c r="O14" s="30">
        <f>ROUND(N14-(N14*O12),6)</f>
        <v>3.8358000000000003E-2</v>
      </c>
      <c r="R14" s="18"/>
      <c r="S14" s="16"/>
      <c r="T14" s="17"/>
      <c r="U14" s="15"/>
      <c r="V14" s="15"/>
      <c r="W14" s="15"/>
      <c r="X14" s="15"/>
      <c r="Y14" s="15"/>
      <c r="Z14" s="15"/>
      <c r="AA14" s="15"/>
    </row>
    <row r="15" spans="1:27" ht="14.5" x14ac:dyDescent="0.35">
      <c r="A15" s="18">
        <f>ROW()</f>
        <v>15</v>
      </c>
      <c r="B15" s="19" t="s">
        <v>21</v>
      </c>
      <c r="C15" s="31">
        <f>+C13*C12</f>
        <v>184788061.7632024</v>
      </c>
      <c r="D15" s="31">
        <f>+D13*D12</f>
        <v>190953395.97478387</v>
      </c>
      <c r="E15" s="31"/>
      <c r="F15" s="18">
        <f>ROW()</f>
        <v>15</v>
      </c>
      <c r="G15" s="27" t="s">
        <v>22</v>
      </c>
      <c r="H15" s="32">
        <f>SUM(H13:H14)</f>
        <v>1</v>
      </c>
      <c r="I15" s="22"/>
      <c r="J15" s="33">
        <f>SUM(J13:J14)</f>
        <v>7.2300000000000003E-2</v>
      </c>
      <c r="K15" s="18">
        <f>ROW()</f>
        <v>15</v>
      </c>
      <c r="L15" s="24"/>
      <c r="M15" s="19"/>
      <c r="N15" s="19"/>
      <c r="O15" s="34"/>
      <c r="R15" s="18"/>
      <c r="S15" s="35"/>
      <c r="T15" s="17"/>
      <c r="U15" s="15"/>
      <c r="V15" s="15"/>
      <c r="W15" s="15"/>
      <c r="X15" s="15"/>
      <c r="Y15" s="15"/>
      <c r="Z15" s="15"/>
      <c r="AA15" s="15"/>
    </row>
    <row r="16" spans="1:27" ht="14.5" x14ac:dyDescent="0.35">
      <c r="A16" s="18">
        <f>ROW()</f>
        <v>16</v>
      </c>
      <c r="B16" s="19"/>
      <c r="F16" s="18">
        <f>ROW()</f>
        <v>16</v>
      </c>
      <c r="G16" s="27"/>
      <c r="H16" s="16"/>
      <c r="I16" s="16"/>
      <c r="J16" s="36"/>
      <c r="K16" s="18">
        <f>ROW()</f>
        <v>16</v>
      </c>
      <c r="L16" s="24" t="s">
        <v>23</v>
      </c>
      <c r="M16" s="19"/>
      <c r="N16" s="19"/>
      <c r="O16" s="25">
        <f>ROUND(SUM(O12:O14),6)</f>
        <v>4.4555999999999998E-2</v>
      </c>
      <c r="R16" s="18"/>
      <c r="S16" s="16"/>
      <c r="T16" s="17"/>
      <c r="U16" s="15"/>
      <c r="V16" s="15"/>
      <c r="W16" s="15"/>
      <c r="X16" s="15"/>
      <c r="Y16" s="15"/>
      <c r="Z16" s="15"/>
      <c r="AA16" s="15"/>
    </row>
    <row r="17" spans="1:27" ht="14.5" x14ac:dyDescent="0.35">
      <c r="A17" s="18">
        <f>ROW()</f>
        <v>17</v>
      </c>
      <c r="B17" s="24" t="s">
        <v>24</v>
      </c>
      <c r="C17" s="31">
        <v>114551186.27465773</v>
      </c>
      <c r="D17" s="31">
        <v>105520161.88761085</v>
      </c>
      <c r="E17" s="31"/>
      <c r="F17" s="18">
        <f>ROW()</f>
        <v>17</v>
      </c>
      <c r="G17" s="27" t="s">
        <v>25</v>
      </c>
      <c r="H17" s="28">
        <f>+H13</f>
        <v>0.51039999999999996</v>
      </c>
      <c r="I17" s="28">
        <f>I13*0.79</f>
        <v>4.0552507836990596E-2</v>
      </c>
      <c r="J17" s="29">
        <f>ROUND(J13*0.79,4)</f>
        <v>2.07E-2</v>
      </c>
      <c r="K17" s="18">
        <f>ROW()</f>
        <v>17</v>
      </c>
      <c r="L17" s="19"/>
      <c r="M17" s="19"/>
      <c r="N17" s="19"/>
      <c r="O17" s="25"/>
      <c r="R17" s="18"/>
      <c r="S17" s="35"/>
      <c r="T17" s="17"/>
      <c r="U17" s="15"/>
      <c r="V17" s="15"/>
      <c r="W17" s="15"/>
      <c r="X17" s="15"/>
      <c r="Y17" s="15"/>
      <c r="Z17" s="15"/>
      <c r="AA17" s="15"/>
    </row>
    <row r="18" spans="1:27" ht="14.5" x14ac:dyDescent="0.35">
      <c r="A18" s="18">
        <f>ROW()</f>
        <v>18</v>
      </c>
      <c r="B18" s="24" t="s">
        <v>26</v>
      </c>
      <c r="C18" s="37">
        <f>+C15-C17</f>
        <v>70236875.488544673</v>
      </c>
      <c r="D18" s="37">
        <f>+D15-D17</f>
        <v>85433234.087173015</v>
      </c>
      <c r="E18" s="37"/>
      <c r="F18" s="18">
        <f>ROW()</f>
        <v>18</v>
      </c>
      <c r="G18" s="27" t="s">
        <v>20</v>
      </c>
      <c r="H18" s="28">
        <f>+H14</f>
        <v>0.48959999999999998</v>
      </c>
      <c r="I18" s="28">
        <f>+I14</f>
        <v>9.4252054794520562E-2</v>
      </c>
      <c r="J18" s="29">
        <f>ROUND(H18*I18,4)</f>
        <v>4.6100000000000002E-2</v>
      </c>
      <c r="K18" s="18">
        <f>ROW()</f>
        <v>18</v>
      </c>
      <c r="L18" s="19" t="str">
        <f>"CONVERSION FACTOR EXCLUDING FEDERAL INCOME TAX ( 1 - LINE "&amp;$K$17&amp;" )"</f>
        <v>CONVERSION FACTOR EXCLUDING FEDERAL INCOME TAX ( 1 - LINE 17 )</v>
      </c>
      <c r="M18" s="19"/>
      <c r="N18" s="19"/>
      <c r="O18" s="25">
        <f>ROUND(1-O16,6)</f>
        <v>0.95544399999999996</v>
      </c>
      <c r="R18" s="18"/>
      <c r="S18" s="35"/>
      <c r="T18" s="17"/>
      <c r="U18" s="15"/>
      <c r="V18" s="15"/>
      <c r="W18" s="15"/>
      <c r="X18" s="15"/>
      <c r="Y18" s="15"/>
      <c r="Z18" s="15"/>
      <c r="AA18" s="15"/>
    </row>
    <row r="19" spans="1:27" ht="14.5" x14ac:dyDescent="0.35">
      <c r="A19" s="18">
        <f>ROW()</f>
        <v>19</v>
      </c>
      <c r="B19" s="19"/>
      <c r="F19" s="18">
        <f>ROW()</f>
        <v>19</v>
      </c>
      <c r="G19" s="38" t="s">
        <v>27</v>
      </c>
      <c r="H19" s="39">
        <f>SUM(H17:H18)</f>
        <v>1</v>
      </c>
      <c r="I19" s="40"/>
      <c r="J19" s="41">
        <f>SUM(J17:J18)</f>
        <v>6.6799999999999998E-2</v>
      </c>
      <c r="K19" s="18">
        <f>ROW()</f>
        <v>19</v>
      </c>
      <c r="L19" s="24" t="s">
        <v>43</v>
      </c>
      <c r="M19" s="19"/>
      <c r="N19" s="42">
        <v>0.21</v>
      </c>
      <c r="O19" s="25">
        <v>0.20064299999999999</v>
      </c>
      <c r="R19" s="18"/>
      <c r="S19" s="16"/>
      <c r="T19" s="17"/>
      <c r="U19" s="15"/>
      <c r="V19" s="15"/>
      <c r="W19" s="15"/>
      <c r="X19" s="15"/>
      <c r="Y19" s="15"/>
      <c r="Z19" s="15"/>
      <c r="AA19" s="15"/>
    </row>
    <row r="20" spans="1:27" ht="15" thickBot="1" x14ac:dyDescent="0.4">
      <c r="A20" s="18">
        <f>ROW()</f>
        <v>20</v>
      </c>
      <c r="B20" s="19" t="s">
        <v>3</v>
      </c>
      <c r="C20" s="43">
        <f>+O20</f>
        <v>0.75480100000000006</v>
      </c>
      <c r="D20" s="43">
        <f>C20</f>
        <v>0.75480100000000006</v>
      </c>
      <c r="E20" s="43"/>
      <c r="F20" s="18">
        <f>ROW()</f>
        <v>20</v>
      </c>
      <c r="G20" s="16"/>
      <c r="H20" s="16"/>
      <c r="I20" s="16"/>
      <c r="J20" s="16"/>
      <c r="K20" s="18">
        <f>ROW()</f>
        <v>20</v>
      </c>
      <c r="L20" s="24" t="str">
        <f>"CONVERSION FACTOR INCL FEDERAL INCOME TAX ( LINE "&amp;K18&amp;" - LINE "&amp;K19&amp;" ) "</f>
        <v xml:space="preserve">CONVERSION FACTOR INCL FEDERAL INCOME TAX ( LINE 18 - LINE 19 ) </v>
      </c>
      <c r="M20" s="19"/>
      <c r="N20" s="19"/>
      <c r="O20" s="44">
        <f>ROUND(1-O19-O16,6)</f>
        <v>0.75480100000000006</v>
      </c>
      <c r="R20" s="18"/>
      <c r="S20" s="45"/>
      <c r="T20" s="17"/>
      <c r="U20" s="15"/>
      <c r="V20" s="15"/>
      <c r="W20" s="15"/>
      <c r="X20" s="15"/>
      <c r="Y20" s="15"/>
      <c r="Z20" s="15"/>
      <c r="AA20" s="15"/>
    </row>
    <row r="21" spans="1:27" ht="15.5" thickTop="1" thickBot="1" x14ac:dyDescent="0.4">
      <c r="A21" s="18">
        <f>ROW()</f>
        <v>21</v>
      </c>
      <c r="B21" s="1" t="s">
        <v>28</v>
      </c>
      <c r="C21" s="46">
        <f>ROUND(+C18/C20,0)</f>
        <v>93053501</v>
      </c>
      <c r="D21" s="46">
        <f>ROUND(+D18/D20,0)</f>
        <v>113186435</v>
      </c>
      <c r="E21" s="46"/>
      <c r="F21" s="18">
        <f>ROW()</f>
        <v>21</v>
      </c>
      <c r="G21" s="21">
        <v>2023</v>
      </c>
      <c r="H21" s="22"/>
      <c r="I21" s="22"/>
      <c r="J21" s="23"/>
      <c r="K21" s="47"/>
      <c r="M21" s="19"/>
      <c r="N21" s="19"/>
      <c r="O21" s="19"/>
      <c r="R21" s="18"/>
      <c r="S21" s="48"/>
      <c r="T21" s="17"/>
      <c r="U21" s="15"/>
      <c r="V21" s="15"/>
      <c r="W21" s="15"/>
      <c r="X21" s="15"/>
      <c r="Y21" s="15"/>
      <c r="Z21" s="15"/>
      <c r="AA21" s="15"/>
    </row>
    <row r="22" spans="1:27" ht="15" thickTop="1" x14ac:dyDescent="0.35">
      <c r="A22" s="18">
        <f>ROW()</f>
        <v>22</v>
      </c>
      <c r="C22" s="48"/>
      <c r="D22" s="48"/>
      <c r="E22" s="48"/>
      <c r="F22" s="18">
        <f>ROW()</f>
        <v>22</v>
      </c>
      <c r="G22" s="27" t="s">
        <v>18</v>
      </c>
      <c r="H22" s="28">
        <v>0.51</v>
      </c>
      <c r="I22" s="49">
        <v>0.05</v>
      </c>
      <c r="J22" s="29">
        <f>ROUND(H22*I22,4)</f>
        <v>2.5499999999999998E-2</v>
      </c>
      <c r="K22" s="47"/>
      <c r="M22" s="19"/>
      <c r="N22" s="19"/>
      <c r="O22" s="25"/>
      <c r="R22" s="18"/>
      <c r="S22" s="16"/>
      <c r="T22" s="17"/>
      <c r="U22" s="15"/>
      <c r="V22" s="15"/>
      <c r="W22" s="15"/>
      <c r="X22" s="15"/>
      <c r="Y22" s="15"/>
      <c r="Z22" s="15"/>
      <c r="AA22" s="15"/>
    </row>
    <row r="23" spans="1:27" ht="14.5" x14ac:dyDescent="0.35">
      <c r="A23" s="18">
        <f>ROW()</f>
        <v>23</v>
      </c>
      <c r="B23" s="1" t="s">
        <v>29</v>
      </c>
      <c r="C23" s="50">
        <f>C21-0</f>
        <v>93053501</v>
      </c>
      <c r="D23" s="50">
        <f>D21-C21</f>
        <v>20132934</v>
      </c>
      <c r="E23" s="50"/>
      <c r="F23" s="18">
        <f>ROW()</f>
        <v>23</v>
      </c>
      <c r="G23" s="27" t="s">
        <v>20</v>
      </c>
      <c r="H23" s="28">
        <v>0.49</v>
      </c>
      <c r="I23" s="49">
        <v>9.4E-2</v>
      </c>
      <c r="J23" s="29">
        <f>ROUND(H23*I23,4)</f>
        <v>4.6100000000000002E-2</v>
      </c>
      <c r="R23" s="18"/>
      <c r="S23" s="35"/>
      <c r="T23" s="17"/>
      <c r="U23" s="15"/>
      <c r="V23" s="15"/>
      <c r="W23" s="15"/>
      <c r="X23" s="15"/>
      <c r="Y23" s="15"/>
      <c r="Z23" s="15"/>
      <c r="AA23" s="15"/>
    </row>
    <row r="24" spans="1:27" ht="14.5" x14ac:dyDescent="0.35">
      <c r="A24" s="18">
        <f>ROW()</f>
        <v>24</v>
      </c>
      <c r="C24" s="31"/>
      <c r="D24" s="31"/>
      <c r="E24" s="31"/>
      <c r="F24" s="18">
        <f>ROW()</f>
        <v>24</v>
      </c>
      <c r="G24" s="27" t="s">
        <v>22</v>
      </c>
      <c r="H24" s="32">
        <f>SUM(H22:H23)</f>
        <v>1</v>
      </c>
      <c r="I24" s="22"/>
      <c r="J24" s="51">
        <f>SUM(J22:J23)</f>
        <v>7.1599999999999997E-2</v>
      </c>
      <c r="R24" s="18"/>
      <c r="S24" s="35"/>
      <c r="T24" s="17"/>
      <c r="U24" s="15"/>
      <c r="V24" s="15"/>
      <c r="W24" s="15"/>
      <c r="X24" s="15"/>
      <c r="Y24" s="15"/>
      <c r="Z24" s="15"/>
      <c r="AA24" s="15"/>
    </row>
    <row r="25" spans="1:27" ht="14.5" x14ac:dyDescent="0.35">
      <c r="A25" s="18">
        <f>ROW()</f>
        <v>25</v>
      </c>
      <c r="B25" s="1" t="s">
        <v>30</v>
      </c>
      <c r="C25" s="31"/>
      <c r="D25" s="31"/>
      <c r="E25" s="31"/>
      <c r="F25" s="18">
        <f>ROW()</f>
        <v>25</v>
      </c>
      <c r="G25" s="27"/>
      <c r="H25" s="16"/>
      <c r="I25" s="16"/>
      <c r="J25" s="36"/>
      <c r="R25" s="18"/>
      <c r="S25" s="35"/>
      <c r="T25" s="17"/>
      <c r="U25" s="15"/>
      <c r="V25" s="15"/>
      <c r="W25" s="15"/>
      <c r="X25" s="15"/>
      <c r="Y25" s="15"/>
      <c r="Z25" s="15"/>
      <c r="AA25" s="15"/>
    </row>
    <row r="26" spans="1:27" ht="14.5" x14ac:dyDescent="0.35">
      <c r="A26" s="18">
        <f>ROW()</f>
        <v>26</v>
      </c>
      <c r="B26" s="52" t="s">
        <v>31</v>
      </c>
      <c r="C26" s="31">
        <v>-22490189.111519996</v>
      </c>
      <c r="D26" s="31"/>
      <c r="E26" s="31"/>
      <c r="F26" s="18">
        <f>ROW()</f>
        <v>26</v>
      </c>
      <c r="G26" s="27" t="s">
        <v>25</v>
      </c>
      <c r="H26" s="28">
        <f>+H22</f>
        <v>0.51</v>
      </c>
      <c r="I26" s="28">
        <f>I22*0.79</f>
        <v>3.9500000000000007E-2</v>
      </c>
      <c r="J26" s="29">
        <f>ROUND(J22*0.79,4)</f>
        <v>2.01E-2</v>
      </c>
      <c r="R26" s="18"/>
      <c r="S26" s="35"/>
      <c r="T26" s="17"/>
      <c r="U26" s="15"/>
      <c r="V26" s="15"/>
      <c r="W26" s="15"/>
      <c r="X26" s="15"/>
      <c r="Y26" s="15"/>
      <c r="Z26" s="15"/>
      <c r="AA26" s="15"/>
    </row>
    <row r="27" spans="1:27" ht="14.5" x14ac:dyDescent="0.35">
      <c r="A27" s="18">
        <f>ROW()</f>
        <v>27</v>
      </c>
      <c r="B27" s="52" t="s">
        <v>32</v>
      </c>
      <c r="C27" s="31">
        <v>16</v>
      </c>
      <c r="D27" s="31">
        <v>-1351282</v>
      </c>
      <c r="E27" s="53"/>
      <c r="F27" s="18">
        <f>ROW()</f>
        <v>27</v>
      </c>
      <c r="G27" s="27" t="s">
        <v>20</v>
      </c>
      <c r="H27" s="28">
        <f>+H23</f>
        <v>0.49</v>
      </c>
      <c r="I27" s="28">
        <f>+I23</f>
        <v>9.4E-2</v>
      </c>
      <c r="J27" s="29">
        <f>ROUND(H27*I27,4)</f>
        <v>4.6100000000000002E-2</v>
      </c>
      <c r="R27" s="18"/>
      <c r="S27" s="35"/>
      <c r="T27" s="17"/>
      <c r="U27" s="15"/>
      <c r="V27" s="15"/>
      <c r="W27" s="15"/>
      <c r="X27" s="15"/>
      <c r="Y27" s="15"/>
      <c r="Z27" s="15"/>
      <c r="AA27" s="15"/>
    </row>
    <row r="28" spans="1:27" ht="14.5" x14ac:dyDescent="0.35">
      <c r="A28" s="18">
        <f>ROW()</f>
        <v>28</v>
      </c>
      <c r="B28" s="1" t="s">
        <v>33</v>
      </c>
      <c r="C28" s="37">
        <f>SUM(C25:C27)</f>
        <v>-22490173.111519996</v>
      </c>
      <c r="D28" s="37">
        <f>SUM(D25:D27)</f>
        <v>-1351282</v>
      </c>
      <c r="E28" s="37"/>
      <c r="F28" s="18">
        <f>ROW()</f>
        <v>28</v>
      </c>
      <c r="G28" s="38" t="s">
        <v>27</v>
      </c>
      <c r="H28" s="39">
        <f>SUM(H26:H27)</f>
        <v>1</v>
      </c>
      <c r="I28" s="40"/>
      <c r="J28" s="41">
        <f>SUM(J26:J27)</f>
        <v>6.6200000000000009E-2</v>
      </c>
      <c r="R28" s="18"/>
      <c r="S28" s="35"/>
      <c r="T28" s="17"/>
      <c r="U28" s="15"/>
      <c r="V28" s="15"/>
      <c r="W28" s="15"/>
      <c r="X28" s="15"/>
      <c r="Y28" s="15"/>
      <c r="Z28" s="15"/>
      <c r="AA28" s="15"/>
    </row>
    <row r="29" spans="1:27" ht="14.5" x14ac:dyDescent="0.35">
      <c r="A29" s="18">
        <f>ROW()</f>
        <v>29</v>
      </c>
      <c r="C29" s="22"/>
      <c r="D29" s="22"/>
      <c r="E29" s="22"/>
      <c r="F29" s="18">
        <f>ROW()</f>
        <v>29</v>
      </c>
      <c r="L29" s="54"/>
      <c r="R29" s="18"/>
      <c r="S29" s="16"/>
      <c r="T29" s="17"/>
      <c r="U29" s="15"/>
      <c r="V29" s="15"/>
      <c r="W29" s="15"/>
      <c r="X29" s="15"/>
      <c r="Y29" s="15"/>
      <c r="Z29" s="15"/>
      <c r="AA29" s="15"/>
    </row>
    <row r="30" spans="1:27" ht="15" thickBot="1" x14ac:dyDescent="0.4">
      <c r="A30" s="18">
        <f>ROW()</f>
        <v>30</v>
      </c>
      <c r="B30" s="1" t="s">
        <v>29</v>
      </c>
      <c r="C30" s="55">
        <f>C23+C28</f>
        <v>70563327.888480008</v>
      </c>
      <c r="D30" s="55">
        <f>D23+D28</f>
        <v>18781652</v>
      </c>
      <c r="E30" s="55"/>
      <c r="F30" s="18">
        <f>ROW()</f>
        <v>30</v>
      </c>
      <c r="G30" s="21">
        <v>2024</v>
      </c>
      <c r="H30" s="22"/>
      <c r="I30" s="22"/>
      <c r="J30" s="23"/>
      <c r="L30" s="54"/>
      <c r="M30" s="56"/>
      <c r="R30" s="18"/>
      <c r="S30" s="57"/>
      <c r="T30" s="17"/>
      <c r="U30" s="15"/>
      <c r="V30" s="15"/>
      <c r="W30" s="15"/>
      <c r="X30" s="15"/>
      <c r="Y30" s="15"/>
      <c r="Z30" s="15"/>
      <c r="AA30" s="15"/>
    </row>
    <row r="31" spans="1:27" ht="15" thickTop="1" x14ac:dyDescent="0.35">
      <c r="A31" s="18">
        <f>ROW()</f>
        <v>31</v>
      </c>
      <c r="C31" s="58"/>
      <c r="D31" s="56"/>
      <c r="E31" s="56"/>
      <c r="F31" s="18">
        <f>ROW()</f>
        <v>31</v>
      </c>
      <c r="G31" s="27" t="s">
        <v>18</v>
      </c>
      <c r="H31" s="49">
        <f>+H26</f>
        <v>0.51</v>
      </c>
      <c r="I31" s="49">
        <v>0.05</v>
      </c>
      <c r="J31" s="29">
        <f>ROUND(H31*I31,4)</f>
        <v>2.5499999999999998E-2</v>
      </c>
      <c r="L31" s="54"/>
      <c r="R31" s="18"/>
      <c r="S31" s="57"/>
      <c r="T31" s="17"/>
      <c r="U31" s="15"/>
      <c r="V31" s="15"/>
      <c r="W31" s="15"/>
      <c r="X31" s="15"/>
      <c r="Y31" s="15"/>
      <c r="Z31" s="15"/>
      <c r="AA31" s="15"/>
    </row>
    <row r="32" spans="1:27" ht="14.5" x14ac:dyDescent="0.35">
      <c r="A32" s="18">
        <f>ROW()</f>
        <v>32</v>
      </c>
      <c r="B32" s="1" t="s">
        <v>34</v>
      </c>
      <c r="C32" s="26">
        <f>C30/C33</f>
        <v>6.4059442137902323E-2</v>
      </c>
      <c r="D32" s="26">
        <f t="shared" ref="D32" si="0">D30/D33</f>
        <v>1.5085669434690561E-2</v>
      </c>
      <c r="E32" s="26"/>
      <c r="F32" s="18">
        <f>ROW()</f>
        <v>32</v>
      </c>
      <c r="G32" s="27" t="s">
        <v>20</v>
      </c>
      <c r="H32" s="49">
        <f>+H27</f>
        <v>0.49</v>
      </c>
      <c r="I32" s="49">
        <v>9.4E-2</v>
      </c>
      <c r="J32" s="29">
        <f>ROUND(H32*I32,4)</f>
        <v>4.6100000000000002E-2</v>
      </c>
      <c r="L32" s="31"/>
      <c r="R32" s="18"/>
      <c r="S32" s="57"/>
      <c r="T32" s="17"/>
      <c r="U32" s="15"/>
      <c r="V32" s="15"/>
      <c r="W32" s="15"/>
      <c r="X32" s="15"/>
      <c r="Y32" s="15"/>
      <c r="Z32" s="15"/>
      <c r="AA32" s="15"/>
    </row>
    <row r="33" spans="1:27" ht="14.5" x14ac:dyDescent="0.35">
      <c r="A33" s="18">
        <f>ROW()</f>
        <v>33</v>
      </c>
      <c r="B33" s="1" t="s">
        <v>35</v>
      </c>
      <c r="C33" s="50">
        <v>1101528916.4800501</v>
      </c>
      <c r="D33" s="59">
        <v>1244999572.6944849</v>
      </c>
      <c r="E33" s="59"/>
      <c r="F33" s="18">
        <f>ROW()</f>
        <v>33</v>
      </c>
      <c r="G33" s="27" t="s">
        <v>22</v>
      </c>
      <c r="H33" s="32">
        <f>SUM(H31:H32)</f>
        <v>1</v>
      </c>
      <c r="I33" s="22"/>
      <c r="J33" s="51">
        <f>SUM(J31:J32)</f>
        <v>7.1599999999999997E-2</v>
      </c>
      <c r="R33" s="18"/>
      <c r="S33" s="57"/>
      <c r="T33" s="17"/>
      <c r="U33" s="15"/>
      <c r="V33" s="15"/>
      <c r="W33" s="15"/>
      <c r="X33" s="15"/>
      <c r="Y33" s="15"/>
      <c r="Z33" s="15"/>
      <c r="AA33" s="15"/>
    </row>
    <row r="34" spans="1:27" ht="14.5" x14ac:dyDescent="0.35">
      <c r="A34" s="18">
        <f>ROW()</f>
        <v>34</v>
      </c>
      <c r="F34" s="18">
        <f>ROW()</f>
        <v>34</v>
      </c>
      <c r="G34" s="27"/>
      <c r="H34" s="16"/>
      <c r="I34" s="16"/>
      <c r="J34" s="36"/>
      <c r="R34" s="18"/>
      <c r="S34" s="57"/>
      <c r="T34" s="17"/>
      <c r="U34" s="15"/>
      <c r="V34" s="15"/>
      <c r="W34" s="15"/>
      <c r="X34" s="15"/>
      <c r="Y34" s="15"/>
      <c r="Z34" s="15"/>
      <c r="AA34" s="15"/>
    </row>
    <row r="35" spans="1:27" ht="14.5" x14ac:dyDescent="0.35">
      <c r="A35" s="18">
        <f>ROW()</f>
        <v>35</v>
      </c>
      <c r="B35" s="60" t="s">
        <v>36</v>
      </c>
      <c r="F35" s="18">
        <f>ROW()</f>
        <v>35</v>
      </c>
      <c r="G35" s="27" t="s">
        <v>25</v>
      </c>
      <c r="H35" s="28">
        <f>+H31</f>
        <v>0.51</v>
      </c>
      <c r="I35" s="28">
        <f>I31*0.79</f>
        <v>3.9500000000000007E-2</v>
      </c>
      <c r="J35" s="29">
        <f>ROUND(J31*0.79,4)</f>
        <v>2.01E-2</v>
      </c>
      <c r="R35" s="18"/>
      <c r="S35" s="17"/>
      <c r="T35" s="17"/>
      <c r="U35" s="15"/>
      <c r="V35" s="15"/>
      <c r="W35" s="15"/>
      <c r="X35" s="15"/>
      <c r="Y35" s="15"/>
      <c r="Z35" s="15"/>
      <c r="AA35" s="15"/>
    </row>
    <row r="36" spans="1:27" ht="14.5" x14ac:dyDescent="0.35">
      <c r="A36" s="47"/>
      <c r="F36" s="18">
        <f>ROW()</f>
        <v>36</v>
      </c>
      <c r="G36" s="27" t="s">
        <v>20</v>
      </c>
      <c r="H36" s="28">
        <f>+H32</f>
        <v>0.49</v>
      </c>
      <c r="I36" s="28">
        <f>+I32</f>
        <v>9.4E-2</v>
      </c>
      <c r="J36" s="29">
        <f>ROUND(H36*I36,4)</f>
        <v>4.6100000000000002E-2</v>
      </c>
      <c r="R36" s="61"/>
      <c r="S36" s="61"/>
      <c r="T36" s="61"/>
      <c r="U36" s="15"/>
      <c r="V36" s="15"/>
      <c r="W36" s="15"/>
      <c r="X36" s="15"/>
      <c r="Y36" s="15"/>
      <c r="Z36" s="15"/>
      <c r="AA36" s="15"/>
    </row>
    <row r="37" spans="1:27" ht="14.5" x14ac:dyDescent="0.35">
      <c r="A37" s="47"/>
      <c r="B37" s="62"/>
      <c r="C37" s="63"/>
      <c r="D37" s="63"/>
      <c r="E37" s="63"/>
      <c r="F37" s="18">
        <f>ROW()</f>
        <v>37</v>
      </c>
      <c r="G37" s="38" t="s">
        <v>27</v>
      </c>
      <c r="H37" s="39">
        <f>SUM(H35:H36)</f>
        <v>1</v>
      </c>
      <c r="I37" s="40"/>
      <c r="J37" s="41">
        <f>SUM(J35:J36)</f>
        <v>6.6200000000000009E-2</v>
      </c>
      <c r="R37" s="61"/>
      <c r="S37" s="61"/>
      <c r="T37" s="61"/>
      <c r="U37" s="15"/>
      <c r="V37" s="15"/>
      <c r="W37" s="15"/>
      <c r="X37" s="15"/>
      <c r="Y37" s="15"/>
      <c r="Z37" s="15"/>
      <c r="AA37" s="15"/>
    </row>
    <row r="38" spans="1:27" ht="14.5" x14ac:dyDescent="0.35">
      <c r="A38" s="47"/>
      <c r="B38" s="62"/>
      <c r="C38" s="63"/>
      <c r="D38" s="63"/>
      <c r="E38" s="63"/>
      <c r="F38" s="18">
        <f>ROW()</f>
        <v>38</v>
      </c>
      <c r="G38" s="35"/>
      <c r="H38" s="61"/>
      <c r="I38" s="61"/>
      <c r="J38" s="61"/>
      <c r="K38" s="15"/>
      <c r="L38" s="15"/>
      <c r="R38" s="61"/>
      <c r="S38" s="61"/>
      <c r="T38" s="61"/>
      <c r="U38" s="15"/>
      <c r="V38" s="15"/>
      <c r="W38" s="15"/>
      <c r="X38" s="15"/>
      <c r="Y38" s="15"/>
      <c r="Z38" s="15"/>
      <c r="AA38" s="15"/>
    </row>
    <row r="39" spans="1:27" ht="14.5" hidden="1" outlineLevel="1" x14ac:dyDescent="0.35">
      <c r="A39" s="47"/>
      <c r="B39" s="62"/>
      <c r="C39" s="63"/>
      <c r="D39" s="63"/>
      <c r="E39" s="63"/>
      <c r="F39" s="18">
        <f>ROW()</f>
        <v>39</v>
      </c>
      <c r="G39" s="21">
        <v>2025</v>
      </c>
      <c r="H39" s="22"/>
      <c r="I39" s="22"/>
      <c r="J39" s="23"/>
      <c r="K39" s="15"/>
      <c r="L39" s="15"/>
      <c r="R39" s="61"/>
      <c r="S39" s="61"/>
      <c r="T39" s="61"/>
      <c r="U39" s="15"/>
      <c r="V39" s="15"/>
      <c r="W39" s="15"/>
      <c r="X39" s="15"/>
      <c r="Y39" s="15"/>
      <c r="Z39" s="15"/>
      <c r="AA39" s="15"/>
    </row>
    <row r="40" spans="1:27" ht="14.5" hidden="1" outlineLevel="1" x14ac:dyDescent="0.35">
      <c r="A40" s="47"/>
      <c r="B40"/>
      <c r="C40"/>
      <c r="D40"/>
      <c r="E40"/>
      <c r="F40" s="18">
        <f>ROW()</f>
        <v>40</v>
      </c>
      <c r="G40" s="27" t="s">
        <v>18</v>
      </c>
      <c r="H40" s="28"/>
      <c r="I40" s="28"/>
      <c r="J40" s="29"/>
      <c r="K40" s="15"/>
      <c r="L40" s="15"/>
      <c r="R40" s="61"/>
      <c r="S40" s="61"/>
      <c r="T40" s="61"/>
      <c r="U40" s="15"/>
      <c r="V40" s="15"/>
      <c r="W40" s="15"/>
      <c r="X40" s="15"/>
      <c r="Y40" s="15"/>
      <c r="Z40" s="15"/>
      <c r="AA40" s="15"/>
    </row>
    <row r="41" spans="1:27" ht="14.5" hidden="1" outlineLevel="1" x14ac:dyDescent="0.35">
      <c r="A41" s="47"/>
      <c r="B41" s="62"/>
      <c r="C41" s="64"/>
      <c r="D41" s="64"/>
      <c r="E41" s="64"/>
      <c r="F41" s="18">
        <f>ROW()</f>
        <v>41</v>
      </c>
      <c r="G41" s="27" t="s">
        <v>20</v>
      </c>
      <c r="H41" s="28"/>
      <c r="I41" s="28"/>
      <c r="J41" s="29"/>
      <c r="K41" s="15"/>
      <c r="L41" s="15"/>
      <c r="R41" s="61"/>
      <c r="S41" s="61"/>
      <c r="T41" s="61"/>
      <c r="U41" s="15"/>
      <c r="V41" s="15"/>
      <c r="W41" s="15"/>
      <c r="X41" s="15"/>
      <c r="Y41" s="15"/>
      <c r="Z41" s="15"/>
      <c r="AA41" s="15"/>
    </row>
    <row r="42" spans="1:27" ht="14.5" hidden="1" outlineLevel="1" x14ac:dyDescent="0.35">
      <c r="A42" s="47"/>
      <c r="B42"/>
      <c r="C42"/>
      <c r="D42" s="65"/>
      <c r="E42" s="65"/>
      <c r="F42" s="18">
        <f>ROW()</f>
        <v>42</v>
      </c>
      <c r="G42" s="27" t="s">
        <v>22</v>
      </c>
      <c r="H42" s="32"/>
      <c r="I42" s="22"/>
      <c r="J42" s="33"/>
      <c r="K42" s="15"/>
      <c r="L42" s="15"/>
      <c r="R42" s="61"/>
      <c r="S42" s="61"/>
      <c r="T42" s="61"/>
      <c r="U42" s="15"/>
      <c r="V42" s="15"/>
      <c r="W42" s="15"/>
      <c r="X42" s="15"/>
      <c r="Y42" s="15"/>
      <c r="Z42" s="15"/>
      <c r="AA42" s="15"/>
    </row>
    <row r="43" spans="1:27" ht="3.75" hidden="1" customHeight="1" outlineLevel="1" x14ac:dyDescent="0.35">
      <c r="A43" s="47"/>
      <c r="B43"/>
      <c r="C43"/>
      <c r="D43"/>
      <c r="E43"/>
      <c r="F43" s="18">
        <f>ROW()</f>
        <v>43</v>
      </c>
      <c r="G43" s="27"/>
      <c r="H43" s="16"/>
      <c r="I43" s="16"/>
      <c r="J43" s="36"/>
      <c r="K43" s="15"/>
      <c r="L43" s="15"/>
      <c r="R43" s="61"/>
      <c r="S43" s="61"/>
      <c r="T43" s="61"/>
      <c r="U43" s="15"/>
      <c r="V43" s="15"/>
      <c r="W43" s="15"/>
      <c r="X43" s="15"/>
      <c r="Y43" s="15"/>
      <c r="Z43" s="15"/>
      <c r="AA43" s="15"/>
    </row>
    <row r="44" spans="1:27" ht="14.5" hidden="1" outlineLevel="1" x14ac:dyDescent="0.35">
      <c r="A44" s="47"/>
      <c r="B44" s="62"/>
      <c r="C44" s="63"/>
      <c r="D44" s="63"/>
      <c r="E44" s="63"/>
      <c r="F44" s="18">
        <f>ROW()</f>
        <v>44</v>
      </c>
      <c r="G44" s="27" t="s">
        <v>25</v>
      </c>
      <c r="H44" s="28"/>
      <c r="I44" s="28"/>
      <c r="J44" s="29"/>
      <c r="K44" s="15"/>
      <c r="L44" s="15"/>
      <c r="R44" s="61"/>
      <c r="S44" s="61"/>
      <c r="T44" s="61"/>
      <c r="U44" s="15"/>
      <c r="V44" s="15"/>
      <c r="W44" s="15"/>
      <c r="X44" s="15"/>
      <c r="Y44" s="15"/>
      <c r="Z44" s="15"/>
      <c r="AA44" s="15"/>
    </row>
    <row r="45" spans="1:27" ht="14.5" hidden="1" outlineLevel="1" x14ac:dyDescent="0.35">
      <c r="A45" s="47"/>
      <c r="B45" s="62"/>
      <c r="C45" s="66"/>
      <c r="D45" s="66"/>
      <c r="E45" s="66"/>
      <c r="F45" s="18">
        <f>ROW()</f>
        <v>45</v>
      </c>
      <c r="G45" s="27" t="s">
        <v>20</v>
      </c>
      <c r="H45" s="28"/>
      <c r="I45" s="28"/>
      <c r="J45" s="29"/>
      <c r="K45" s="15"/>
      <c r="L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4.5" hidden="1" outlineLevel="1" x14ac:dyDescent="0.35">
      <c r="A46" s="47"/>
      <c r="B46" s="62"/>
      <c r="C46" s="63"/>
      <c r="D46" s="63"/>
      <c r="E46" s="63"/>
      <c r="F46" s="18">
        <f>ROW()</f>
        <v>46</v>
      </c>
      <c r="G46" s="38" t="s">
        <v>27</v>
      </c>
      <c r="H46" s="39"/>
      <c r="I46" s="40"/>
      <c r="J46" s="41"/>
      <c r="K46" s="15"/>
      <c r="L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4.5" collapsed="1" x14ac:dyDescent="0.35">
      <c r="A47" s="47"/>
      <c r="B47" s="52"/>
      <c r="C47"/>
      <c r="D47"/>
      <c r="E47"/>
      <c r="G47" s="60" t="s">
        <v>36</v>
      </c>
      <c r="K47" s="15"/>
      <c r="L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4.5" x14ac:dyDescent="0.35">
      <c r="A48" s="47"/>
      <c r="B48" s="52"/>
      <c r="C48"/>
      <c r="D48"/>
      <c r="E48"/>
      <c r="F48"/>
      <c r="H48" s="15"/>
      <c r="I48" s="15"/>
      <c r="J48" s="15"/>
      <c r="K48" s="15"/>
      <c r="L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4.5" x14ac:dyDescent="0.35">
      <c r="A49" s="47"/>
      <c r="C49"/>
      <c r="D49"/>
      <c r="E49"/>
      <c r="F49" s="15"/>
      <c r="G49" s="15"/>
      <c r="H49" s="15"/>
      <c r="I49" s="15"/>
      <c r="J49" s="15"/>
      <c r="K49" s="15"/>
      <c r="L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4.5" x14ac:dyDescent="0.35">
      <c r="A50" s="47"/>
      <c r="C50"/>
      <c r="D50"/>
      <c r="E50"/>
      <c r="F50" s="15"/>
      <c r="G50" s="15"/>
      <c r="H50" s="15"/>
      <c r="I50" s="15"/>
      <c r="J50" s="15"/>
      <c r="K50" s="15"/>
      <c r="L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4.5" x14ac:dyDescent="0.35">
      <c r="A51" s="47"/>
      <c r="C51"/>
      <c r="D51"/>
      <c r="E51"/>
      <c r="F51" s="15"/>
      <c r="G51" s="15"/>
      <c r="H51" s="15"/>
      <c r="I51" s="15"/>
      <c r="J51" s="15"/>
      <c r="K51" s="15"/>
      <c r="L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4.5" x14ac:dyDescent="0.35">
      <c r="A52" s="47"/>
      <c r="C52"/>
      <c r="D52"/>
      <c r="E52"/>
      <c r="F52" s="15"/>
      <c r="G52" s="15"/>
      <c r="H52" s="15"/>
      <c r="I52" s="15"/>
      <c r="J52" s="15"/>
      <c r="K52" s="15"/>
      <c r="L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4.5" x14ac:dyDescent="0.35">
      <c r="A53" s="47"/>
      <c r="C53"/>
      <c r="D53"/>
      <c r="E53"/>
      <c r="F53" s="15"/>
      <c r="G53" s="15"/>
      <c r="H53" s="15"/>
      <c r="I53" s="15"/>
      <c r="J53" s="15"/>
      <c r="K53" s="15"/>
      <c r="L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4.5" x14ac:dyDescent="0.35">
      <c r="A54" s="47"/>
      <c r="C54"/>
      <c r="D54"/>
      <c r="E54"/>
      <c r="F54" s="15"/>
      <c r="G54" s="15"/>
      <c r="H54" s="15"/>
      <c r="I54" s="15"/>
      <c r="J54" s="15"/>
      <c r="K54" s="15"/>
      <c r="L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4.5" x14ac:dyDescent="0.35">
      <c r="A55" s="47"/>
      <c r="C55"/>
      <c r="D55"/>
      <c r="E55"/>
      <c r="F55" s="15"/>
      <c r="G55" s="15"/>
      <c r="H55" s="15"/>
      <c r="I55" s="15"/>
      <c r="J55" s="15"/>
      <c r="K55" s="15"/>
      <c r="L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4.5" x14ac:dyDescent="0.35">
      <c r="A56" s="47"/>
      <c r="C56"/>
      <c r="D56"/>
      <c r="E56"/>
      <c r="F56" s="15"/>
      <c r="G56" s="15"/>
      <c r="H56" s="15"/>
      <c r="I56" s="15"/>
      <c r="J56" s="15"/>
      <c r="K56" s="15"/>
      <c r="L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4.5" x14ac:dyDescent="0.35">
      <c r="A57" s="47"/>
      <c r="F57" s="15"/>
      <c r="G57" s="15"/>
      <c r="H57" s="15"/>
      <c r="I57" s="15"/>
      <c r="J57" s="15"/>
      <c r="K57" s="15"/>
      <c r="L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4.5" x14ac:dyDescent="0.35">
      <c r="A58" s="47"/>
      <c r="F58" s="15"/>
      <c r="G58" s="15"/>
      <c r="H58" s="15"/>
      <c r="I58" s="15"/>
      <c r="J58" s="15"/>
      <c r="K58" s="15"/>
      <c r="L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4.5" x14ac:dyDescent="0.35">
      <c r="A59" s="47"/>
      <c r="F59" s="15"/>
      <c r="G59" s="15"/>
      <c r="H59" s="15"/>
      <c r="I59" s="15"/>
      <c r="J59" s="15"/>
      <c r="K59" s="15"/>
      <c r="L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4.5" x14ac:dyDescent="0.35">
      <c r="A60" s="47"/>
      <c r="F60" s="15"/>
      <c r="G60" s="15"/>
      <c r="H60" s="15"/>
      <c r="I60" s="15"/>
      <c r="J60" s="15"/>
      <c r="K60" s="15"/>
      <c r="L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4.5" x14ac:dyDescent="0.35">
      <c r="A61" s="47"/>
      <c r="F61" s="15"/>
      <c r="G61" s="15"/>
      <c r="H61" s="15"/>
      <c r="I61" s="15"/>
      <c r="J61" s="15"/>
      <c r="K61" s="15"/>
      <c r="L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4.5" x14ac:dyDescent="0.35">
      <c r="A62" s="47"/>
      <c r="C62" s="56"/>
      <c r="D62" s="56"/>
      <c r="E62" s="56"/>
      <c r="F62" s="15"/>
      <c r="G62" s="15"/>
      <c r="H62" s="15"/>
      <c r="I62" s="15"/>
      <c r="J62" s="15"/>
      <c r="K62" s="15"/>
      <c r="L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4.5" x14ac:dyDescent="0.35">
      <c r="A63" s="47"/>
      <c r="B63" s="67"/>
      <c r="C63" s="20"/>
      <c r="D63" s="20"/>
      <c r="E63" s="20"/>
      <c r="F63" s="15"/>
      <c r="G63" s="15"/>
      <c r="H63" s="15"/>
      <c r="I63" s="15"/>
      <c r="J63" s="15"/>
      <c r="K63" s="15"/>
      <c r="L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4.5" x14ac:dyDescent="0.35">
      <c r="A64" s="15"/>
      <c r="B64" s="15"/>
      <c r="D64" s="15"/>
      <c r="E64" s="15"/>
      <c r="F64" s="15"/>
      <c r="G64" s="15"/>
      <c r="H64" s="15"/>
      <c r="I64" s="15"/>
      <c r="J64" s="15"/>
      <c r="K64" s="15"/>
      <c r="L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4.5" x14ac:dyDescent="0.35">
      <c r="A65" s="47"/>
      <c r="B65" s="19"/>
      <c r="D65" s="20"/>
      <c r="E65" s="20"/>
      <c r="F65" s="15"/>
      <c r="G65" s="15"/>
      <c r="H65" s="15"/>
      <c r="I65" s="15"/>
      <c r="J65" s="15"/>
      <c r="K65" s="15"/>
      <c r="L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4.5" x14ac:dyDescent="0.35">
      <c r="A66" s="47"/>
      <c r="B66" s="24"/>
      <c r="D66" s="26"/>
      <c r="E66" s="26"/>
      <c r="F66" s="15"/>
      <c r="G66" s="15"/>
      <c r="H66" s="15"/>
      <c r="I66" s="15"/>
      <c r="J66" s="15"/>
      <c r="K66" s="15"/>
      <c r="L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4.5" x14ac:dyDescent="0.35">
      <c r="A67" s="47"/>
      <c r="B67" s="24"/>
      <c r="D67" s="16"/>
      <c r="E67" s="16"/>
      <c r="F67" s="15"/>
      <c r="G67" s="15"/>
      <c r="H67" s="15"/>
      <c r="I67" s="15"/>
      <c r="J67" s="15"/>
      <c r="K67" s="15"/>
      <c r="L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4.5" x14ac:dyDescent="0.35">
      <c r="A68" s="47"/>
      <c r="B68" s="19"/>
      <c r="D68" s="31"/>
      <c r="E68" s="31"/>
      <c r="F68" s="15"/>
      <c r="G68" s="15"/>
      <c r="H68" s="15"/>
      <c r="I68" s="15"/>
      <c r="J68" s="15"/>
      <c r="K68" s="15"/>
      <c r="L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4.5" x14ac:dyDescent="0.35">
      <c r="A69" s="47"/>
      <c r="B69" s="19"/>
      <c r="F69" s="15"/>
      <c r="G69" s="15"/>
      <c r="H69" s="15"/>
      <c r="I69" s="15"/>
      <c r="J69" s="15"/>
      <c r="K69" s="15"/>
      <c r="L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4.5" x14ac:dyDescent="0.35">
      <c r="A70" s="47"/>
      <c r="B70" s="24"/>
      <c r="D70" s="68"/>
      <c r="E70" s="68"/>
      <c r="F70" s="15"/>
      <c r="G70" s="15"/>
      <c r="H70" s="15"/>
      <c r="I70" s="15"/>
      <c r="J70" s="15"/>
      <c r="K70" s="15"/>
      <c r="L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4.5" x14ac:dyDescent="0.35">
      <c r="A71" s="47"/>
      <c r="B71" s="24"/>
      <c r="D71" s="69"/>
      <c r="E71" s="69"/>
      <c r="F71" s="15"/>
      <c r="G71" s="15"/>
      <c r="H71" s="15"/>
      <c r="I71" s="15"/>
      <c r="J71" s="15"/>
      <c r="K71" s="15"/>
      <c r="L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4.5" x14ac:dyDescent="0.35">
      <c r="A72" s="47"/>
      <c r="B72" s="19"/>
      <c r="F72" s="15"/>
      <c r="G72" s="15"/>
      <c r="H72" s="15"/>
      <c r="I72" s="15"/>
      <c r="J72" s="15"/>
      <c r="K72" s="15"/>
      <c r="L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4.5" x14ac:dyDescent="0.35">
      <c r="A73" s="47"/>
      <c r="B73" s="19"/>
      <c r="D73" s="45"/>
      <c r="E73" s="45"/>
      <c r="F73" s="15"/>
      <c r="G73" s="15"/>
      <c r="H73" s="15"/>
      <c r="I73" s="15"/>
      <c r="J73" s="15"/>
      <c r="K73" s="15"/>
      <c r="L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4.5" x14ac:dyDescent="0.35">
      <c r="A74" s="47"/>
      <c r="D74" s="70"/>
      <c r="E74" s="70"/>
      <c r="F74" s="15"/>
      <c r="G74" s="15"/>
      <c r="H74" s="15"/>
      <c r="I74" s="15"/>
      <c r="J74" s="15"/>
      <c r="K74" s="15"/>
      <c r="L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4.5" x14ac:dyDescent="0.35">
      <c r="A75" s="47"/>
      <c r="D75" s="16"/>
      <c r="E75" s="16"/>
      <c r="F75" s="15"/>
      <c r="G75" s="15"/>
      <c r="H75" s="15"/>
      <c r="I75" s="15"/>
      <c r="J75" s="15"/>
      <c r="K75" s="15"/>
      <c r="L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4.5" x14ac:dyDescent="0.35">
      <c r="A76" s="47"/>
      <c r="B76" s="52"/>
      <c r="D76" s="31"/>
      <c r="E76" s="31"/>
      <c r="F76" s="15"/>
      <c r="G76" s="15"/>
      <c r="H76" s="15"/>
      <c r="I76" s="15"/>
      <c r="J76" s="15"/>
      <c r="K76" s="15"/>
      <c r="L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4.5" x14ac:dyDescent="0.35">
      <c r="A77" s="47"/>
      <c r="B77" s="52"/>
      <c r="D77" s="31"/>
      <c r="E77" s="31"/>
      <c r="F77" s="15"/>
      <c r="G77" s="15"/>
      <c r="H77" s="15"/>
      <c r="I77" s="15"/>
      <c r="J77" s="15"/>
      <c r="K77" s="15"/>
      <c r="L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4.5" x14ac:dyDescent="0.35">
      <c r="A78" s="47"/>
      <c r="B78" s="52"/>
      <c r="D78" s="31"/>
      <c r="E78" s="31"/>
      <c r="F78" s="15"/>
      <c r="G78" s="15"/>
      <c r="H78" s="15"/>
      <c r="I78" s="15"/>
      <c r="J78" s="15"/>
      <c r="K78" s="15"/>
      <c r="L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4.5" x14ac:dyDescent="0.35">
      <c r="A79" s="47"/>
      <c r="D79" s="35"/>
      <c r="E79" s="35"/>
      <c r="F79" s="15"/>
      <c r="G79" s="15"/>
      <c r="H79" s="15"/>
      <c r="I79" s="15"/>
      <c r="J79" s="15"/>
      <c r="K79" s="15"/>
      <c r="L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4.5" x14ac:dyDescent="0.35">
      <c r="A80" s="47"/>
      <c r="D80" s="16"/>
      <c r="E80" s="16"/>
      <c r="F80" s="15"/>
      <c r="G80" s="15"/>
      <c r="H80" s="15"/>
      <c r="I80" s="15"/>
      <c r="J80" s="15"/>
      <c r="K80" s="15"/>
      <c r="L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4.5" x14ac:dyDescent="0.35">
      <c r="A81" s="47"/>
      <c r="D81" s="71"/>
      <c r="E81" s="71"/>
      <c r="F81" s="15"/>
      <c r="G81" s="15"/>
      <c r="H81" s="15"/>
      <c r="I81" s="15"/>
      <c r="J81" s="15"/>
      <c r="K81" s="15"/>
      <c r="L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4.5" x14ac:dyDescent="0.35">
      <c r="A82" s="47"/>
      <c r="D82" s="56"/>
      <c r="E82" s="56"/>
      <c r="F82" s="15"/>
      <c r="G82" s="15"/>
      <c r="H82" s="15"/>
      <c r="I82" s="15"/>
      <c r="J82" s="15"/>
      <c r="K82" s="15"/>
      <c r="L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4.5" x14ac:dyDescent="0.35">
      <c r="A83" s="47"/>
      <c r="D83" s="71"/>
      <c r="E83" s="71"/>
      <c r="F83" s="15"/>
      <c r="G83" s="15"/>
      <c r="H83" s="15"/>
      <c r="I83" s="15"/>
      <c r="J83" s="15"/>
      <c r="K83" s="15"/>
      <c r="L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4.5" x14ac:dyDescent="0.35">
      <c r="A84" s="47"/>
      <c r="D84" s="72"/>
      <c r="E84" s="72"/>
      <c r="F84" s="15"/>
      <c r="G84" s="15"/>
      <c r="H84" s="15"/>
      <c r="I84" s="15"/>
      <c r="J84" s="15"/>
      <c r="K84" s="15"/>
      <c r="L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4.5" x14ac:dyDescent="0.35">
      <c r="A85" s="47"/>
      <c r="D85" s="71"/>
      <c r="E85" s="71"/>
      <c r="F85" s="15"/>
      <c r="G85" s="15"/>
      <c r="H85" s="15"/>
      <c r="I85" s="15"/>
      <c r="J85" s="15"/>
      <c r="K85" s="15"/>
      <c r="L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4.5" x14ac:dyDescent="0.35">
      <c r="A86" s="47"/>
      <c r="D86" s="71"/>
      <c r="E86" s="71"/>
      <c r="F86" s="15"/>
      <c r="G86" s="15"/>
      <c r="H86" s="15"/>
      <c r="I86" s="15"/>
      <c r="J86" s="15"/>
      <c r="K86" s="15"/>
      <c r="L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4.5" x14ac:dyDescent="0.35">
      <c r="A87" s="47"/>
      <c r="D87" s="71"/>
      <c r="E87" s="71"/>
      <c r="F87" s="15"/>
      <c r="G87" s="15"/>
      <c r="H87" s="15"/>
      <c r="I87" s="15"/>
      <c r="J87" s="15"/>
      <c r="K87" s="15"/>
      <c r="L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4.5" x14ac:dyDescent="0.35">
      <c r="A88" s="47"/>
      <c r="D88" s="72"/>
      <c r="E88" s="72"/>
      <c r="F88" s="15"/>
      <c r="G88" s="15"/>
      <c r="H88" s="15"/>
      <c r="I88" s="15"/>
      <c r="J88" s="15"/>
      <c r="K88" s="15"/>
      <c r="L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4.5" x14ac:dyDescent="0.35">
      <c r="A89" s="47"/>
      <c r="D89" s="73"/>
      <c r="E89" s="73"/>
      <c r="F89" s="15"/>
      <c r="G89" s="15"/>
      <c r="H89" s="15"/>
      <c r="I89" s="15"/>
      <c r="J89" s="15"/>
      <c r="K89" s="15"/>
      <c r="L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4.5" x14ac:dyDescent="0.35">
      <c r="A90" s="47"/>
      <c r="D90" s="56"/>
      <c r="E90" s="56"/>
      <c r="F90" s="15"/>
      <c r="G90" s="15"/>
      <c r="H90" s="15"/>
      <c r="I90" s="15"/>
      <c r="J90" s="15"/>
      <c r="K90" s="15"/>
      <c r="L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4.5" x14ac:dyDescent="0.35">
      <c r="A91" s="47"/>
      <c r="D91" s="56"/>
      <c r="E91" s="56"/>
      <c r="F91" s="15"/>
      <c r="G91" s="15"/>
      <c r="H91" s="15"/>
      <c r="I91" s="15"/>
      <c r="J91" s="15"/>
      <c r="K91" s="15"/>
      <c r="L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4.5" x14ac:dyDescent="0.35">
      <c r="A92" s="47"/>
      <c r="D92" s="56"/>
      <c r="E92" s="56"/>
      <c r="F92" s="15"/>
      <c r="G92" s="15"/>
      <c r="H92" s="15"/>
      <c r="I92" s="15"/>
      <c r="J92" s="15"/>
      <c r="K92" s="15"/>
      <c r="L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4.5" x14ac:dyDescent="0.35">
      <c r="A93" s="47"/>
      <c r="B93" s="67"/>
      <c r="D93" s="20"/>
      <c r="E93" s="20"/>
      <c r="F93" s="15"/>
      <c r="G93" s="15"/>
      <c r="H93" s="15"/>
      <c r="I93" s="15"/>
      <c r="J93" s="15"/>
      <c r="K93" s="15"/>
      <c r="L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4.5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4.5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4.5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4.5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4.5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4.5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4.5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4.5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4.5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4.5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4.5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4.5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4.5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4.5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4.5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4.5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4.5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4.5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4.5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4.5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4.5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4.5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4.5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4.5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4.5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4.5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4.5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4.5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4.5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4.5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4.5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4.5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4.5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4.5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4.5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4.5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4.5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4.5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4.5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4.5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4.5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4.5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4.5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4.5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4.5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4.5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4.5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4.5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4.5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4.5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4.5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4.5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4.5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4.5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4.5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4.5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4.5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4.5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4.5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4.5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4.5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4.5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4.5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4.5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4.5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4.5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4.5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4.5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4.5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4.5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4.5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4.5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4.5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27" ht="14.5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27" ht="14.5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27" ht="14.5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27" ht="14.5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27" ht="14.5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27" ht="14.5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27" ht="14.5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27" ht="14.5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27" ht="14.5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27" ht="14.5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4.5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4.5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4.5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4.5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4.5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4.5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4.5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4.5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4.5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4.5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4.5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4.5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4.5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4.5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4.5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4.5" x14ac:dyDescent="0.35">
      <c r="F192" s="15"/>
      <c r="G192" s="15"/>
      <c r="H192" s="15"/>
      <c r="I192" s="15"/>
      <c r="J192" s="15"/>
      <c r="K192" s="15"/>
      <c r="L192" s="15"/>
    </row>
    <row r="193" spans="6:12" ht="14.5" x14ac:dyDescent="0.35">
      <c r="F193" s="15"/>
      <c r="G193" s="15"/>
      <c r="H193" s="15"/>
      <c r="I193" s="15"/>
      <c r="J193" s="15"/>
      <c r="K193" s="15"/>
      <c r="L193" s="15"/>
    </row>
  </sheetData>
  <conditionalFormatting sqref="C37:E39">
    <cfRule type="cellIs" dxfId="2" priority="3" operator="notEqual">
      <formula>0</formula>
    </cfRule>
  </conditionalFormatting>
  <conditionalFormatting sqref="C44:E44">
    <cfRule type="cellIs" dxfId="1" priority="2" operator="notEqual">
      <formula>0</formula>
    </cfRule>
  </conditionalFormatting>
  <conditionalFormatting sqref="C45:E46">
    <cfRule type="cellIs" dxfId="0" priority="1" operator="notEqual">
      <formula>0</formula>
    </cfRule>
  </conditionalFormatting>
  <printOptions horizontalCentered="1"/>
  <pageMargins left="0.2" right="0.2" top="0.75" bottom="0.75" header="0.3" footer="0.3"/>
  <pageSetup scale="3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E0E28B-5A77-4E70-AC98-BD301833089E}"/>
</file>

<file path=customXml/itemProps2.xml><?xml version="1.0" encoding="utf-8"?>
<ds:datastoreItem xmlns:ds="http://schemas.openxmlformats.org/officeDocument/2006/customXml" ds:itemID="{6C6CEFAE-0FC9-4EB9-8870-75926750B7FC}"/>
</file>

<file path=customXml/itemProps3.xml><?xml version="1.0" encoding="utf-8"?>
<ds:datastoreItem xmlns:ds="http://schemas.openxmlformats.org/officeDocument/2006/customXml" ds:itemID="{3FBE2549-4EF4-41DB-8BA5-048819CFD161}"/>
</file>

<file path=customXml/itemProps4.xml><?xml version="1.0" encoding="utf-8"?>
<ds:datastoreItem xmlns:ds="http://schemas.openxmlformats.org/officeDocument/2006/customXml" ds:itemID="{FA0DD85D-1DE0-41D0-881F-098B05506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Def, COC, ConvF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