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75f722aa-31c0-49ec-b0bd-e719b5001c3c\SEF Excel Exh\"/>
    </mc:Choice>
  </mc:AlternateContent>
  <xr:revisionPtr revIDLastSave="0" documentId="13_ncr:1_{0D628B23-EEE8-4A09-93DA-5FDA039473EA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Common Adj" sheetId="1" r:id="rId1"/>
    <sheet name="Electric Adj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7" i="1" l="1"/>
  <c r="AC67" i="1"/>
  <c r="AA67" i="1"/>
  <c r="Y67" i="1"/>
  <c r="W67" i="1"/>
  <c r="T67" i="1"/>
  <c r="RZ49" i="1"/>
  <c r="RY49" i="1"/>
  <c r="RX49" i="1"/>
  <c r="RW49" i="1"/>
  <c r="RV49" i="1"/>
  <c r="RU49" i="1"/>
  <c r="RT49" i="1"/>
  <c r="RS49" i="1"/>
  <c r="N47" i="1"/>
  <c r="M47" i="1"/>
  <c r="L47" i="1"/>
  <c r="K47" i="1"/>
  <c r="J47" i="1"/>
  <c r="I47" i="1"/>
  <c r="H47" i="1"/>
  <c r="G47" i="1"/>
  <c r="F47" i="1"/>
  <c r="E47" i="1"/>
  <c r="D47" i="1"/>
  <c r="V46" i="1"/>
  <c r="X46" i="1" s="1"/>
  <c r="U46" i="1"/>
  <c r="U67" i="1" s="1"/>
  <c r="S46" i="1"/>
  <c r="RZ100" i="1"/>
  <c r="RX100" i="1"/>
  <c r="RV100" i="1"/>
  <c r="RT100" i="1"/>
  <c r="X67" i="1" l="1"/>
  <c r="Z46" i="1"/>
  <c r="V67" i="1"/>
  <c r="AB46" i="1" l="1"/>
  <c r="Z67" i="1"/>
  <c r="BQ73" i="2"/>
  <c r="BP73" i="2"/>
  <c r="BM73" i="2"/>
  <c r="BM72" i="2"/>
  <c r="BY73" i="2"/>
  <c r="BM71" i="2"/>
  <c r="BM70" i="2"/>
  <c r="BM69" i="2"/>
  <c r="BM68" i="2"/>
  <c r="BM67" i="2"/>
  <c r="BM66" i="2"/>
  <c r="BM65" i="2"/>
  <c r="BM64" i="2"/>
  <c r="BM63" i="2"/>
  <c r="DY62" i="2"/>
  <c r="BM62" i="2"/>
  <c r="DY61" i="2"/>
  <c r="BM61" i="2"/>
  <c r="DY60" i="2"/>
  <c r="BM60" i="2"/>
  <c r="DY59" i="2"/>
  <c r="BM59" i="2"/>
  <c r="DY58" i="2"/>
  <c r="BM58" i="2"/>
  <c r="ED57" i="2"/>
  <c r="EF57" i="2" s="1"/>
  <c r="EH57" i="2" s="1"/>
  <c r="EJ57" i="2" s="1"/>
  <c r="EL57" i="2" s="1"/>
  <c r="DY57" i="2"/>
  <c r="BM57" i="2"/>
  <c r="DY56" i="2"/>
  <c r="BM56" i="2"/>
  <c r="ED55" i="2"/>
  <c r="DY55" i="2"/>
  <c r="BM55" i="2"/>
  <c r="EK62" i="2"/>
  <c r="EC60" i="2"/>
  <c r="EB60" i="2"/>
  <c r="DY54" i="2"/>
  <c r="BT54" i="2"/>
  <c r="BV54" i="2" s="1"/>
  <c r="BM54" i="2"/>
  <c r="DY53" i="2"/>
  <c r="BT53" i="2"/>
  <c r="BV53" i="2" s="1"/>
  <c r="BM53" i="2"/>
  <c r="DY52" i="2"/>
  <c r="BT52" i="2"/>
  <c r="BV52" i="2" s="1"/>
  <c r="BX52" i="2" s="1"/>
  <c r="BZ52" i="2" s="1"/>
  <c r="BM52" i="2"/>
  <c r="DY51" i="2"/>
  <c r="DI51" i="2"/>
  <c r="BM51" i="2"/>
  <c r="DY50" i="2"/>
  <c r="DI50" i="2"/>
  <c r="BM50" i="2"/>
  <c r="ED49" i="2"/>
  <c r="EF49" i="2" s="1"/>
  <c r="EH49" i="2" s="1"/>
  <c r="EJ49" i="2" s="1"/>
  <c r="EL49" i="2" s="1"/>
  <c r="DY49" i="2"/>
  <c r="DI49" i="2"/>
  <c r="BM49" i="2"/>
  <c r="ED48" i="2"/>
  <c r="EF48" i="2" s="1"/>
  <c r="EH48" i="2" s="1"/>
  <c r="EJ48" i="2" s="1"/>
  <c r="EL48" i="2" s="1"/>
  <c r="DY48" i="2"/>
  <c r="DI48" i="2"/>
  <c r="BN48" i="2"/>
  <c r="BM48" i="2"/>
  <c r="DY47" i="2"/>
  <c r="DI47" i="2"/>
  <c r="BM47" i="2"/>
  <c r="DY46" i="2"/>
  <c r="DI46" i="2"/>
  <c r="BM46" i="2"/>
  <c r="FU45" i="2"/>
  <c r="DY45" i="2"/>
  <c r="DI45" i="2"/>
  <c r="BM45" i="2"/>
  <c r="FY44" i="2"/>
  <c r="FU44" i="2"/>
  <c r="ED44" i="2"/>
  <c r="EF44" i="2" s="1"/>
  <c r="DY44" i="2"/>
  <c r="DI44" i="2"/>
  <c r="BU55" i="2"/>
  <c r="BR55" i="2"/>
  <c r="BP55" i="2"/>
  <c r="BN44" i="2"/>
  <c r="BM44" i="2"/>
  <c r="FU43" i="2"/>
  <c r="DY43" i="2"/>
  <c r="DI43" i="2"/>
  <c r="BM43" i="2"/>
  <c r="GJ42" i="2"/>
  <c r="GJ44" i="2" s="1"/>
  <c r="GG44" i="2"/>
  <c r="GE44" i="2"/>
  <c r="GC44" i="2"/>
  <c r="GC45" i="2" s="1"/>
  <c r="FU42" i="2"/>
  <c r="ED42" i="2"/>
  <c r="DY42" i="2"/>
  <c r="DQ42" i="2"/>
  <c r="DQ44" i="2" s="1"/>
  <c r="DM42" i="2"/>
  <c r="DM46" i="2" s="1"/>
  <c r="DI42" i="2"/>
  <c r="BM42" i="2"/>
  <c r="ED41" i="2"/>
  <c r="EF41" i="2" s="1"/>
  <c r="EH41" i="2" s="1"/>
  <c r="EJ41" i="2" s="1"/>
  <c r="EL41" i="2" s="1"/>
  <c r="DY41" i="2"/>
  <c r="DN41" i="2"/>
  <c r="DP41" i="2" s="1"/>
  <c r="DR41" i="2" s="1"/>
  <c r="DT41" i="2" s="1"/>
  <c r="DI41" i="2"/>
  <c r="BM41" i="2"/>
  <c r="A41" i="2"/>
  <c r="EK45" i="2"/>
  <c r="EC45" i="2"/>
  <c r="DY40" i="2"/>
  <c r="DN40" i="2"/>
  <c r="DP40" i="2" s="1"/>
  <c r="DR40" i="2" s="1"/>
  <c r="DI40" i="2"/>
  <c r="BM40" i="2"/>
  <c r="A40" i="2"/>
  <c r="FU39" i="2"/>
  <c r="DY39" i="2"/>
  <c r="DN39" i="2"/>
  <c r="DP39" i="2" s="1"/>
  <c r="DR39" i="2" s="1"/>
  <c r="DI39" i="2"/>
  <c r="BM39" i="2"/>
  <c r="A39" i="2"/>
  <c r="FU38" i="2"/>
  <c r="DY38" i="2"/>
  <c r="DU42" i="2"/>
  <c r="DU46" i="2" s="1"/>
  <c r="DS42" i="2"/>
  <c r="DN38" i="2"/>
  <c r="DP38" i="2" s="1"/>
  <c r="DR38" i="2" s="1"/>
  <c r="DI38" i="2"/>
  <c r="BQ38" i="2"/>
  <c r="BM38" i="2"/>
  <c r="A38" i="2"/>
  <c r="FZ37" i="2"/>
  <c r="FU37" i="2"/>
  <c r="ED37" i="2"/>
  <c r="EF37" i="2" s="1"/>
  <c r="EH37" i="2" s="1"/>
  <c r="DY37" i="2"/>
  <c r="DO42" i="2"/>
  <c r="DO44" i="2" s="1"/>
  <c r="DL42" i="2"/>
  <c r="DL44" i="2" s="1"/>
  <c r="DI37" i="2"/>
  <c r="BM37" i="2"/>
  <c r="A37" i="2"/>
  <c r="FU36" i="2"/>
  <c r="EC38" i="2"/>
  <c r="EB38" i="2"/>
  <c r="DY36" i="2"/>
  <c r="DI36" i="2"/>
  <c r="BM36" i="2"/>
  <c r="A36" i="2"/>
  <c r="GG38" i="2"/>
  <c r="FX38" i="2"/>
  <c r="FU35" i="2"/>
  <c r="DY35" i="2"/>
  <c r="DI35" i="2"/>
  <c r="BT35" i="2"/>
  <c r="BV35" i="2" s="1"/>
  <c r="BX35" i="2" s="1"/>
  <c r="BZ35" i="2" s="1"/>
  <c r="BM35" i="2"/>
  <c r="A35" i="2"/>
  <c r="FU34" i="2"/>
  <c r="DY34" i="2"/>
  <c r="DU34" i="2"/>
  <c r="DS34" i="2"/>
  <c r="DQ34" i="2"/>
  <c r="DM34" i="2"/>
  <c r="DI34" i="2"/>
  <c r="BT34" i="2"/>
  <c r="BV34" i="2" s="1"/>
  <c r="BX34" i="2" s="1"/>
  <c r="BZ34" i="2" s="1"/>
  <c r="BM34" i="2"/>
  <c r="A34" i="2"/>
  <c r="FU33" i="2"/>
  <c r="ED33" i="2"/>
  <c r="DY33" i="2"/>
  <c r="DL34" i="2"/>
  <c r="DI33" i="2"/>
  <c r="BT33" i="2"/>
  <c r="BV33" i="2" s="1"/>
  <c r="BX33" i="2" s="1"/>
  <c r="BZ33" i="2" s="1"/>
  <c r="BM33" i="2"/>
  <c r="A33" i="2"/>
  <c r="FU32" i="2"/>
  <c r="ED32" i="2"/>
  <c r="EF32" i="2" s="1"/>
  <c r="EH32" i="2" s="1"/>
  <c r="EJ32" i="2" s="1"/>
  <c r="DY32" i="2"/>
  <c r="DI32" i="2"/>
  <c r="BT32" i="2"/>
  <c r="BV32" i="2" s="1"/>
  <c r="BX32" i="2" s="1"/>
  <c r="BZ32" i="2" s="1"/>
  <c r="BM32" i="2"/>
  <c r="A32" i="2"/>
  <c r="FU31" i="2"/>
  <c r="ED31" i="2"/>
  <c r="EF31" i="2" s="1"/>
  <c r="EH31" i="2" s="1"/>
  <c r="EJ31" i="2" s="1"/>
  <c r="EL31" i="2" s="1"/>
  <c r="DY31" i="2"/>
  <c r="DI31" i="2"/>
  <c r="BT31" i="2"/>
  <c r="BV31" i="2" s="1"/>
  <c r="BX31" i="2" s="1"/>
  <c r="BZ31" i="2" s="1"/>
  <c r="BM31" i="2"/>
  <c r="A31" i="2"/>
  <c r="FU30" i="2"/>
  <c r="EO30" i="2"/>
  <c r="DY30" i="2"/>
  <c r="DI30" i="2"/>
  <c r="CS30" i="2"/>
  <c r="BM30" i="2"/>
  <c r="AW30" i="2"/>
  <c r="F30" i="2"/>
  <c r="A30" i="2"/>
  <c r="FU29" i="2"/>
  <c r="EO29" i="2"/>
  <c r="ED29" i="2"/>
  <c r="EF29" i="2" s="1"/>
  <c r="DY29" i="2"/>
  <c r="DI29" i="2"/>
  <c r="CS29" i="2"/>
  <c r="CC29" i="2"/>
  <c r="BT29" i="2"/>
  <c r="BV29" i="2" s="1"/>
  <c r="BX29" i="2" s="1"/>
  <c r="BZ29" i="2" s="1"/>
  <c r="BM29" i="2"/>
  <c r="AW29" i="2"/>
  <c r="AG29" i="2"/>
  <c r="A29" i="2"/>
  <c r="GB28" i="2"/>
  <c r="GD28" i="2" s="1"/>
  <c r="GF28" i="2" s="1"/>
  <c r="GH28" i="2" s="1"/>
  <c r="FU28" i="2"/>
  <c r="EO28" i="2"/>
  <c r="EG34" i="2"/>
  <c r="DY28" i="2"/>
  <c r="DM28" i="2"/>
  <c r="DL28" i="2"/>
  <c r="DI28" i="2"/>
  <c r="CS28" i="2"/>
  <c r="CC28" i="2"/>
  <c r="BM28" i="2"/>
  <c r="AW28" i="2"/>
  <c r="AG28" i="2"/>
  <c r="A28" i="2"/>
  <c r="GE30" i="2"/>
  <c r="FY30" i="2"/>
  <c r="FX30" i="2"/>
  <c r="FU27" i="2"/>
  <c r="EO27" i="2"/>
  <c r="DY27" i="2"/>
  <c r="DN27" i="2"/>
  <c r="DI27" i="2"/>
  <c r="CS27" i="2"/>
  <c r="CC27" i="2"/>
  <c r="BT27" i="2"/>
  <c r="BM27" i="2"/>
  <c r="AW27" i="2"/>
  <c r="AG27" i="2"/>
  <c r="A27" i="2"/>
  <c r="FU26" i="2"/>
  <c r="EO26" i="2"/>
  <c r="DY26" i="2"/>
  <c r="DN26" i="2"/>
  <c r="DI26" i="2"/>
  <c r="CS26" i="2"/>
  <c r="CG26" i="2"/>
  <c r="CG28" i="2" s="1"/>
  <c r="CC26" i="2"/>
  <c r="BT26" i="2"/>
  <c r="BV26" i="2" s="1"/>
  <c r="BX26" i="2" s="1"/>
  <c r="BZ26" i="2" s="1"/>
  <c r="BM26" i="2"/>
  <c r="AW26" i="2"/>
  <c r="AG26" i="2"/>
  <c r="A26" i="2"/>
  <c r="FU25" i="2"/>
  <c r="EO25" i="2"/>
  <c r="DY25" i="2"/>
  <c r="DU28" i="2"/>
  <c r="DU30" i="2" s="1"/>
  <c r="DO28" i="2"/>
  <c r="DN25" i="2"/>
  <c r="DI25" i="2"/>
  <c r="CS25" i="2"/>
  <c r="CO26" i="2"/>
  <c r="CH25" i="2"/>
  <c r="CJ25" i="2" s="1"/>
  <c r="CC25" i="2"/>
  <c r="BT25" i="2"/>
  <c r="BV25" i="2" s="1"/>
  <c r="BX25" i="2" s="1"/>
  <c r="BZ25" i="2" s="1"/>
  <c r="BM25" i="2"/>
  <c r="AW25" i="2"/>
  <c r="AG25" i="2"/>
  <c r="F25" i="2"/>
  <c r="H25" i="2" s="1"/>
  <c r="J25" i="2" s="1"/>
  <c r="L25" i="2" s="1"/>
  <c r="N25" i="2" s="1"/>
  <c r="A25" i="2"/>
  <c r="FU24" i="2"/>
  <c r="FE24" i="2"/>
  <c r="FA27" i="2"/>
  <c r="EY27" i="2"/>
  <c r="EW25" i="2"/>
  <c r="EU25" i="2"/>
  <c r="ET24" i="2"/>
  <c r="ES24" i="2"/>
  <c r="ES27" i="2" s="1"/>
  <c r="ER25" i="2"/>
  <c r="EO24" i="2"/>
  <c r="DY24" i="2"/>
  <c r="DI24" i="2"/>
  <c r="DF26" i="2"/>
  <c r="DB26" i="2"/>
  <c r="CZ26" i="2"/>
  <c r="CX26" i="2"/>
  <c r="CV26" i="2"/>
  <c r="CS24" i="2"/>
  <c r="CI26" i="2"/>
  <c r="CI28" i="2" s="1"/>
  <c r="CH24" i="2"/>
  <c r="CJ24" i="2" s="1"/>
  <c r="CC24" i="2"/>
  <c r="BM24" i="2"/>
  <c r="AW24" i="2"/>
  <c r="AS26" i="2"/>
  <c r="AQ26" i="2"/>
  <c r="AQ28" i="2" s="1"/>
  <c r="AO26" i="2"/>
  <c r="AM26" i="2"/>
  <c r="AK26" i="2"/>
  <c r="AJ26" i="2"/>
  <c r="AG24" i="2"/>
  <c r="Q24" i="2"/>
  <c r="F24" i="2"/>
  <c r="H24" i="2" s="1"/>
  <c r="J24" i="2" s="1"/>
  <c r="L24" i="2" s="1"/>
  <c r="N24" i="2" s="1"/>
  <c r="A24" i="2"/>
  <c r="GB23" i="2"/>
  <c r="GD23" i="2" s="1"/>
  <c r="FU23" i="2"/>
  <c r="FE23" i="2"/>
  <c r="EO23" i="2"/>
  <c r="EK26" i="2"/>
  <c r="EI26" i="2"/>
  <c r="EG26" i="2"/>
  <c r="EB26" i="2"/>
  <c r="DY23" i="2"/>
  <c r="DI23" i="2"/>
  <c r="CS23" i="2"/>
  <c r="CC23" i="2"/>
  <c r="BM23" i="2"/>
  <c r="AW23" i="2"/>
  <c r="AG23" i="2"/>
  <c r="Q23" i="2"/>
  <c r="A23" i="2"/>
  <c r="GC24" i="2"/>
  <c r="FU22" i="2"/>
  <c r="FE22" i="2"/>
  <c r="EO22" i="2"/>
  <c r="DY22" i="2"/>
  <c r="DV22" i="2"/>
  <c r="DT22" i="2"/>
  <c r="DR22" i="2"/>
  <c r="DQ22" i="2"/>
  <c r="DO22" i="2"/>
  <c r="DM22" i="2"/>
  <c r="DM30" i="2" s="1"/>
  <c r="DL22" i="2"/>
  <c r="DI22" i="2"/>
  <c r="CS22" i="2"/>
  <c r="CC22" i="2"/>
  <c r="BT22" i="2"/>
  <c r="BV22" i="2" s="1"/>
  <c r="BX22" i="2" s="1"/>
  <c r="BZ22" i="2" s="1"/>
  <c r="BM22" i="2"/>
  <c r="AW22" i="2"/>
  <c r="AG22" i="2"/>
  <c r="Q22" i="2"/>
  <c r="F22" i="2"/>
  <c r="H22" i="2" s="1"/>
  <c r="A22" i="2"/>
  <c r="GG24" i="2"/>
  <c r="GE24" i="2"/>
  <c r="FY24" i="2"/>
  <c r="FU21" i="2"/>
  <c r="FJ21" i="2"/>
  <c r="FL21" i="2" s="1"/>
  <c r="FN21" i="2" s="1"/>
  <c r="FE21" i="2"/>
  <c r="FB21" i="2"/>
  <c r="EO21" i="2"/>
  <c r="DY21" i="2"/>
  <c r="DI21" i="2"/>
  <c r="CS21" i="2"/>
  <c r="CI21" i="2"/>
  <c r="CF21" i="2"/>
  <c r="CC21" i="2"/>
  <c r="BT21" i="2"/>
  <c r="BV21" i="2" s="1"/>
  <c r="BX21" i="2" s="1"/>
  <c r="BZ21" i="2" s="1"/>
  <c r="BM21" i="2"/>
  <c r="AW21" i="2"/>
  <c r="AG21" i="2"/>
  <c r="AC21" i="2"/>
  <c r="Q21" i="2"/>
  <c r="F21" i="2"/>
  <c r="A21" i="2"/>
  <c r="FU20" i="2"/>
  <c r="FJ20" i="2"/>
  <c r="FL20" i="2" s="1"/>
  <c r="FN20" i="2" s="1"/>
  <c r="FP20" i="2" s="1"/>
  <c r="FE20" i="2"/>
  <c r="EO20" i="2"/>
  <c r="DY20" i="2"/>
  <c r="DI20" i="2"/>
  <c r="CS20" i="2"/>
  <c r="CH20" i="2"/>
  <c r="CJ20" i="2" s="1"/>
  <c r="CL20" i="2" s="1"/>
  <c r="CN20" i="2" s="1"/>
  <c r="CP20" i="2" s="1"/>
  <c r="CC20" i="2"/>
  <c r="BT20" i="2"/>
  <c r="BM20" i="2"/>
  <c r="AW20" i="2"/>
  <c r="AL20" i="2"/>
  <c r="AN20" i="2" s="1"/>
  <c r="AP20" i="2" s="1"/>
  <c r="AR20" i="2" s="1"/>
  <c r="AT20" i="2" s="1"/>
  <c r="AG20" i="2"/>
  <c r="V20" i="2"/>
  <c r="X20" i="2" s="1"/>
  <c r="Z20" i="2" s="1"/>
  <c r="AB20" i="2" s="1"/>
  <c r="AD20" i="2" s="1"/>
  <c r="Q20" i="2"/>
  <c r="F20" i="2"/>
  <c r="H20" i="2" s="1"/>
  <c r="J20" i="2" s="1"/>
  <c r="L20" i="2" s="1"/>
  <c r="N20" i="2" s="1"/>
  <c r="A20" i="2"/>
  <c r="FU19" i="2"/>
  <c r="FE19" i="2"/>
  <c r="ES19" i="2"/>
  <c r="ET19" i="2" s="1"/>
  <c r="EV19" i="2" s="1"/>
  <c r="EX19" i="2" s="1"/>
  <c r="EO19" i="2"/>
  <c r="ED19" i="2"/>
  <c r="DY19" i="2"/>
  <c r="DI19" i="2"/>
  <c r="CS19" i="2"/>
  <c r="CC19" i="2"/>
  <c r="BM19" i="2"/>
  <c r="AW19" i="2"/>
  <c r="AG19" i="2"/>
  <c r="Q19" i="2"/>
  <c r="A19" i="2"/>
  <c r="FU18" i="2"/>
  <c r="FM22" i="2"/>
  <c r="FM24" i="2" s="1"/>
  <c r="FK22" i="2"/>
  <c r="FK24" i="2" s="1"/>
  <c r="FE18" i="2"/>
  <c r="EW21" i="2"/>
  <c r="ES18" i="2"/>
  <c r="EO18" i="2"/>
  <c r="DY18" i="2"/>
  <c r="DI18" i="2"/>
  <c r="CS18" i="2"/>
  <c r="CK21" i="2"/>
  <c r="CG21" i="2"/>
  <c r="CH18" i="2"/>
  <c r="CC18" i="2"/>
  <c r="BM18" i="2"/>
  <c r="BI18" i="2"/>
  <c r="BB18" i="2"/>
  <c r="BD18" i="2" s="1"/>
  <c r="BF18" i="2" s="1"/>
  <c r="AW18" i="2"/>
  <c r="AS21" i="2"/>
  <c r="AQ21" i="2"/>
  <c r="AM21" i="2"/>
  <c r="AK21" i="2"/>
  <c r="AG18" i="2"/>
  <c r="AC19" i="2"/>
  <c r="AA19" i="2"/>
  <c r="AA21" i="2" s="1"/>
  <c r="Y19" i="2"/>
  <c r="Y21" i="2" s="1"/>
  <c r="W19" i="2"/>
  <c r="W21" i="2" s="1"/>
  <c r="V18" i="2"/>
  <c r="V19" i="2" s="1"/>
  <c r="U19" i="2"/>
  <c r="U21" i="2" s="1"/>
  <c r="T19" i="2"/>
  <c r="T21" i="2" s="1"/>
  <c r="T23" i="2" s="1"/>
  <c r="Q18" i="2"/>
  <c r="A18" i="2"/>
  <c r="FU17" i="2"/>
  <c r="FE17" i="2"/>
  <c r="EO17" i="2"/>
  <c r="EI21" i="2"/>
  <c r="EG21" i="2"/>
  <c r="DY17" i="2"/>
  <c r="DI17" i="2"/>
  <c r="CS17" i="2"/>
  <c r="CC17" i="2"/>
  <c r="BM17" i="2"/>
  <c r="BI17" i="2"/>
  <c r="AZ22" i="2"/>
  <c r="AZ26" i="2" s="1"/>
  <c r="AW17" i="2"/>
  <c r="AG17" i="2"/>
  <c r="Q17" i="2"/>
  <c r="A17" i="2"/>
  <c r="RM106" i="1"/>
  <c r="RM105" i="1"/>
  <c r="RM104" i="1"/>
  <c r="RM103" i="1"/>
  <c r="RM102" i="1"/>
  <c r="RM101" i="1"/>
  <c r="RM100" i="1"/>
  <c r="RM99" i="1"/>
  <c r="RM98" i="1"/>
  <c r="RM97" i="1"/>
  <c r="RM96" i="1"/>
  <c r="RM95" i="1"/>
  <c r="RM94" i="1"/>
  <c r="RM93" i="1"/>
  <c r="RM92" i="1"/>
  <c r="RM91" i="1"/>
  <c r="RM90" i="1"/>
  <c r="RM89" i="1"/>
  <c r="RM88" i="1"/>
  <c r="RM87" i="1"/>
  <c r="RM86" i="1"/>
  <c r="RZ85" i="1"/>
  <c r="RY85" i="1"/>
  <c r="RM85" i="1"/>
  <c r="RS85" i="1"/>
  <c r="RM84" i="1"/>
  <c r="RM83" i="1"/>
  <c r="RX85" i="1"/>
  <c r="RM82" i="1"/>
  <c r="RM81" i="1"/>
  <c r="RM80" i="1"/>
  <c r="RM79" i="1"/>
  <c r="RM78" i="1"/>
  <c r="RM77" i="1"/>
  <c r="RM76" i="1"/>
  <c r="RM75" i="1"/>
  <c r="Q75" i="1"/>
  <c r="RM74" i="1"/>
  <c r="Q74" i="1"/>
  <c r="RM73" i="1"/>
  <c r="Q73" i="1"/>
  <c r="A73" i="1"/>
  <c r="RM72" i="1"/>
  <c r="AE72" i="1"/>
  <c r="AC72" i="1"/>
  <c r="AA72" i="1"/>
  <c r="Y72" i="1"/>
  <c r="W72" i="1"/>
  <c r="Q72" i="1"/>
  <c r="A72" i="1"/>
  <c r="RM71" i="1"/>
  <c r="Q71" i="1"/>
  <c r="A71" i="1"/>
  <c r="RM70" i="1"/>
  <c r="AE70" i="1"/>
  <c r="AC70" i="1"/>
  <c r="AA70" i="1"/>
  <c r="Y70" i="1"/>
  <c r="W70" i="1"/>
  <c r="Q70" i="1"/>
  <c r="A70" i="1"/>
  <c r="RM69" i="1"/>
  <c r="AE69" i="1"/>
  <c r="AC69" i="1"/>
  <c r="AA69" i="1"/>
  <c r="Y69" i="1"/>
  <c r="W69" i="1"/>
  <c r="Q69" i="1"/>
  <c r="A69" i="1"/>
  <c r="RM68" i="1"/>
  <c r="AE68" i="1"/>
  <c r="Q68" i="1"/>
  <c r="A68" i="1"/>
  <c r="RM67" i="1"/>
  <c r="Q67" i="1"/>
  <c r="A67" i="1"/>
  <c r="RM66" i="1"/>
  <c r="AE66" i="1"/>
  <c r="AC66" i="1"/>
  <c r="AA66" i="1"/>
  <c r="Y66" i="1"/>
  <c r="W66" i="1"/>
  <c r="Q66" i="1"/>
  <c r="A66" i="1"/>
  <c r="RW67" i="1"/>
  <c r="RM65" i="1"/>
  <c r="Q65" i="1"/>
  <c r="A65" i="1"/>
  <c r="RY67" i="1"/>
  <c r="RS67" i="1"/>
  <c r="RM64" i="1"/>
  <c r="Q64" i="1"/>
  <c r="A64" i="1"/>
  <c r="RM63" i="1"/>
  <c r="AE63" i="1"/>
  <c r="AC63" i="1"/>
  <c r="AA63" i="1"/>
  <c r="Y63" i="1"/>
  <c r="W63" i="1"/>
  <c r="Q63" i="1"/>
  <c r="A63" i="1"/>
  <c r="RM62" i="1"/>
  <c r="AE62" i="1"/>
  <c r="AC62" i="1"/>
  <c r="AA62" i="1"/>
  <c r="Y62" i="1"/>
  <c r="W62" i="1"/>
  <c r="Q62" i="1"/>
  <c r="A62" i="1"/>
  <c r="RM61" i="1"/>
  <c r="AE61" i="1"/>
  <c r="AE64" i="1" s="1"/>
  <c r="AC61" i="1"/>
  <c r="AC64" i="1" s="1"/>
  <c r="AA61" i="1"/>
  <c r="AA64" i="1" s="1"/>
  <c r="Y61" i="1"/>
  <c r="Y64" i="1" s="1"/>
  <c r="W61" i="1"/>
  <c r="W64" i="1" s="1"/>
  <c r="Q61" i="1"/>
  <c r="A61" i="1"/>
  <c r="RM60" i="1"/>
  <c r="Q60" i="1"/>
  <c r="A60" i="1"/>
  <c r="RM59" i="1"/>
  <c r="Q59" i="1"/>
  <c r="A59" i="1"/>
  <c r="RM58" i="1"/>
  <c r="Q58" i="1"/>
  <c r="A58" i="1"/>
  <c r="RM57" i="1"/>
  <c r="Q57" i="1"/>
  <c r="A57" i="1"/>
  <c r="RM56" i="1"/>
  <c r="Q56" i="1"/>
  <c r="A56" i="1"/>
  <c r="RT55" i="1"/>
  <c r="RV55" i="1" s="1"/>
  <c r="RM55" i="1"/>
  <c r="Q55" i="1"/>
  <c r="G55" i="1"/>
  <c r="A55" i="1"/>
  <c r="RT54" i="1"/>
  <c r="RM54" i="1"/>
  <c r="AE54" i="1"/>
  <c r="AC54" i="1"/>
  <c r="AA54" i="1"/>
  <c r="Y54" i="1"/>
  <c r="W54" i="1"/>
  <c r="Q54" i="1"/>
  <c r="A54" i="1"/>
  <c r="RT53" i="1"/>
  <c r="RM53" i="1"/>
  <c r="U53" i="1"/>
  <c r="Q53" i="1"/>
  <c r="E55" i="1"/>
  <c r="A53" i="1"/>
  <c r="RT52" i="1"/>
  <c r="RM52" i="1"/>
  <c r="V52" i="1"/>
  <c r="U52" i="1"/>
  <c r="Q52" i="1"/>
  <c r="A52" i="1"/>
  <c r="RM51" i="1"/>
  <c r="U51" i="1"/>
  <c r="Q51" i="1"/>
  <c r="A51" i="1"/>
  <c r="RM50" i="1"/>
  <c r="Q50" i="1"/>
  <c r="A50" i="1"/>
  <c r="RM49" i="1"/>
  <c r="NU49" i="1"/>
  <c r="U49" i="1"/>
  <c r="Q49" i="1"/>
  <c r="A49" i="1"/>
  <c r="RM48" i="1"/>
  <c r="NU48" i="1"/>
  <c r="NE48" i="1"/>
  <c r="U48" i="1"/>
  <c r="V48" i="1" s="1"/>
  <c r="X48" i="1" s="1"/>
  <c r="Z48" i="1" s="1"/>
  <c r="AB48" i="1" s="1"/>
  <c r="AD48" i="1" s="1"/>
  <c r="AF48" i="1" s="1"/>
  <c r="Q48" i="1"/>
  <c r="A48" i="1"/>
  <c r="RM47" i="1"/>
  <c r="NU47" i="1"/>
  <c r="NE47" i="1"/>
  <c r="U47" i="1"/>
  <c r="V47" i="1" s="1"/>
  <c r="X47" i="1" s="1"/>
  <c r="Z47" i="1" s="1"/>
  <c r="AB47" i="1" s="1"/>
  <c r="AD47" i="1" s="1"/>
  <c r="AF47" i="1" s="1"/>
  <c r="Q47" i="1"/>
  <c r="A47" i="1"/>
  <c r="RM46" i="1"/>
  <c r="NU46" i="1"/>
  <c r="NK46" i="1"/>
  <c r="NE46" i="1"/>
  <c r="Q46" i="1"/>
  <c r="A46" i="1"/>
  <c r="RM45" i="1"/>
  <c r="NU45" i="1"/>
  <c r="NE45" i="1"/>
  <c r="V45" i="1"/>
  <c r="X45" i="1" s="1"/>
  <c r="Z45" i="1" s="1"/>
  <c r="AB45" i="1" s="1"/>
  <c r="AD45" i="1" s="1"/>
  <c r="AF45" i="1" s="1"/>
  <c r="U45" i="1"/>
  <c r="Q45" i="1"/>
  <c r="A45" i="1"/>
  <c r="RM44" i="1"/>
  <c r="NU44" i="1"/>
  <c r="NE44" i="1"/>
  <c r="U44" i="1"/>
  <c r="V44" i="1" s="1"/>
  <c r="X44" i="1" s="1"/>
  <c r="Z44" i="1" s="1"/>
  <c r="AB44" i="1" s="1"/>
  <c r="AD44" i="1" s="1"/>
  <c r="AF44" i="1" s="1"/>
  <c r="Q44" i="1"/>
  <c r="A44" i="1"/>
  <c r="RM43" i="1"/>
  <c r="OB43" i="1"/>
  <c r="OD43" i="1" s="1"/>
  <c r="NZ43" i="1"/>
  <c r="NU43" i="1"/>
  <c r="NE43" i="1"/>
  <c r="U43" i="1"/>
  <c r="V43" i="1" s="1"/>
  <c r="X43" i="1" s="1"/>
  <c r="Z43" i="1" s="1"/>
  <c r="AB43" i="1" s="1"/>
  <c r="AD43" i="1" s="1"/>
  <c r="AF43" i="1" s="1"/>
  <c r="Q43" i="1"/>
  <c r="A43" i="1"/>
  <c r="RM42" i="1"/>
  <c r="NU42" i="1"/>
  <c r="NE42" i="1"/>
  <c r="MO42" i="1"/>
  <c r="Q42" i="1"/>
  <c r="A42" i="1"/>
  <c r="RM41" i="1"/>
  <c r="NU41" i="1"/>
  <c r="NM41" i="1"/>
  <c r="NM43" i="1" s="1"/>
  <c r="NI41" i="1"/>
  <c r="NI43" i="1" s="1"/>
  <c r="NH41" i="1"/>
  <c r="NH43" i="1" s="1"/>
  <c r="NE41" i="1"/>
  <c r="MO41" i="1"/>
  <c r="Q41" i="1"/>
  <c r="A41" i="1"/>
  <c r="RM40" i="1"/>
  <c r="NU40" i="1"/>
  <c r="NL40" i="1"/>
  <c r="NN40" i="1" s="1"/>
  <c r="NE40" i="1"/>
  <c r="MO40" i="1"/>
  <c r="Q40" i="1"/>
  <c r="A40" i="1"/>
  <c r="RM39" i="1"/>
  <c r="NZ39" i="1"/>
  <c r="OB39" i="1" s="1"/>
  <c r="NU39" i="1"/>
  <c r="NK41" i="1"/>
  <c r="NK43" i="1" s="1"/>
  <c r="NK45" i="1" s="1"/>
  <c r="NJ41" i="1"/>
  <c r="NJ43" i="1" s="1"/>
  <c r="NE39" i="1"/>
  <c r="MX39" i="1"/>
  <c r="MX40" i="1" s="1"/>
  <c r="MO39" i="1"/>
  <c r="BS39" i="1"/>
  <c r="Q39" i="1"/>
  <c r="A39" i="1"/>
  <c r="RM38" i="1"/>
  <c r="NN38" i="1"/>
  <c r="NE38" i="1"/>
  <c r="MO38" i="1"/>
  <c r="AE38" i="1"/>
  <c r="AE73" i="1" s="1"/>
  <c r="AC38" i="1"/>
  <c r="AC73" i="1" s="1"/>
  <c r="AA38" i="1"/>
  <c r="AA73" i="1" s="1"/>
  <c r="Y38" i="1"/>
  <c r="Y73" i="1" s="1"/>
  <c r="W38" i="1"/>
  <c r="W73" i="1" s="1"/>
  <c r="Q38" i="1"/>
  <c r="A38" i="1"/>
  <c r="RV37" i="1"/>
  <c r="RT37" i="1"/>
  <c r="RM37" i="1"/>
  <c r="NU37" i="1"/>
  <c r="NE37" i="1"/>
  <c r="MO37" i="1"/>
  <c r="FU37" i="1"/>
  <c r="AE37" i="1"/>
  <c r="AE71" i="1" s="1"/>
  <c r="AC37" i="1"/>
  <c r="AC71" i="1" s="1"/>
  <c r="AA37" i="1"/>
  <c r="AA71" i="1" s="1"/>
  <c r="Y37" i="1"/>
  <c r="Y71" i="1" s="1"/>
  <c r="W37" i="1"/>
  <c r="W71" i="1" s="1"/>
  <c r="Q37" i="1"/>
  <c r="A37" i="1"/>
  <c r="RV36" i="1"/>
  <c r="RX36" i="1" s="1"/>
  <c r="RT36" i="1"/>
  <c r="RM36" i="1"/>
  <c r="QG36" i="1"/>
  <c r="NU36" i="1"/>
  <c r="NE36" i="1"/>
  <c r="MO36" i="1"/>
  <c r="FU36" i="1"/>
  <c r="AE36" i="1"/>
  <c r="AC36" i="1"/>
  <c r="AA36" i="1"/>
  <c r="Y36" i="1"/>
  <c r="W36" i="1"/>
  <c r="Q36" i="1"/>
  <c r="A36" i="1"/>
  <c r="RT35" i="1"/>
  <c r="RM35" i="1"/>
  <c r="RB35" i="1"/>
  <c r="QW35" i="1"/>
  <c r="QG35" i="1"/>
  <c r="NU35" i="1"/>
  <c r="NE35" i="1"/>
  <c r="MZ35" i="1"/>
  <c r="MZ37" i="1" s="1"/>
  <c r="MZ39" i="1" s="1"/>
  <c r="MO35" i="1"/>
  <c r="LY35" i="1"/>
  <c r="KS35" i="1"/>
  <c r="FU35" i="1"/>
  <c r="Q35" i="1"/>
  <c r="A35" i="1"/>
  <c r="RM34" i="1"/>
  <c r="RD34" i="1"/>
  <c r="QW34" i="1"/>
  <c r="QG34" i="1"/>
  <c r="NU34" i="1"/>
  <c r="NE34" i="1"/>
  <c r="MO34" i="1"/>
  <c r="LY34" i="1"/>
  <c r="KS34" i="1"/>
  <c r="FU34" i="1"/>
  <c r="AM34" i="1"/>
  <c r="AG34" i="1"/>
  <c r="Q34" i="1"/>
  <c r="A34" i="1"/>
  <c r="RM33" i="1"/>
  <c r="QW33" i="1"/>
  <c r="QG33" i="1"/>
  <c r="PA33" i="1"/>
  <c r="OB33" i="1"/>
  <c r="OD33" i="1" s="1"/>
  <c r="OF33" i="1" s="1"/>
  <c r="OH33" i="1" s="1"/>
  <c r="NZ33" i="1"/>
  <c r="NU33" i="1"/>
  <c r="NE33" i="1"/>
  <c r="NA33" i="1"/>
  <c r="NA35" i="1" s="1"/>
  <c r="NA37" i="1" s="1"/>
  <c r="MY33" i="1"/>
  <c r="MY35" i="1" s="1"/>
  <c r="MY37" i="1" s="1"/>
  <c r="MO33" i="1"/>
  <c r="LY33" i="1"/>
  <c r="KS33" i="1"/>
  <c r="FU33" i="1"/>
  <c r="AG33" i="1"/>
  <c r="AE33" i="1"/>
  <c r="AC33" i="1"/>
  <c r="AA33" i="1"/>
  <c r="AA65" i="1" s="1"/>
  <c r="Y33" i="1"/>
  <c r="Y65" i="1" s="1"/>
  <c r="W33" i="1"/>
  <c r="Q33" i="1"/>
  <c r="A33" i="1"/>
  <c r="RM32" i="1"/>
  <c r="QW32" i="1"/>
  <c r="QG32" i="1"/>
  <c r="PA32" i="1"/>
  <c r="NZ32" i="1"/>
  <c r="OB32" i="1" s="1"/>
  <c r="OD32" i="1" s="1"/>
  <c r="OF32" i="1" s="1"/>
  <c r="OH32" i="1" s="1"/>
  <c r="NU32" i="1"/>
  <c r="NJ32" i="1"/>
  <c r="NL32" i="1" s="1"/>
  <c r="NN32" i="1" s="1"/>
  <c r="NP32" i="1" s="1"/>
  <c r="NR32" i="1" s="1"/>
  <c r="NH32" i="1"/>
  <c r="NE32" i="1"/>
  <c r="MO32" i="1"/>
  <c r="LY32" i="1"/>
  <c r="KS32" i="1"/>
  <c r="JM32" i="1"/>
  <c r="FU32" i="1"/>
  <c r="AG32" i="1"/>
  <c r="V32" i="1"/>
  <c r="X32" i="1" s="1"/>
  <c r="Z32" i="1" s="1"/>
  <c r="AB32" i="1" s="1"/>
  <c r="AD32" i="1" s="1"/>
  <c r="AF32" i="1" s="1"/>
  <c r="Q32" i="1"/>
  <c r="P32" i="1"/>
  <c r="N32" i="1"/>
  <c r="N48" i="1" s="1"/>
  <c r="L32" i="1"/>
  <c r="L48" i="1" s="1"/>
  <c r="J32" i="1"/>
  <c r="J48" i="1" s="1"/>
  <c r="H32" i="1"/>
  <c r="F32" i="1"/>
  <c r="A32" i="1"/>
  <c r="RM31" i="1"/>
  <c r="QW31" i="1"/>
  <c r="QG31" i="1"/>
  <c r="PA31" i="1"/>
  <c r="NZ31" i="1"/>
  <c r="OB31" i="1" s="1"/>
  <c r="OD31" i="1" s="1"/>
  <c r="OF31" i="1" s="1"/>
  <c r="OH31" i="1" s="1"/>
  <c r="NU31" i="1"/>
  <c r="NH31" i="1"/>
  <c r="NJ31" i="1" s="1"/>
  <c r="NL31" i="1" s="1"/>
  <c r="NN31" i="1" s="1"/>
  <c r="NP31" i="1" s="1"/>
  <c r="NE31" i="1"/>
  <c r="MO31" i="1"/>
  <c r="MN31" i="1"/>
  <c r="LY31" i="1"/>
  <c r="KS31" i="1"/>
  <c r="JM31" i="1"/>
  <c r="GG31" i="1"/>
  <c r="GG33" i="1" s="1"/>
  <c r="GG35" i="1" s="1"/>
  <c r="GE31" i="1"/>
  <c r="GE33" i="1" s="1"/>
  <c r="GC31" i="1"/>
  <c r="GC33" i="1" s="1"/>
  <c r="GA31" i="1"/>
  <c r="GA33" i="1" s="1"/>
  <c r="FU31" i="1"/>
  <c r="FE31" i="1"/>
  <c r="AG31" i="1"/>
  <c r="Q31" i="1"/>
  <c r="A31" i="1"/>
  <c r="RZ102" i="1"/>
  <c r="RS31" i="1"/>
  <c r="RM30" i="1"/>
  <c r="QW30" i="1"/>
  <c r="QG30" i="1"/>
  <c r="PA30" i="1"/>
  <c r="NZ30" i="1"/>
  <c r="OB30" i="1" s="1"/>
  <c r="NU30" i="1"/>
  <c r="NO33" i="1"/>
  <c r="NM33" i="1"/>
  <c r="NK33" i="1"/>
  <c r="NI33" i="1"/>
  <c r="NE30" i="1"/>
  <c r="MO30" i="1"/>
  <c r="LY30" i="1"/>
  <c r="KS30" i="1"/>
  <c r="JM30" i="1"/>
  <c r="FU30" i="1"/>
  <c r="FE30" i="1"/>
  <c r="AW30" i="1"/>
  <c r="AG30" i="1"/>
  <c r="V30" i="1"/>
  <c r="Q30" i="1"/>
  <c r="A30" i="1"/>
  <c r="RM29" i="1"/>
  <c r="QW29" i="1"/>
  <c r="QG29" i="1"/>
  <c r="PA29" i="1"/>
  <c r="NZ29" i="1"/>
  <c r="NU29" i="1"/>
  <c r="NE29" i="1"/>
  <c r="MO29" i="1"/>
  <c r="LY29" i="1"/>
  <c r="KS29" i="1"/>
  <c r="JM29" i="1"/>
  <c r="FU29" i="1"/>
  <c r="FE29" i="1"/>
  <c r="AW29" i="1"/>
  <c r="AG29" i="1"/>
  <c r="V29" i="1"/>
  <c r="Q29" i="1"/>
  <c r="M32" i="1"/>
  <c r="K32" i="1"/>
  <c r="I32" i="1"/>
  <c r="A29" i="1"/>
  <c r="RX31" i="1"/>
  <c r="RW31" i="1"/>
  <c r="RM28" i="1"/>
  <c r="QW28" i="1"/>
  <c r="QG28" i="1"/>
  <c r="PK28" i="1"/>
  <c r="PA28" i="1"/>
  <c r="NZ28" i="1"/>
  <c r="OB28" i="1" s="1"/>
  <c r="OD28" i="1" s="1"/>
  <c r="OF28" i="1" s="1"/>
  <c r="OH28" i="1" s="1"/>
  <c r="NU28" i="1"/>
  <c r="NE28" i="1"/>
  <c r="MO28" i="1"/>
  <c r="ML28" i="1"/>
  <c r="ML31" i="1" s="1"/>
  <c r="LY28" i="1"/>
  <c r="KS28" i="1"/>
  <c r="JY28" i="1"/>
  <c r="JY30" i="1" s="1"/>
  <c r="JW28" i="1"/>
  <c r="JW30" i="1" s="1"/>
  <c r="JM28" i="1"/>
  <c r="FU28" i="1"/>
  <c r="FE28" i="1"/>
  <c r="BB28" i="1"/>
  <c r="AW28" i="1"/>
  <c r="AG28" i="1"/>
  <c r="U28" i="1"/>
  <c r="V28" i="1" s="1"/>
  <c r="X28" i="1" s="1"/>
  <c r="Z28" i="1" s="1"/>
  <c r="AB28" i="1" s="1"/>
  <c r="AD28" i="1" s="1"/>
  <c r="AF28" i="1" s="1"/>
  <c r="Q28" i="1"/>
  <c r="A28" i="1"/>
  <c r="RM27" i="1"/>
  <c r="QW27" i="1"/>
  <c r="QG27" i="1"/>
  <c r="PA27" i="1"/>
  <c r="NZ27" i="1"/>
  <c r="NU27" i="1"/>
  <c r="NE27" i="1"/>
  <c r="MX27" i="1"/>
  <c r="MO27" i="1"/>
  <c r="LY27" i="1"/>
  <c r="KS27" i="1"/>
  <c r="JR27" i="1"/>
  <c r="JT27" i="1" s="1"/>
  <c r="JV27" i="1" s="1"/>
  <c r="JX27" i="1" s="1"/>
  <c r="JZ27" i="1" s="1"/>
  <c r="JM27" i="1"/>
  <c r="GG27" i="1"/>
  <c r="GE27" i="1"/>
  <c r="GC27" i="1"/>
  <c r="GA27" i="1"/>
  <c r="FU27" i="1"/>
  <c r="FJ27" i="1"/>
  <c r="FE27" i="1"/>
  <c r="DY27" i="1"/>
  <c r="BF27" i="1"/>
  <c r="AW27" i="1"/>
  <c r="AO27" i="1"/>
  <c r="AG27" i="1"/>
  <c r="U27" i="1"/>
  <c r="V27" i="1" s="1"/>
  <c r="X27" i="1" s="1"/>
  <c r="Z27" i="1" s="1"/>
  <c r="AB27" i="1" s="1"/>
  <c r="AD27" i="1" s="1"/>
  <c r="AF27" i="1" s="1"/>
  <c r="Q27" i="1"/>
  <c r="A27" i="1"/>
  <c r="RM26" i="1"/>
  <c r="QW26" i="1"/>
  <c r="QG26" i="1"/>
  <c r="PI28" i="1"/>
  <c r="PD28" i="1"/>
  <c r="PA26" i="1"/>
  <c r="NZ26" i="1"/>
  <c r="OB26" i="1" s="1"/>
  <c r="OD26" i="1" s="1"/>
  <c r="OF26" i="1" s="1"/>
  <c r="OH26" i="1" s="1"/>
  <c r="NU26" i="1"/>
  <c r="NH26" i="1"/>
  <c r="NJ26" i="1" s="1"/>
  <c r="NL26" i="1" s="1"/>
  <c r="NN26" i="1" s="1"/>
  <c r="NP26" i="1" s="1"/>
  <c r="NR26" i="1" s="1"/>
  <c r="NE26" i="1"/>
  <c r="NA26" i="1"/>
  <c r="MY26" i="1"/>
  <c r="MO26" i="1"/>
  <c r="MN26" i="1"/>
  <c r="ML26" i="1"/>
  <c r="MJ26" i="1"/>
  <c r="MJ28" i="1" s="1"/>
  <c r="MJ31" i="1" s="1"/>
  <c r="MH26" i="1"/>
  <c r="MH28" i="1" s="1"/>
  <c r="MH31" i="1" s="1"/>
  <c r="MG26" i="1"/>
  <c r="MG28" i="1" s="1"/>
  <c r="MG31" i="1" s="1"/>
  <c r="MF26" i="1"/>
  <c r="MF28" i="1" s="1"/>
  <c r="MF31" i="1" s="1"/>
  <c r="ME26" i="1"/>
  <c r="ME28" i="1" s="1"/>
  <c r="ME31" i="1" s="1"/>
  <c r="MD26" i="1"/>
  <c r="MD28" i="1" s="1"/>
  <c r="MD31" i="1" s="1"/>
  <c r="MC26" i="1"/>
  <c r="MC28" i="1" s="1"/>
  <c r="MC31" i="1" s="1"/>
  <c r="MB26" i="1"/>
  <c r="MB28" i="1" s="1"/>
  <c r="MB31" i="1" s="1"/>
  <c r="LY26" i="1"/>
  <c r="KS26" i="1"/>
  <c r="JM26" i="1"/>
  <c r="FU26" i="1"/>
  <c r="FE26" i="1"/>
  <c r="DY26" i="1"/>
  <c r="AW26" i="1"/>
  <c r="AG26" i="1"/>
  <c r="U26" i="1"/>
  <c r="V26" i="1" s="1"/>
  <c r="X26" i="1" s="1"/>
  <c r="Z26" i="1" s="1"/>
  <c r="AB26" i="1" s="1"/>
  <c r="AD26" i="1" s="1"/>
  <c r="AF26" i="1" s="1"/>
  <c r="Q26" i="1"/>
  <c r="A26" i="1"/>
  <c r="RM25" i="1"/>
  <c r="QW25" i="1"/>
  <c r="QG25" i="1"/>
  <c r="PA25" i="1"/>
  <c r="OC34" i="1"/>
  <c r="NU25" i="1"/>
  <c r="NH25" i="1"/>
  <c r="NJ25" i="1" s="1"/>
  <c r="NE25" i="1"/>
  <c r="MY25" i="1"/>
  <c r="MO25" i="1"/>
  <c r="LY25" i="1"/>
  <c r="KS25" i="1"/>
  <c r="JM25" i="1"/>
  <c r="FU25" i="1"/>
  <c r="FE25" i="1"/>
  <c r="DY25" i="1"/>
  <c r="CS25" i="1"/>
  <c r="BI28" i="1"/>
  <c r="AW25" i="1"/>
  <c r="AS25" i="1"/>
  <c r="AS27" i="1" s="1"/>
  <c r="AQ25" i="1"/>
  <c r="AQ27" i="1" s="1"/>
  <c r="AQ29" i="1" s="1"/>
  <c r="AO25" i="1"/>
  <c r="AG25" i="1"/>
  <c r="S26" i="1"/>
  <c r="Q25" i="1"/>
  <c r="A25" i="1"/>
  <c r="RM24" i="1"/>
  <c r="QW24" i="1"/>
  <c r="QO24" i="1"/>
  <c r="QM24" i="1"/>
  <c r="QG24" i="1"/>
  <c r="PA24" i="1"/>
  <c r="NZ24" i="1"/>
  <c r="NU24" i="1"/>
  <c r="NQ27" i="1"/>
  <c r="NO27" i="1"/>
  <c r="NH24" i="1"/>
  <c r="NE24" i="1"/>
  <c r="NB27" i="1"/>
  <c r="MO24" i="1"/>
  <c r="LY24" i="1"/>
  <c r="KS24" i="1"/>
  <c r="JR24" i="1"/>
  <c r="JM24" i="1"/>
  <c r="FZ24" i="1"/>
  <c r="GB24" i="1" s="1"/>
  <c r="FU24" i="1"/>
  <c r="FJ24" i="1"/>
  <c r="FL24" i="1" s="1"/>
  <c r="FN24" i="1" s="1"/>
  <c r="FP24" i="1" s="1"/>
  <c r="FR24" i="1" s="1"/>
  <c r="FE24" i="1"/>
  <c r="DY24" i="1"/>
  <c r="CS24" i="1"/>
  <c r="BP24" i="1"/>
  <c r="BM24" i="1"/>
  <c r="AW24" i="1"/>
  <c r="AG24" i="1"/>
  <c r="Q24" i="1"/>
  <c r="A24" i="1"/>
  <c r="RM23" i="1"/>
  <c r="RD23" i="1"/>
  <c r="RF23" i="1" s="1"/>
  <c r="RH23" i="1" s="1"/>
  <c r="RJ23" i="1" s="1"/>
  <c r="QW23" i="1"/>
  <c r="QS23" i="1"/>
  <c r="QO23" i="1"/>
  <c r="QG23" i="1"/>
  <c r="PA23" i="1"/>
  <c r="NU23" i="1"/>
  <c r="NE23" i="1"/>
  <c r="MO23" i="1"/>
  <c r="LY23" i="1"/>
  <c r="KX23" i="1"/>
  <c r="KZ23" i="1" s="1"/>
  <c r="LB23" i="1" s="1"/>
  <c r="LD23" i="1" s="1"/>
  <c r="LF23" i="1" s="1"/>
  <c r="KS23" i="1"/>
  <c r="JM23" i="1"/>
  <c r="IG23" i="1"/>
  <c r="HA23" i="1"/>
  <c r="FU23" i="1"/>
  <c r="FJ23" i="1"/>
  <c r="FL23" i="1" s="1"/>
  <c r="FN23" i="1" s="1"/>
  <c r="FP23" i="1" s="1"/>
  <c r="FR23" i="1" s="1"/>
  <c r="FE23" i="1"/>
  <c r="EO23" i="1"/>
  <c r="DY23" i="1"/>
  <c r="CS23" i="1"/>
  <c r="BP23" i="1"/>
  <c r="BM23" i="1"/>
  <c r="AW23" i="1"/>
  <c r="AG23" i="1"/>
  <c r="U23" i="1"/>
  <c r="V23" i="1" s="1"/>
  <c r="X23" i="1" s="1"/>
  <c r="Z23" i="1" s="1"/>
  <c r="AB23" i="1" s="1"/>
  <c r="AD23" i="1" s="1"/>
  <c r="AF23" i="1" s="1"/>
  <c r="Q23" i="1"/>
  <c r="A23" i="1"/>
  <c r="RM22" i="1"/>
  <c r="RD22" i="1"/>
  <c r="QW22" i="1"/>
  <c r="QS22" i="1"/>
  <c r="QO22" i="1"/>
  <c r="QG22" i="1"/>
  <c r="PH22" i="1"/>
  <c r="PJ22" i="1" s="1"/>
  <c r="PL22" i="1" s="1"/>
  <c r="PN22" i="1" s="1"/>
  <c r="PA22" i="1"/>
  <c r="NU22" i="1"/>
  <c r="NE22" i="1"/>
  <c r="MO22" i="1"/>
  <c r="LY22" i="1"/>
  <c r="KX22" i="1"/>
  <c r="KZ22" i="1" s="1"/>
  <c r="LB22" i="1" s="1"/>
  <c r="LD22" i="1" s="1"/>
  <c r="LF22" i="1" s="1"/>
  <c r="KS22" i="1"/>
  <c r="KO22" i="1"/>
  <c r="KM22" i="1"/>
  <c r="KK22" i="1"/>
  <c r="KI22" i="1"/>
  <c r="KC22" i="1"/>
  <c r="JM22" i="1"/>
  <c r="IG22" i="1"/>
  <c r="HQ22" i="1"/>
  <c r="HA22" i="1"/>
  <c r="FU22" i="1"/>
  <c r="FJ22" i="1"/>
  <c r="FL22" i="1" s="1"/>
  <c r="FN22" i="1" s="1"/>
  <c r="FP22" i="1" s="1"/>
  <c r="FR22" i="1" s="1"/>
  <c r="FE22" i="1"/>
  <c r="EO22" i="1"/>
  <c r="DY22" i="1"/>
  <c r="DI22" i="1"/>
  <c r="CY22" i="1"/>
  <c r="CY25" i="1" s="1"/>
  <c r="CS22" i="1"/>
  <c r="BM22" i="1"/>
  <c r="AW22" i="1"/>
  <c r="AM25" i="1"/>
  <c r="AG22" i="1"/>
  <c r="Q22" i="1"/>
  <c r="A22" i="1"/>
  <c r="RM21" i="1"/>
  <c r="RD21" i="1"/>
  <c r="QW21" i="1"/>
  <c r="QG21" i="1"/>
  <c r="QF21" i="1"/>
  <c r="QE21" i="1"/>
  <c r="PU21" i="1"/>
  <c r="PT21" i="1"/>
  <c r="PQ21" i="1"/>
  <c r="PA21" i="1"/>
  <c r="OK21" i="1"/>
  <c r="OH21" i="1"/>
  <c r="OG21" i="1"/>
  <c r="OF21" i="1"/>
  <c r="OE21" i="1"/>
  <c r="OD21" i="1"/>
  <c r="OC21" i="1"/>
  <c r="NY21" i="1"/>
  <c r="NX21" i="1"/>
  <c r="NU21" i="1"/>
  <c r="NE21" i="1"/>
  <c r="MO21" i="1"/>
  <c r="LY21" i="1"/>
  <c r="LI21" i="1"/>
  <c r="KX21" i="1"/>
  <c r="KZ21" i="1" s="1"/>
  <c r="LB21" i="1" s="1"/>
  <c r="LD21" i="1" s="1"/>
  <c r="LF21" i="1" s="1"/>
  <c r="KS21" i="1"/>
  <c r="KC21" i="1"/>
  <c r="JM21" i="1"/>
  <c r="IG21" i="1"/>
  <c r="HQ21" i="1"/>
  <c r="HA21" i="1"/>
  <c r="FU21" i="1"/>
  <c r="FJ21" i="1"/>
  <c r="FE21" i="1"/>
  <c r="EO21" i="1"/>
  <c r="EK23" i="1"/>
  <c r="EI23" i="1"/>
  <c r="EI25" i="1" s="1"/>
  <c r="EG23" i="1"/>
  <c r="EC23" i="1"/>
  <c r="EB23" i="1"/>
  <c r="DY21" i="1"/>
  <c r="DI21" i="1"/>
  <c r="CX21" i="1"/>
  <c r="CZ21" i="1" s="1"/>
  <c r="DB21" i="1" s="1"/>
  <c r="DD21" i="1" s="1"/>
  <c r="DF21" i="1" s="1"/>
  <c r="CS21" i="1"/>
  <c r="CO21" i="1"/>
  <c r="CM21" i="1"/>
  <c r="CK21" i="1"/>
  <c r="CC21" i="1"/>
  <c r="BM21" i="1"/>
  <c r="AW21" i="1"/>
  <c r="AG21" i="1"/>
  <c r="U21" i="1"/>
  <c r="V21" i="1" s="1"/>
  <c r="X21" i="1" s="1"/>
  <c r="Z21" i="1" s="1"/>
  <c r="AB21" i="1" s="1"/>
  <c r="AD21" i="1" s="1"/>
  <c r="AF21" i="1" s="1"/>
  <c r="Q21" i="1"/>
  <c r="A21" i="1"/>
  <c r="RM20" i="1"/>
  <c r="RB20" i="1"/>
  <c r="RB24" i="1" s="1"/>
  <c r="RB26" i="1" s="1"/>
  <c r="QW20" i="1"/>
  <c r="QS20" i="1"/>
  <c r="QQ20" i="1"/>
  <c r="QO20" i="1"/>
  <c r="QG20" i="1"/>
  <c r="PV20" i="1"/>
  <c r="PX20" i="1" s="1"/>
  <c r="PZ20" i="1" s="1"/>
  <c r="QB20" i="1" s="1"/>
  <c r="QD20" i="1" s="1"/>
  <c r="PQ20" i="1"/>
  <c r="PA20" i="1"/>
  <c r="OK20" i="1"/>
  <c r="NZ20" i="1"/>
  <c r="OB20" i="1" s="1"/>
  <c r="NU20" i="1"/>
  <c r="NH20" i="1"/>
  <c r="NJ20" i="1" s="1"/>
  <c r="NL20" i="1" s="1"/>
  <c r="NN20" i="1" s="1"/>
  <c r="NP20" i="1" s="1"/>
  <c r="NR20" i="1" s="1"/>
  <c r="NE20" i="1"/>
  <c r="MO20" i="1"/>
  <c r="LY20" i="1"/>
  <c r="LI20" i="1"/>
  <c r="LE20" i="1"/>
  <c r="LE24" i="1" s="1"/>
  <c r="LE26" i="1" s="1"/>
  <c r="LC20" i="1"/>
  <c r="LC24" i="1" s="1"/>
  <c r="LC26" i="1" s="1"/>
  <c r="LA20" i="1"/>
  <c r="LA24" i="1" s="1"/>
  <c r="LA26" i="1" s="1"/>
  <c r="KY20" i="1"/>
  <c r="KY24" i="1" s="1"/>
  <c r="KY26" i="1" s="1"/>
  <c r="KS20" i="1"/>
  <c r="KH20" i="1"/>
  <c r="KJ20" i="1" s="1"/>
  <c r="KL20" i="1" s="1"/>
  <c r="KN20" i="1" s="1"/>
  <c r="KP20" i="1" s="1"/>
  <c r="KC20" i="1"/>
  <c r="JM20" i="1"/>
  <c r="IW20" i="1"/>
  <c r="IG20" i="1"/>
  <c r="HQ20" i="1"/>
  <c r="HA20" i="1"/>
  <c r="FU20" i="1"/>
  <c r="FJ20" i="1"/>
  <c r="FL20" i="1" s="1"/>
  <c r="FN20" i="1" s="1"/>
  <c r="FP20" i="1" s="1"/>
  <c r="FR20" i="1" s="1"/>
  <c r="FE20" i="1"/>
  <c r="EW20" i="1"/>
  <c r="EO20" i="1"/>
  <c r="DY20" i="1"/>
  <c r="DI20" i="1"/>
  <c r="CS20" i="1"/>
  <c r="CC20" i="1"/>
  <c r="BZ20" i="1"/>
  <c r="BX20" i="1"/>
  <c r="BV20" i="1"/>
  <c r="BM20" i="1"/>
  <c r="AW20" i="1"/>
  <c r="AP20" i="1"/>
  <c r="AG20" i="1"/>
  <c r="T62" i="1"/>
  <c r="Q20" i="1"/>
  <c r="A20" i="1"/>
  <c r="RT19" i="1"/>
  <c r="RV19" i="1" s="1"/>
  <c r="RM19" i="1"/>
  <c r="RD19" i="1"/>
  <c r="QW19" i="1"/>
  <c r="QS19" i="1"/>
  <c r="QM19" i="1"/>
  <c r="QG19" i="1"/>
  <c r="QC21" i="1"/>
  <c r="PY21" i="1"/>
  <c r="PW21" i="1"/>
  <c r="PV19" i="1"/>
  <c r="PQ19" i="1"/>
  <c r="PH19" i="1"/>
  <c r="PJ19" i="1" s="1"/>
  <c r="PL19" i="1" s="1"/>
  <c r="PN19" i="1" s="1"/>
  <c r="PA19" i="1"/>
  <c r="OK19" i="1"/>
  <c r="NZ19" i="1"/>
  <c r="OB19" i="1" s="1"/>
  <c r="NU19" i="1"/>
  <c r="NH19" i="1"/>
  <c r="NJ19" i="1" s="1"/>
  <c r="NL19" i="1" s="1"/>
  <c r="NN19" i="1" s="1"/>
  <c r="NP19" i="1" s="1"/>
  <c r="NR19" i="1" s="1"/>
  <c r="NE19" i="1"/>
  <c r="NA19" i="1"/>
  <c r="MO19" i="1"/>
  <c r="LY19" i="1"/>
  <c r="LI19" i="1"/>
  <c r="KX19" i="1"/>
  <c r="KZ19" i="1" s="1"/>
  <c r="LB19" i="1" s="1"/>
  <c r="LD19" i="1" s="1"/>
  <c r="LF19" i="1" s="1"/>
  <c r="KS19" i="1"/>
  <c r="KH19" i="1"/>
  <c r="KJ19" i="1" s="1"/>
  <c r="KL19" i="1" s="1"/>
  <c r="KN19" i="1" s="1"/>
  <c r="KP19" i="1" s="1"/>
  <c r="KC19" i="1"/>
  <c r="JR19" i="1"/>
  <c r="JT19" i="1" s="1"/>
  <c r="JV19" i="1" s="1"/>
  <c r="JX19" i="1" s="1"/>
  <c r="JZ19" i="1" s="1"/>
  <c r="JM19" i="1"/>
  <c r="IW19" i="1"/>
  <c r="IG19" i="1"/>
  <c r="HW19" i="1"/>
  <c r="HT19" i="1"/>
  <c r="HQ19" i="1"/>
  <c r="HF19" i="1"/>
  <c r="HH19" i="1" s="1"/>
  <c r="HJ19" i="1" s="1"/>
  <c r="HL19" i="1" s="1"/>
  <c r="HN19" i="1" s="1"/>
  <c r="HA19" i="1"/>
  <c r="FU19" i="1"/>
  <c r="FJ19" i="1"/>
  <c r="FE19" i="1"/>
  <c r="EO19" i="1"/>
  <c r="DY19" i="1"/>
  <c r="DI19" i="1"/>
  <c r="CS19" i="1"/>
  <c r="CC19" i="1"/>
  <c r="BM19" i="1"/>
  <c r="BB19" i="1"/>
  <c r="AW19" i="1"/>
  <c r="AG19" i="1"/>
  <c r="U19" i="1"/>
  <c r="V19" i="1" s="1"/>
  <c r="X19" i="1" s="1"/>
  <c r="Z19" i="1" s="1"/>
  <c r="AB19" i="1" s="1"/>
  <c r="AD19" i="1" s="1"/>
  <c r="AF19" i="1" s="1"/>
  <c r="Q19" i="1"/>
  <c r="A19" i="1"/>
  <c r="RT18" i="1"/>
  <c r="RV18" i="1" s="1"/>
  <c r="RM18" i="1"/>
  <c r="RD18" i="1"/>
  <c r="QW18" i="1"/>
  <c r="QM18" i="1"/>
  <c r="QG18" i="1"/>
  <c r="PQ18" i="1"/>
  <c r="PH18" i="1"/>
  <c r="PJ18" i="1" s="1"/>
  <c r="PL18" i="1" s="1"/>
  <c r="PN18" i="1" s="1"/>
  <c r="PA18" i="1"/>
  <c r="OK18" i="1"/>
  <c r="NZ18" i="1"/>
  <c r="NU18" i="1"/>
  <c r="NM21" i="1"/>
  <c r="NK21" i="1"/>
  <c r="NI21" i="1"/>
  <c r="NE18" i="1"/>
  <c r="NB21" i="1"/>
  <c r="MZ21" i="1"/>
  <c r="MO18" i="1"/>
  <c r="LY18" i="1"/>
  <c r="LI18" i="1"/>
  <c r="KX18" i="1"/>
  <c r="KZ18" i="1" s="1"/>
  <c r="LB18" i="1" s="1"/>
  <c r="LD18" i="1" s="1"/>
  <c r="LF18" i="1" s="1"/>
  <c r="KS18" i="1"/>
  <c r="KC18" i="1"/>
  <c r="JM18" i="1"/>
  <c r="IW18" i="1"/>
  <c r="IG18" i="1"/>
  <c r="HV18" i="1"/>
  <c r="HX18" i="1" s="1"/>
  <c r="HZ18" i="1" s="1"/>
  <c r="IB18" i="1" s="1"/>
  <c r="ID18" i="1" s="1"/>
  <c r="HQ18" i="1"/>
  <c r="HF18" i="1"/>
  <c r="HH18" i="1" s="1"/>
  <c r="HJ18" i="1" s="1"/>
  <c r="HA18" i="1"/>
  <c r="GW18" i="1"/>
  <c r="GU18" i="1"/>
  <c r="GS18" i="1"/>
  <c r="GQ18" i="1"/>
  <c r="GK18" i="1"/>
  <c r="FZ18" i="1"/>
  <c r="GB18" i="1" s="1"/>
  <c r="GD18" i="1" s="1"/>
  <c r="GF18" i="1" s="1"/>
  <c r="GH18" i="1" s="1"/>
  <c r="FU18" i="1"/>
  <c r="FJ18" i="1"/>
  <c r="FE18" i="1"/>
  <c r="FA18" i="1"/>
  <c r="FA20" i="1" s="1"/>
  <c r="FA21" i="1" s="1"/>
  <c r="EY18" i="1"/>
  <c r="EY20" i="1" s="1"/>
  <c r="EY21" i="1" s="1"/>
  <c r="EW18" i="1"/>
  <c r="EU18" i="1"/>
  <c r="EU20" i="1" s="1"/>
  <c r="EU21" i="1" s="1"/>
  <c r="EO18" i="1"/>
  <c r="ED18" i="1"/>
  <c r="EF18" i="1" s="1"/>
  <c r="DY18" i="1"/>
  <c r="DU18" i="1"/>
  <c r="DU20" i="1" s="1"/>
  <c r="DS18" i="1"/>
  <c r="DS20" i="1" s="1"/>
  <c r="DQ18" i="1"/>
  <c r="DQ20" i="1" s="1"/>
  <c r="DO18" i="1"/>
  <c r="DO20" i="1" s="1"/>
  <c r="DI18" i="1"/>
  <c r="CW22" i="1"/>
  <c r="CV22" i="1"/>
  <c r="CS18" i="1"/>
  <c r="CC18" i="1"/>
  <c r="BM18" i="1"/>
  <c r="BB18" i="1"/>
  <c r="BD18" i="1" s="1"/>
  <c r="BF18" i="1" s="1"/>
  <c r="BH18" i="1" s="1"/>
  <c r="AW18" i="1"/>
  <c r="AG18" i="1"/>
  <c r="U18" i="1"/>
  <c r="V18" i="1" s="1"/>
  <c r="X18" i="1" s="1"/>
  <c r="Z18" i="1" s="1"/>
  <c r="AB18" i="1" s="1"/>
  <c r="AD18" i="1" s="1"/>
  <c r="AF18" i="1" s="1"/>
  <c r="Q18" i="1"/>
  <c r="A18" i="1"/>
  <c r="RT17" i="1"/>
  <c r="RM17" i="1"/>
  <c r="RD17" i="1"/>
  <c r="RF17" i="1" s="1"/>
  <c r="QW17" i="1"/>
  <c r="QQ17" i="1"/>
  <c r="QP21" i="1"/>
  <c r="QM17" i="1"/>
  <c r="QG17" i="1"/>
  <c r="PQ17" i="1"/>
  <c r="PD23" i="1"/>
  <c r="PA17" i="1"/>
  <c r="OW18" i="1"/>
  <c r="OU18" i="1"/>
  <c r="OS18" i="1"/>
  <c r="OS20" i="1" s="1"/>
  <c r="OQ18" i="1"/>
  <c r="ON18" i="1"/>
  <c r="OK17" i="1"/>
  <c r="NU17" i="1"/>
  <c r="NE17" i="1"/>
  <c r="MO17" i="1"/>
  <c r="LY17" i="1"/>
  <c r="LI17" i="1"/>
  <c r="KX17" i="1"/>
  <c r="KZ17" i="1" s="1"/>
  <c r="LB17" i="1" s="1"/>
  <c r="LD17" i="1" s="1"/>
  <c r="LF17" i="1" s="1"/>
  <c r="KS17" i="1"/>
  <c r="KH17" i="1"/>
  <c r="KJ17" i="1" s="1"/>
  <c r="KL17" i="1" s="1"/>
  <c r="KN17" i="1" s="1"/>
  <c r="KP17" i="1" s="1"/>
  <c r="KC17" i="1"/>
  <c r="JM17" i="1"/>
  <c r="IW17" i="1"/>
  <c r="IG17" i="1"/>
  <c r="IC19" i="1"/>
  <c r="HQ17" i="1"/>
  <c r="HA17" i="1"/>
  <c r="GK17" i="1"/>
  <c r="FU17" i="1"/>
  <c r="FM25" i="1"/>
  <c r="FE17" i="1"/>
  <c r="EO17" i="1"/>
  <c r="EK19" i="1"/>
  <c r="EE19" i="1"/>
  <c r="ED17" i="1"/>
  <c r="EC19" i="1"/>
  <c r="EB19" i="1"/>
  <c r="DY17" i="1"/>
  <c r="DI17" i="1"/>
  <c r="CS17" i="1"/>
  <c r="CI21" i="1"/>
  <c r="CG21" i="1"/>
  <c r="CF21" i="1"/>
  <c r="CC17" i="1"/>
  <c r="BM17" i="1"/>
  <c r="AW17" i="1"/>
  <c r="AG17" i="1"/>
  <c r="Q17" i="1"/>
  <c r="A17" i="1"/>
  <c r="RW20" i="1"/>
  <c r="RW22" i="1" s="1"/>
  <c r="RM16" i="1"/>
  <c r="RD16" i="1"/>
  <c r="RC20" i="1"/>
  <c r="RC24" i="1" s="1"/>
  <c r="RC26" i="1" s="1"/>
  <c r="QW16" i="1"/>
  <c r="QG16" i="1"/>
  <c r="PQ16" i="1"/>
  <c r="PA16" i="1"/>
  <c r="OK16" i="1"/>
  <c r="NU16" i="1"/>
  <c r="NE16" i="1"/>
  <c r="MO16" i="1"/>
  <c r="LY16" i="1"/>
  <c r="LU17" i="1"/>
  <c r="LU19" i="1" s="1"/>
  <c r="LS17" i="1"/>
  <c r="LS19" i="1" s="1"/>
  <c r="LQ17" i="1"/>
  <c r="LQ19" i="1" s="1"/>
  <c r="LO17" i="1"/>
  <c r="LO19" i="1" s="1"/>
  <c r="LN16" i="1"/>
  <c r="LM17" i="1"/>
  <c r="LM19" i="1" s="1"/>
  <c r="LL17" i="1"/>
  <c r="LL19" i="1" s="1"/>
  <c r="LI16" i="1"/>
  <c r="KV20" i="1"/>
  <c r="KV24" i="1" s="1"/>
  <c r="KV26" i="1" s="1"/>
  <c r="KV33" i="1" s="1"/>
  <c r="KS16" i="1"/>
  <c r="KH16" i="1"/>
  <c r="KC16" i="1"/>
  <c r="JM16" i="1"/>
  <c r="JI17" i="1"/>
  <c r="JG17" i="1"/>
  <c r="JE17" i="1"/>
  <c r="JC17" i="1"/>
  <c r="JB16" i="1"/>
  <c r="JA17" i="1"/>
  <c r="IZ17" i="1"/>
  <c r="IW16" i="1"/>
  <c r="IS18" i="1"/>
  <c r="IS20" i="1" s="1"/>
  <c r="IS22" i="1" s="1"/>
  <c r="IQ18" i="1"/>
  <c r="IQ20" i="1" s="1"/>
  <c r="IQ22" i="1" s="1"/>
  <c r="IO18" i="1"/>
  <c r="IO20" i="1" s="1"/>
  <c r="IO22" i="1" s="1"/>
  <c r="IJ18" i="1"/>
  <c r="IJ20" i="1" s="1"/>
  <c r="IG16" i="1"/>
  <c r="HQ16" i="1"/>
  <c r="HM20" i="1"/>
  <c r="HM22" i="1" s="1"/>
  <c r="HG20" i="1"/>
  <c r="HE20" i="1"/>
  <c r="HA16" i="1"/>
  <c r="GO18" i="1"/>
  <c r="GK16" i="1"/>
  <c r="FE16" i="1"/>
  <c r="ER18" i="1"/>
  <c r="ER20" i="1" s="1"/>
  <c r="EO16" i="1"/>
  <c r="DY16" i="1"/>
  <c r="DM18" i="1"/>
  <c r="DM20" i="1" s="1"/>
  <c r="DL18" i="1"/>
  <c r="DL20" i="1" s="1"/>
  <c r="DI16" i="1"/>
  <c r="CS16" i="1"/>
  <c r="CC16" i="1"/>
  <c r="BM16" i="1"/>
  <c r="BG21" i="1"/>
  <c r="BG23" i="1" s="1"/>
  <c r="BE21" i="1"/>
  <c r="BE23" i="1" s="1"/>
  <c r="AW16" i="1"/>
  <c r="AM20" i="1"/>
  <c r="AM27" i="1" s="1"/>
  <c r="AL16" i="1"/>
  <c r="AN16" i="1" s="1"/>
  <c r="AK20" i="1"/>
  <c r="AJ20" i="1"/>
  <c r="AG16" i="1"/>
  <c r="Q16" i="1"/>
  <c r="A16" i="1"/>
  <c r="RM15" i="1"/>
  <c r="QW15" i="1"/>
  <c r="PQ15" i="1"/>
  <c r="LY15" i="1"/>
  <c r="A15" i="1"/>
  <c r="NZ21" i="1" l="1"/>
  <c r="DU48" i="2"/>
  <c r="DU49" i="2" s="1"/>
  <c r="DM48" i="2"/>
  <c r="DM49" i="2" s="1"/>
  <c r="NH27" i="1"/>
  <c r="CG29" i="2"/>
  <c r="DL30" i="2"/>
  <c r="DM44" i="2"/>
  <c r="AD46" i="1"/>
  <c r="AB67" i="1"/>
  <c r="V21" i="2"/>
  <c r="GE32" i="2"/>
  <c r="NJ45" i="1"/>
  <c r="NL45" i="1" s="1"/>
  <c r="NJ46" i="1"/>
  <c r="RD20" i="1"/>
  <c r="RD24" i="1" s="1"/>
  <c r="RD26" i="1" s="1"/>
  <c r="RD28" i="1" s="1"/>
  <c r="RD30" i="1" s="1"/>
  <c r="PI23" i="1"/>
  <c r="QP25" i="1"/>
  <c r="QP27" i="1" s="1"/>
  <c r="BD19" i="1"/>
  <c r="BF19" i="1" s="1"/>
  <c r="BH19" i="1" s="1"/>
  <c r="BJ19" i="1" s="1"/>
  <c r="FL19" i="1"/>
  <c r="FN19" i="1" s="1"/>
  <c r="FP19" i="1" s="1"/>
  <c r="FR19" i="1" s="1"/>
  <c r="QQ19" i="1"/>
  <c r="BB20" i="1"/>
  <c r="BD20" i="1" s="1"/>
  <c r="BF20" i="1" s="1"/>
  <c r="BH20" i="1" s="1"/>
  <c r="BJ20" i="1" s="1"/>
  <c r="CH20" i="1"/>
  <c r="CJ20" i="1" s="1"/>
  <c r="CL20" i="1" s="1"/>
  <c r="CN20" i="1" s="1"/>
  <c r="CP20" i="1" s="1"/>
  <c r="JR20" i="1"/>
  <c r="JT20" i="1" s="1"/>
  <c r="JV20" i="1" s="1"/>
  <c r="JX20" i="1" s="1"/>
  <c r="JZ20" i="1" s="1"/>
  <c r="JT24" i="1"/>
  <c r="JV24" i="1" s="1"/>
  <c r="JX24" i="1" s="1"/>
  <c r="JZ24" i="1" s="1"/>
  <c r="NM27" i="1"/>
  <c r="NM35" i="1" s="1"/>
  <c r="OA34" i="1"/>
  <c r="OA36" i="1" s="1"/>
  <c r="BH27" i="1"/>
  <c r="BJ27" i="1" s="1"/>
  <c r="OB27" i="1"/>
  <c r="OD27" i="1" s="1"/>
  <c r="OF27" i="1" s="1"/>
  <c r="OH27" i="1" s="1"/>
  <c r="PH27" i="1"/>
  <c r="PJ27" i="1" s="1"/>
  <c r="PL27" i="1" s="1"/>
  <c r="PN27" i="1" s="1"/>
  <c r="OB29" i="1"/>
  <c r="RV35" i="1"/>
  <c r="RX35" i="1" s="1"/>
  <c r="RZ35" i="1" s="1"/>
  <c r="NZ42" i="1"/>
  <c r="OB42" i="1" s="1"/>
  <c r="OD42" i="1" s="1"/>
  <c r="OF42" i="1" s="1"/>
  <c r="OH42" i="1" s="1"/>
  <c r="RT56" i="1"/>
  <c r="RT58" i="1" s="1"/>
  <c r="RT60" i="1" s="1"/>
  <c r="RT62" i="1" s="1"/>
  <c r="RW85" i="1"/>
  <c r="BB19" i="2"/>
  <c r="CY24" i="2"/>
  <c r="CY26" i="2" s="1"/>
  <c r="CY28" i="2" s="1"/>
  <c r="CY30" i="2" s="1"/>
  <c r="BT28" i="2"/>
  <c r="BV28" i="2" s="1"/>
  <c r="BX28" i="2" s="1"/>
  <c r="BZ28" i="2" s="1"/>
  <c r="EE34" i="2"/>
  <c r="F31" i="2"/>
  <c r="H31" i="2" s="1"/>
  <c r="J31" i="2" s="1"/>
  <c r="L31" i="2" s="1"/>
  <c r="N31" i="2" s="1"/>
  <c r="FZ36" i="2"/>
  <c r="GB36" i="2" s="1"/>
  <c r="GD36" i="2" s="1"/>
  <c r="GF36" i="2" s="1"/>
  <c r="GH36" i="2" s="1"/>
  <c r="BT49" i="2"/>
  <c r="BV49" i="2" s="1"/>
  <c r="BX49" i="2" s="1"/>
  <c r="BZ49" i="2" s="1"/>
  <c r="ED50" i="2"/>
  <c r="EF50" i="2" s="1"/>
  <c r="EH50" i="2" s="1"/>
  <c r="EJ50" i="2" s="1"/>
  <c r="EL50" i="2" s="1"/>
  <c r="EI62" i="2"/>
  <c r="ED58" i="2"/>
  <c r="EF58" i="2" s="1"/>
  <c r="EH58" i="2" s="1"/>
  <c r="EJ58" i="2" s="1"/>
  <c r="EL58" i="2" s="1"/>
  <c r="ED59" i="2"/>
  <c r="EF59" i="2" s="1"/>
  <c r="EH59" i="2" s="1"/>
  <c r="EJ59" i="2" s="1"/>
  <c r="EL59" i="2" s="1"/>
  <c r="BT72" i="2"/>
  <c r="BV72" i="2" s="1"/>
  <c r="BX72" i="2" s="1"/>
  <c r="BZ72" i="2" s="1"/>
  <c r="CH17" i="1"/>
  <c r="CJ17" i="1" s="1"/>
  <c r="FJ17" i="1"/>
  <c r="FL18" i="1"/>
  <c r="FN18" i="1" s="1"/>
  <c r="FP18" i="1" s="1"/>
  <c r="FR18" i="1" s="1"/>
  <c r="QO18" i="1"/>
  <c r="QA21" i="1"/>
  <c r="ED21" i="1"/>
  <c r="FZ21" i="1"/>
  <c r="GB21" i="1" s="1"/>
  <c r="GD21" i="1" s="1"/>
  <c r="GF21" i="1" s="1"/>
  <c r="GH21" i="1" s="1"/>
  <c r="QQ23" i="1"/>
  <c r="QQ24" i="1"/>
  <c r="U25" i="1"/>
  <c r="V25" i="1" s="1"/>
  <c r="X25" i="1" s="1"/>
  <c r="Z25" i="1" s="1"/>
  <c r="AB25" i="1" s="1"/>
  <c r="AD25" i="1" s="1"/>
  <c r="AF25" i="1" s="1"/>
  <c r="NQ33" i="1"/>
  <c r="NR31" i="1"/>
  <c r="RI33" i="1"/>
  <c r="RI35" i="1" s="1"/>
  <c r="QQ36" i="1"/>
  <c r="NB35" i="1"/>
  <c r="NB37" i="1" s="1"/>
  <c r="RX67" i="1"/>
  <c r="BA22" i="2"/>
  <c r="BA26" i="2" s="1"/>
  <c r="X18" i="2"/>
  <c r="AO21" i="2"/>
  <c r="BU38" i="2"/>
  <c r="CM21" i="2"/>
  <c r="FO22" i="2"/>
  <c r="FO24" i="2" s="1"/>
  <c r="FX24" i="2"/>
  <c r="FX32" i="2" s="1"/>
  <c r="EC26" i="2"/>
  <c r="ED25" i="2"/>
  <c r="EF25" i="2" s="1"/>
  <c r="EH25" i="2" s="1"/>
  <c r="EJ25" i="2" s="1"/>
  <c r="EL25" i="2" s="1"/>
  <c r="FZ30" i="2"/>
  <c r="FY38" i="2"/>
  <c r="BT36" i="2"/>
  <c r="BV36" i="2" s="1"/>
  <c r="BX36" i="2" s="1"/>
  <c r="BZ36" i="2" s="1"/>
  <c r="EI38" i="2"/>
  <c r="BS55" i="2"/>
  <c r="NB29" i="1"/>
  <c r="HK20" i="1"/>
  <c r="EG19" i="1"/>
  <c r="HF17" i="1"/>
  <c r="HH17" i="1" s="1"/>
  <c r="HJ17" i="1" s="1"/>
  <c r="HL17" i="1" s="1"/>
  <c r="HN17" i="1" s="1"/>
  <c r="QT21" i="1"/>
  <c r="QT25" i="1" s="1"/>
  <c r="QT27" i="1" s="1"/>
  <c r="U20" i="1"/>
  <c r="U62" i="1" s="1"/>
  <c r="EE23" i="1"/>
  <c r="EE25" i="1" s="1"/>
  <c r="OC36" i="1"/>
  <c r="RF21" i="1"/>
  <c r="RH21" i="1" s="1"/>
  <c r="U22" i="1"/>
  <c r="V22" i="1" s="1"/>
  <c r="X22" i="1" s="1"/>
  <c r="Z22" i="1" s="1"/>
  <c r="AB22" i="1" s="1"/>
  <c r="AD22" i="1" s="1"/>
  <c r="AF22" i="1" s="1"/>
  <c r="QS24" i="1"/>
  <c r="PG28" i="1"/>
  <c r="AK34" i="1"/>
  <c r="RS38" i="1"/>
  <c r="RS40" i="1" s="1"/>
  <c r="RS42" i="1" s="1"/>
  <c r="RY56" i="1"/>
  <c r="RY58" i="1" s="1"/>
  <c r="RT67" i="1"/>
  <c r="K26" i="2"/>
  <c r="K33" i="2" s="1"/>
  <c r="BW38" i="2"/>
  <c r="FA21" i="2"/>
  <c r="FQ22" i="2"/>
  <c r="FQ24" i="2" s="1"/>
  <c r="FR20" i="2"/>
  <c r="FY32" i="2"/>
  <c r="DO30" i="2"/>
  <c r="CM26" i="2"/>
  <c r="GA30" i="2"/>
  <c r="DN33" i="2"/>
  <c r="EE38" i="2"/>
  <c r="BS73" i="2"/>
  <c r="KW20" i="1"/>
  <c r="KW24" i="1" s="1"/>
  <c r="KW26" i="1" s="1"/>
  <c r="KW33" i="1" s="1"/>
  <c r="EI19" i="1"/>
  <c r="FK25" i="1"/>
  <c r="FK28" i="1" s="1"/>
  <c r="BJ18" i="1"/>
  <c r="HL18" i="1"/>
  <c r="HN18" i="1" s="1"/>
  <c r="RF22" i="1"/>
  <c r="RH22" i="1" s="1"/>
  <c r="RJ22" i="1" s="1"/>
  <c r="BD28" i="1"/>
  <c r="EI27" i="1"/>
  <c r="PM28" i="1"/>
  <c r="PM30" i="1" s="1"/>
  <c r="PM31" i="1" s="1"/>
  <c r="RZ31" i="1"/>
  <c r="NH30" i="1"/>
  <c r="NJ30" i="1" s="1"/>
  <c r="NL30" i="1" s="1"/>
  <c r="NN30" i="1" s="1"/>
  <c r="NP40" i="1"/>
  <c r="NR40" i="1" s="1"/>
  <c r="RU67" i="1"/>
  <c r="RW74" i="1"/>
  <c r="RW76" i="1" s="1"/>
  <c r="BE22" i="2"/>
  <c r="BE26" i="2" s="1"/>
  <c r="BE28" i="2" s="1"/>
  <c r="BE30" i="2" s="1"/>
  <c r="BY38" i="2"/>
  <c r="CH19" i="2"/>
  <c r="CJ19" i="2" s="1"/>
  <c r="CL19" i="2" s="1"/>
  <c r="CN19" i="2" s="1"/>
  <c r="CP19" i="2" s="1"/>
  <c r="GB21" i="2"/>
  <c r="GD21" i="2" s="1"/>
  <c r="F23" i="2"/>
  <c r="H23" i="2" s="1"/>
  <c r="J23" i="2" s="1"/>
  <c r="L23" i="2" s="1"/>
  <c r="N23" i="2" s="1"/>
  <c r="GB27" i="2"/>
  <c r="GC38" i="2"/>
  <c r="EG38" i="2"/>
  <c r="ED40" i="2"/>
  <c r="ED45" i="2" s="1"/>
  <c r="BW55" i="2"/>
  <c r="BX53" i="2"/>
  <c r="BZ53" i="2" s="1"/>
  <c r="BU73" i="2"/>
  <c r="DN16" i="1"/>
  <c r="KX16" i="1"/>
  <c r="KX20" i="1" s="1"/>
  <c r="KX24" i="1" s="1"/>
  <c r="KX26" i="1" s="1"/>
  <c r="FM28" i="1"/>
  <c r="HY19" i="1"/>
  <c r="HY21" i="1" s="1"/>
  <c r="HY22" i="1" s="1"/>
  <c r="QM21" i="1"/>
  <c r="QM25" i="1" s="1"/>
  <c r="QM27" i="1" s="1"/>
  <c r="QM31" i="1" s="1"/>
  <c r="EH18" i="1"/>
  <c r="EJ18" i="1" s="1"/>
  <c r="EL18" i="1" s="1"/>
  <c r="KH18" i="1"/>
  <c r="KJ18" i="1" s="1"/>
  <c r="KL18" i="1" s="1"/>
  <c r="KN18" i="1" s="1"/>
  <c r="KP18" i="1" s="1"/>
  <c r="MM26" i="1"/>
  <c r="MM28" i="1" s="1"/>
  <c r="MM31" i="1" s="1"/>
  <c r="QM20" i="1"/>
  <c r="KH21" i="1"/>
  <c r="KJ21" i="1" s="1"/>
  <c r="KL21" i="1" s="1"/>
  <c r="KN21" i="1" s="1"/>
  <c r="KP21" i="1" s="1"/>
  <c r="PH21" i="1"/>
  <c r="PJ21" i="1" s="1"/>
  <c r="PL21" i="1" s="1"/>
  <c r="PN21" i="1" s="1"/>
  <c r="RJ21" i="1"/>
  <c r="JR22" i="1"/>
  <c r="JT22" i="1" s="1"/>
  <c r="JV22" i="1" s="1"/>
  <c r="JX22" i="1" s="1"/>
  <c r="JZ22" i="1" s="1"/>
  <c r="QM22" i="1"/>
  <c r="JR23" i="1"/>
  <c r="JT23" i="1" s="1"/>
  <c r="JV23" i="1" s="1"/>
  <c r="JX23" i="1" s="1"/>
  <c r="JZ23" i="1" s="1"/>
  <c r="NA25" i="1"/>
  <c r="RW38" i="1"/>
  <c r="RW40" i="1" s="1"/>
  <c r="RX37" i="1"/>
  <c r="RZ37" i="1" s="1"/>
  <c r="OA44" i="1"/>
  <c r="OA46" i="1" s="1"/>
  <c r="T69" i="1"/>
  <c r="RV67" i="1"/>
  <c r="FJ18" i="2"/>
  <c r="FL18" i="2" s="1"/>
  <c r="FI22" i="2"/>
  <c r="FI24" i="2" s="1"/>
  <c r="BV20" i="2"/>
  <c r="BX20" i="2" s="1"/>
  <c r="BZ20" i="2" s="1"/>
  <c r="GF23" i="2"/>
  <c r="GH23" i="2" s="1"/>
  <c r="CF26" i="2"/>
  <c r="ER27" i="2"/>
  <c r="ER28" i="2" s="1"/>
  <c r="GC30" i="2"/>
  <c r="GC32" i="2" s="1"/>
  <c r="EH29" i="2"/>
  <c r="EJ29" i="2" s="1"/>
  <c r="EL29" i="2" s="1"/>
  <c r="GE38" i="2"/>
  <c r="DV41" i="2"/>
  <c r="EF42" i="2"/>
  <c r="EH42" i="2" s="1"/>
  <c r="BY55" i="2"/>
  <c r="BY57" i="2" s="1"/>
  <c r="ED54" i="2"/>
  <c r="BW73" i="2"/>
  <c r="GG45" i="2"/>
  <c r="BC21" i="1"/>
  <c r="BC23" i="1" s="1"/>
  <c r="HI20" i="1"/>
  <c r="IA19" i="1"/>
  <c r="IA21" i="1" s="1"/>
  <c r="IA22" i="1" s="1"/>
  <c r="OP17" i="1"/>
  <c r="QN21" i="1"/>
  <c r="QN25" i="1" s="1"/>
  <c r="QN27" i="1" s="1"/>
  <c r="CX18" i="1"/>
  <c r="CX22" i="1" s="1"/>
  <c r="MY19" i="1"/>
  <c r="BG28" i="1"/>
  <c r="NX34" i="1"/>
  <c r="NX36" i="1" s="1"/>
  <c r="FL27" i="1"/>
  <c r="FN27" i="1" s="1"/>
  <c r="FP27" i="1" s="1"/>
  <c r="FR27" i="1" s="1"/>
  <c r="I48" i="1"/>
  <c r="I57" i="1" s="1"/>
  <c r="OD30" i="1"/>
  <c r="RT31" i="1"/>
  <c r="OF43" i="1"/>
  <c r="OH43" i="1" s="1"/>
  <c r="EC21" i="2"/>
  <c r="BT19" i="2"/>
  <c r="BV19" i="2" s="1"/>
  <c r="BX19" i="2" s="1"/>
  <c r="BZ19" i="2" s="1"/>
  <c r="ED20" i="2"/>
  <c r="EF20" i="2" s="1"/>
  <c r="EH20" i="2" s="1"/>
  <c r="EJ20" i="2" s="1"/>
  <c r="EL20" i="2" s="1"/>
  <c r="I26" i="2"/>
  <c r="I33" i="2" s="1"/>
  <c r="AL24" i="2"/>
  <c r="DQ28" i="2"/>
  <c r="DP26" i="2"/>
  <c r="DP27" i="2"/>
  <c r="DR27" i="2" s="1"/>
  <c r="DT27" i="2" s="1"/>
  <c r="DV27" i="2" s="1"/>
  <c r="EU27" i="2"/>
  <c r="GB29" i="2"/>
  <c r="GD29" i="2" s="1"/>
  <c r="GF29" i="2" s="1"/>
  <c r="GH29" i="2" s="1"/>
  <c r="EF33" i="2"/>
  <c r="EH33" i="2" s="1"/>
  <c r="EJ33" i="2" s="1"/>
  <c r="G35" i="2"/>
  <c r="EK38" i="2"/>
  <c r="EE62" i="2"/>
  <c r="EF55" i="2"/>
  <c r="EH55" i="2" s="1"/>
  <c r="EJ55" i="2" s="1"/>
  <c r="EL55" i="2" s="1"/>
  <c r="ED56" i="2"/>
  <c r="EF56" i="2" s="1"/>
  <c r="EH56" i="2" s="1"/>
  <c r="EJ56" i="2" s="1"/>
  <c r="EL56" i="2" s="1"/>
  <c r="IL16" i="1"/>
  <c r="IL18" i="1" s="1"/>
  <c r="BB17" i="1"/>
  <c r="BD17" i="1" s="1"/>
  <c r="BF17" i="1" s="1"/>
  <c r="BH17" i="1" s="1"/>
  <c r="BJ17" i="1" s="1"/>
  <c r="ET17" i="1"/>
  <c r="EV17" i="1" s="1"/>
  <c r="EX17" i="1" s="1"/>
  <c r="EZ17" i="1" s="1"/>
  <c r="FB17" i="1" s="1"/>
  <c r="PG23" i="1"/>
  <c r="QO17" i="1"/>
  <c r="JR18" i="1"/>
  <c r="JT18" i="1" s="1"/>
  <c r="JV18" i="1" s="1"/>
  <c r="JX18" i="1" s="1"/>
  <c r="JZ18" i="1" s="1"/>
  <c r="NQ21" i="1"/>
  <c r="PX19" i="1"/>
  <c r="PH20" i="1"/>
  <c r="PJ20" i="1" s="1"/>
  <c r="PL20" i="1" s="1"/>
  <c r="PN20" i="1" s="1"/>
  <c r="JR21" i="1"/>
  <c r="JT21" i="1" s="1"/>
  <c r="JV21" i="1" s="1"/>
  <c r="JX21" i="1" s="1"/>
  <c r="JZ21" i="1" s="1"/>
  <c r="ED22" i="1"/>
  <c r="EF22" i="1" s="1"/>
  <c r="EH22" i="1" s="1"/>
  <c r="EJ22" i="1" s="1"/>
  <c r="EL22" i="1" s="1"/>
  <c r="QQ22" i="1"/>
  <c r="QM23" i="1"/>
  <c r="NK27" i="1"/>
  <c r="NK35" i="1" s="1"/>
  <c r="NL25" i="1"/>
  <c r="NN25" i="1" s="1"/>
  <c r="NP25" i="1" s="1"/>
  <c r="NR25" i="1" s="1"/>
  <c r="PE28" i="1"/>
  <c r="RU31" i="1"/>
  <c r="QN29" i="1"/>
  <c r="QP29" i="1" s="1"/>
  <c r="QR29" i="1" s="1"/>
  <c r="QT29" i="1" s="1"/>
  <c r="QN34" i="1"/>
  <c r="QN35" i="1"/>
  <c r="QP35" i="1" s="1"/>
  <c r="QR35" i="1" s="1"/>
  <c r="QT35" i="1" s="1"/>
  <c r="OE44" i="1"/>
  <c r="OE46" i="1" s="1"/>
  <c r="OE48" i="1" s="1"/>
  <c r="OE49" i="1" s="1"/>
  <c r="ED18" i="2"/>
  <c r="EF18" i="2" s="1"/>
  <c r="EH18" i="2" s="1"/>
  <c r="EJ18" i="2" s="1"/>
  <c r="EL18" i="2" s="1"/>
  <c r="BB20" i="2"/>
  <c r="BD20" i="2" s="1"/>
  <c r="BF20" i="2" s="1"/>
  <c r="BH20" i="2" s="1"/>
  <c r="CH26" i="2"/>
  <c r="CH28" i="2" s="1"/>
  <c r="CH29" i="2" s="1"/>
  <c r="ED24" i="2"/>
  <c r="EF24" i="2" s="1"/>
  <c r="EH24" i="2" s="1"/>
  <c r="EJ24" i="2" s="1"/>
  <c r="EL24" i="2" s="1"/>
  <c r="DS28" i="2"/>
  <c r="DS30" i="2" s="1"/>
  <c r="BV27" i="2"/>
  <c r="BX27" i="2" s="1"/>
  <c r="BZ27" i="2" s="1"/>
  <c r="EC34" i="2"/>
  <c r="F29" i="2"/>
  <c r="H29" i="2" s="1"/>
  <c r="H30" i="2"/>
  <c r="J30" i="2" s="1"/>
  <c r="L30" i="2" s="1"/>
  <c r="N30" i="2" s="1"/>
  <c r="ED30" i="2"/>
  <c r="EF30" i="2" s="1"/>
  <c r="EH30" i="2" s="1"/>
  <c r="GA38" i="2"/>
  <c r="DT38" i="2"/>
  <c r="DV38" i="2" s="1"/>
  <c r="DT39" i="2"/>
  <c r="DV39" i="2" s="1"/>
  <c r="DT40" i="2"/>
  <c r="DV40" i="2" s="1"/>
  <c r="ED43" i="2"/>
  <c r="ED47" i="2"/>
  <c r="EF47" i="2" s="1"/>
  <c r="EH47" i="2" s="1"/>
  <c r="BX54" i="2"/>
  <c r="BZ54" i="2" s="1"/>
  <c r="EG62" i="2"/>
  <c r="DL21" i="1"/>
  <c r="DL22" i="1" s="1"/>
  <c r="DN20" i="1"/>
  <c r="IZ19" i="1"/>
  <c r="IZ20" i="1" s="1"/>
  <c r="QS18" i="1"/>
  <c r="QQ18" i="1"/>
  <c r="ET16" i="1"/>
  <c r="ES18" i="1"/>
  <c r="ES20" i="1" s="1"/>
  <c r="HD20" i="1"/>
  <c r="HF16" i="1"/>
  <c r="KV28" i="1"/>
  <c r="KV30" i="1" s="1"/>
  <c r="LO20" i="1"/>
  <c r="LO21" i="1" s="1"/>
  <c r="FJ25" i="1"/>
  <c r="FJ28" i="1" s="1"/>
  <c r="FL17" i="1"/>
  <c r="LM20" i="1"/>
  <c r="LM21" i="1"/>
  <c r="ON21" i="1"/>
  <c r="ON20" i="1"/>
  <c r="DO22" i="1"/>
  <c r="DO21" i="1"/>
  <c r="IJ22" i="1"/>
  <c r="IJ23" i="1" s="1"/>
  <c r="IK18" i="1"/>
  <c r="IK20" i="1" s="1"/>
  <c r="IK22" i="1" s="1"/>
  <c r="IL20" i="1"/>
  <c r="OR17" i="1"/>
  <c r="OP18" i="1"/>
  <c r="DM21" i="1"/>
  <c r="DM22" i="1" s="1"/>
  <c r="HG22" i="1"/>
  <c r="HG23" i="1" s="1"/>
  <c r="JA19" i="1"/>
  <c r="JA20" i="1" s="1"/>
  <c r="KZ16" i="1"/>
  <c r="RI20" i="1"/>
  <c r="RI24" i="1" s="1"/>
  <c r="RI26" i="1" s="1"/>
  <c r="FK30" i="1"/>
  <c r="FK31" i="1" s="1"/>
  <c r="JP25" i="1"/>
  <c r="JP28" i="1" s="1"/>
  <c r="JP30" i="1" s="1"/>
  <c r="JR17" i="1"/>
  <c r="LU20" i="1"/>
  <c r="LU21" i="1" s="1"/>
  <c r="OQ20" i="1"/>
  <c r="OQ21" i="1" s="1"/>
  <c r="PF23" i="1"/>
  <c r="PH17" i="1"/>
  <c r="RV17" i="1"/>
  <c r="RX17" i="1" s="1"/>
  <c r="RZ17" i="1" s="1"/>
  <c r="DQ21" i="1"/>
  <c r="DQ22" i="1" s="1"/>
  <c r="OU20" i="1"/>
  <c r="OU21" i="1" s="1"/>
  <c r="AK24" i="1"/>
  <c r="AK23" i="1"/>
  <c r="AK22" i="1"/>
  <c r="AK25" i="1" s="1"/>
  <c r="AK27" i="1" s="1"/>
  <c r="DP16" i="1"/>
  <c r="DN18" i="1"/>
  <c r="IN16" i="1"/>
  <c r="IM18" i="1"/>
  <c r="IM20" i="1" s="1"/>
  <c r="IM22" i="1" s="1"/>
  <c r="JB17" i="1"/>
  <c r="JD16" i="1"/>
  <c r="DS21" i="1"/>
  <c r="DS22" i="1" s="1"/>
  <c r="LQ20" i="1"/>
  <c r="LQ21" i="1" s="1"/>
  <c r="AM29" i="1"/>
  <c r="AM30" i="1" s="1"/>
  <c r="GN18" i="1"/>
  <c r="GP16" i="1"/>
  <c r="HK22" i="1"/>
  <c r="HK23" i="1" s="1"/>
  <c r="JC19" i="1"/>
  <c r="JC20" i="1" s="1"/>
  <c r="RS20" i="1"/>
  <c r="RS22" i="1" s="1"/>
  <c r="RT16" i="1"/>
  <c r="CW24" i="1"/>
  <c r="CW25" i="1" s="1"/>
  <c r="AP16" i="1"/>
  <c r="AN18" i="1"/>
  <c r="JE20" i="1"/>
  <c r="JE19" i="1"/>
  <c r="KJ16" i="1"/>
  <c r="LN19" i="1"/>
  <c r="LP19" i="1" s="1"/>
  <c r="LR19" i="1" s="1"/>
  <c r="LT19" i="1" s="1"/>
  <c r="LV19" i="1" s="1"/>
  <c r="LL20" i="1"/>
  <c r="RU20" i="1"/>
  <c r="RU22" i="1" s="1"/>
  <c r="EF17" i="1"/>
  <c r="ED19" i="1"/>
  <c r="IC21" i="1"/>
  <c r="IC22" i="1" s="1"/>
  <c r="RF18" i="1"/>
  <c r="RX18" i="1"/>
  <c r="RX19" i="1"/>
  <c r="RZ19" i="1" s="1"/>
  <c r="AJ24" i="1"/>
  <c r="AL20" i="1"/>
  <c r="AJ23" i="1"/>
  <c r="AJ22" i="1"/>
  <c r="JG19" i="1"/>
  <c r="JG20" i="1" s="1"/>
  <c r="RW24" i="1"/>
  <c r="RW26" i="1" s="1"/>
  <c r="OW20" i="1"/>
  <c r="OW21" i="1" s="1"/>
  <c r="QQ21" i="1"/>
  <c r="RH17" i="1"/>
  <c r="RJ17" i="1" s="1"/>
  <c r="RH18" i="1"/>
  <c r="RJ18" i="1" s="1"/>
  <c r="RZ18" i="1"/>
  <c r="RF19" i="1"/>
  <c r="RH19" i="1" s="1"/>
  <c r="RJ19" i="1" s="1"/>
  <c r="HE22" i="1"/>
  <c r="HE23" i="1" s="1"/>
  <c r="HU19" i="1"/>
  <c r="HV17" i="1"/>
  <c r="ER21" i="1"/>
  <c r="ET20" i="1"/>
  <c r="JI19" i="1"/>
  <c r="JI20" i="1" s="1"/>
  <c r="LN17" i="1"/>
  <c r="LP16" i="1"/>
  <c r="HT21" i="1"/>
  <c r="HT22" i="1" s="1"/>
  <c r="PX21" i="1"/>
  <c r="PZ19" i="1"/>
  <c r="AR20" i="1"/>
  <c r="LA30" i="1"/>
  <c r="LA33" i="1"/>
  <c r="LA28" i="1"/>
  <c r="EF21" i="1"/>
  <c r="ED23" i="1"/>
  <c r="QL21" i="1"/>
  <c r="QL25" i="1" s="1"/>
  <c r="QL27" i="1" s="1"/>
  <c r="QL31" i="1" s="1"/>
  <c r="FM30" i="1"/>
  <c r="FM31" i="1" s="1"/>
  <c r="QS17" i="1"/>
  <c r="QS21" i="1" s="1"/>
  <c r="MM32" i="1"/>
  <c r="MM33" i="1" s="1"/>
  <c r="NH18" i="1"/>
  <c r="OO18" i="1"/>
  <c r="QO19" i="1"/>
  <c r="LC33" i="1"/>
  <c r="LC28" i="1"/>
  <c r="LC30" i="1" s="1"/>
  <c r="RB28" i="1"/>
  <c r="RB30" i="1" s="1"/>
  <c r="EG27" i="1"/>
  <c r="EG25" i="1"/>
  <c r="FL21" i="1"/>
  <c r="FN21" i="1" s="1"/>
  <c r="FP21" i="1" s="1"/>
  <c r="FR21" i="1" s="1"/>
  <c r="FX27" i="1"/>
  <c r="FX29" i="1" s="1"/>
  <c r="FX31" i="1" s="1"/>
  <c r="FX33" i="1" s="1"/>
  <c r="PV21" i="1"/>
  <c r="HM23" i="1"/>
  <c r="T63" i="1"/>
  <c r="S24" i="1"/>
  <c r="U24" i="1"/>
  <c r="GB27" i="1"/>
  <c r="GB29" i="1" s="1"/>
  <c r="GB31" i="1" s="1"/>
  <c r="GB33" i="1" s="1"/>
  <c r="GD24" i="1"/>
  <c r="NA24" i="1"/>
  <c r="NA27" i="1" s="1"/>
  <c r="FH25" i="1"/>
  <c r="FH28" i="1" s="1"/>
  <c r="ME32" i="1"/>
  <c r="ME33" i="1" s="1"/>
  <c r="PE31" i="1"/>
  <c r="PE30" i="1"/>
  <c r="RE20" i="1"/>
  <c r="RE24" i="1" s="1"/>
  <c r="RE26" i="1" s="1"/>
  <c r="E32" i="1"/>
  <c r="FO25" i="1"/>
  <c r="FO28" i="1" s="1"/>
  <c r="MX21" i="1"/>
  <c r="MX29" i="1" s="1"/>
  <c r="CV24" i="1"/>
  <c r="OB24" i="1"/>
  <c r="MG32" i="1"/>
  <c r="MG33" i="1" s="1"/>
  <c r="AQ30" i="1"/>
  <c r="EY23" i="1"/>
  <c r="AH33" i="1"/>
  <c r="AH32" i="1"/>
  <c r="RC28" i="1"/>
  <c r="RC30" i="1" s="1"/>
  <c r="LE33" i="1"/>
  <c r="LE28" i="1"/>
  <c r="LE30" i="1" s="1"/>
  <c r="AZ21" i="1"/>
  <c r="AZ23" i="1" s="1"/>
  <c r="RF16" i="1"/>
  <c r="RF20" i="1" s="1"/>
  <c r="RF24" i="1" s="1"/>
  <c r="RF26" i="1" s="1"/>
  <c r="JU25" i="1"/>
  <c r="JU28" i="1" s="1"/>
  <c r="JU30" i="1" s="1"/>
  <c r="PK23" i="1"/>
  <c r="DU21" i="1"/>
  <c r="DU22" i="1" s="1"/>
  <c r="MY18" i="1"/>
  <c r="MY21" i="1" s="1"/>
  <c r="JS25" i="1"/>
  <c r="JS28" i="1" s="1"/>
  <c r="JS30" i="1" s="1"/>
  <c r="BA21" i="1"/>
  <c r="BA23" i="1" s="1"/>
  <c r="BI21" i="1"/>
  <c r="BI23" i="1" s="1"/>
  <c r="KF22" i="1"/>
  <c r="T61" i="1"/>
  <c r="T33" i="1"/>
  <c r="FI25" i="1"/>
  <c r="FI28" i="1" s="1"/>
  <c r="FQ25" i="1"/>
  <c r="FQ28" i="1" s="1"/>
  <c r="QO21" i="1"/>
  <c r="QO25" i="1" s="1"/>
  <c r="QO27" i="1" s="1"/>
  <c r="QO31" i="1" s="1"/>
  <c r="OS21" i="1"/>
  <c r="FA23" i="1"/>
  <c r="RG20" i="1"/>
  <c r="RG24" i="1" s="1"/>
  <c r="RG26" i="1" s="1"/>
  <c r="EB25" i="1"/>
  <c r="EB27" i="1" s="1"/>
  <c r="MJ32" i="1"/>
  <c r="MJ33" i="1" s="1"/>
  <c r="HW21" i="1"/>
  <c r="HW22" i="1" s="1"/>
  <c r="EW21" i="1"/>
  <c r="EW23" i="1" s="1"/>
  <c r="BB16" i="1"/>
  <c r="KG22" i="1"/>
  <c r="U17" i="1"/>
  <c r="PE23" i="1"/>
  <c r="PM23" i="1"/>
  <c r="G32" i="1"/>
  <c r="CZ18" i="1"/>
  <c r="EU23" i="1"/>
  <c r="NA18" i="1"/>
  <c r="NA21" i="1" s="1"/>
  <c r="OB18" i="1"/>
  <c r="OB21" i="1" s="1"/>
  <c r="KY33" i="1"/>
  <c r="KY28" i="1"/>
  <c r="KY30" i="1" s="1"/>
  <c r="LS20" i="1"/>
  <c r="LS21" i="1" s="1"/>
  <c r="T36" i="1"/>
  <c r="PK30" i="1"/>
  <c r="PK31" i="1" s="1"/>
  <c r="RY20" i="1"/>
  <c r="RY22" i="1" s="1"/>
  <c r="JQ25" i="1"/>
  <c r="JQ28" i="1" s="1"/>
  <c r="JQ30" i="1" s="1"/>
  <c r="QR21" i="1"/>
  <c r="QR25" i="1" s="1"/>
  <c r="QR27" i="1" s="1"/>
  <c r="NO21" i="1"/>
  <c r="NO35" i="1" s="1"/>
  <c r="EE27" i="1"/>
  <c r="FZ27" i="1"/>
  <c r="FZ29" i="1" s="1"/>
  <c r="MY24" i="1"/>
  <c r="MY27" i="1" s="1"/>
  <c r="MZ27" i="1"/>
  <c r="MZ29" i="1" s="1"/>
  <c r="BE28" i="1"/>
  <c r="MC32" i="1"/>
  <c r="MC33" i="1" s="1"/>
  <c r="QS36" i="1"/>
  <c r="OE34" i="1"/>
  <c r="OE36" i="1" s="1"/>
  <c r="MB32" i="1"/>
  <c r="MB33" i="1" s="1"/>
  <c r="PD30" i="1"/>
  <c r="PD31" i="1"/>
  <c r="MD32" i="1"/>
  <c r="MD33" i="1" s="1"/>
  <c r="OF30" i="1"/>
  <c r="OH30" i="1" s="1"/>
  <c r="PG30" i="1"/>
  <c r="PG31" i="1" s="1"/>
  <c r="QO36" i="1"/>
  <c r="MF32" i="1"/>
  <c r="MF33" i="1" s="1"/>
  <c r="OD29" i="1"/>
  <c r="OF29" i="1" s="1"/>
  <c r="OH29" i="1" s="1"/>
  <c r="NJ33" i="1"/>
  <c r="EC27" i="1"/>
  <c r="PH26" i="1"/>
  <c r="NN33" i="1"/>
  <c r="NP30" i="1"/>
  <c r="S52" i="1"/>
  <c r="U31" i="1"/>
  <c r="V31" i="1" s="1"/>
  <c r="X31" i="1" s="1"/>
  <c r="Z31" i="1" s="1"/>
  <c r="AB31" i="1" s="1"/>
  <c r="AD31" i="1" s="1"/>
  <c r="AF31" i="1" s="1"/>
  <c r="GC35" i="1"/>
  <c r="GC37" i="1" s="1"/>
  <c r="NZ41" i="1"/>
  <c r="OB41" i="1" s="1"/>
  <c r="OD41" i="1" s="1"/>
  <c r="OF41" i="1" s="1"/>
  <c r="OH41" i="1" s="1"/>
  <c r="NX44" i="1"/>
  <c r="NX46" i="1" s="1"/>
  <c r="NX48" i="1" s="1"/>
  <c r="NX49" i="1" s="1"/>
  <c r="AO30" i="1"/>
  <c r="AO29" i="1"/>
  <c r="JW31" i="1"/>
  <c r="JW32" i="1" s="1"/>
  <c r="AS30" i="1"/>
  <c r="AS29" i="1"/>
  <c r="EK25" i="1"/>
  <c r="EK27" i="1" s="1"/>
  <c r="PI30" i="1"/>
  <c r="PI31" i="1" s="1"/>
  <c r="JY31" i="1"/>
  <c r="JY32" i="1"/>
  <c r="RV31" i="1"/>
  <c r="M48" i="1"/>
  <c r="MY39" i="1"/>
  <c r="MY40" i="1" s="1"/>
  <c r="RE33" i="1"/>
  <c r="RE35" i="1" s="1"/>
  <c r="FY27" i="1"/>
  <c r="NJ24" i="1"/>
  <c r="BF25" i="1"/>
  <c r="EC25" i="1"/>
  <c r="NZ25" i="1"/>
  <c r="OB25" i="1" s="1"/>
  <c r="OD25" i="1" s="1"/>
  <c r="NI27" i="1"/>
  <c r="NI35" i="1" s="1"/>
  <c r="ML32" i="1"/>
  <c r="ML33" i="1" s="1"/>
  <c r="PF28" i="1"/>
  <c r="RW42" i="1"/>
  <c r="RW44" i="1" s="1"/>
  <c r="RZ36" i="1"/>
  <c r="GG37" i="1"/>
  <c r="RU91" i="1"/>
  <c r="BF26" i="1"/>
  <c r="BH26" i="1" s="1"/>
  <c r="BJ26" i="1" s="1"/>
  <c r="MH32" i="1"/>
  <c r="MH33" i="1" s="1"/>
  <c r="NL33" i="1"/>
  <c r="NA39" i="1"/>
  <c r="NA40" i="1" s="1"/>
  <c r="NB39" i="1"/>
  <c r="NB40" i="1"/>
  <c r="NY34" i="1"/>
  <c r="NY36" i="1" s="1"/>
  <c r="OG34" i="1"/>
  <c r="OG36" i="1" s="1"/>
  <c r="RS100" i="1"/>
  <c r="AA68" i="1"/>
  <c r="AA39" i="1"/>
  <c r="AA56" i="1" s="1"/>
  <c r="QL36" i="1"/>
  <c r="OC44" i="1"/>
  <c r="OC46" i="1" s="1"/>
  <c r="OC48" i="1" s="1"/>
  <c r="OC49" i="1" s="1"/>
  <c r="V51" i="1"/>
  <c r="GE35" i="1"/>
  <c r="GE37" i="1" s="1"/>
  <c r="W65" i="1"/>
  <c r="RC33" i="1"/>
  <c r="RC35" i="1" s="1"/>
  <c r="RD35" i="1"/>
  <c r="AC68" i="1"/>
  <c r="AC39" i="1"/>
  <c r="AC56" i="1" s="1"/>
  <c r="T70" i="1"/>
  <c r="S42" i="1"/>
  <c r="T54" i="1"/>
  <c r="U42" i="1"/>
  <c r="RZ101" i="1"/>
  <c r="T71" i="1"/>
  <c r="AE65" i="1"/>
  <c r="MN33" i="1"/>
  <c r="QM36" i="1"/>
  <c r="RT34" i="1"/>
  <c r="T37" i="1"/>
  <c r="U50" i="1"/>
  <c r="RW56" i="1"/>
  <c r="RW58" i="1" s="1"/>
  <c r="RX52" i="1"/>
  <c r="RZ52" i="1" s="1"/>
  <c r="RV101" i="1"/>
  <c r="RY60" i="1"/>
  <c r="RY62" i="1" s="1"/>
  <c r="RY31" i="1"/>
  <c r="MN32" i="1"/>
  <c r="RF34" i="1"/>
  <c r="RH34" i="1" s="1"/>
  <c r="RJ34" i="1" s="1"/>
  <c r="RJ35" i="1" s="1"/>
  <c r="NO41" i="1"/>
  <c r="NO43" i="1" s="1"/>
  <c r="NP38" i="1"/>
  <c r="OD39" i="1"/>
  <c r="NH45" i="1"/>
  <c r="NH46" i="1" s="1"/>
  <c r="RS90" i="1"/>
  <c r="RT90" i="1" s="1"/>
  <c r="NH33" i="1"/>
  <c r="AC65" i="1"/>
  <c r="MZ40" i="1"/>
  <c r="S48" i="1"/>
  <c r="U66" i="1"/>
  <c r="GA35" i="1"/>
  <c r="GA37" i="1" s="1"/>
  <c r="Y68" i="1"/>
  <c r="Y39" i="1"/>
  <c r="Y56" i="1" s="1"/>
  <c r="NI45" i="1"/>
  <c r="NI46" i="1" s="1"/>
  <c r="V66" i="1"/>
  <c r="X52" i="1"/>
  <c r="RG33" i="1"/>
  <c r="RG35" i="1" s="1"/>
  <c r="RY38" i="1"/>
  <c r="RY40" i="1" s="1"/>
  <c r="NZ40" i="1"/>
  <c r="S44" i="1"/>
  <c r="RX55" i="1"/>
  <c r="RZ55" i="1" s="1"/>
  <c r="RS101" i="1"/>
  <c r="AC23" i="2"/>
  <c r="AC24" i="2" s="1"/>
  <c r="W39" i="1"/>
  <c r="W56" i="1" s="1"/>
  <c r="W68" i="1"/>
  <c r="AE39" i="1"/>
  <c r="AE56" i="1" s="1"/>
  <c r="NM45" i="1"/>
  <c r="NN45" i="1" s="1"/>
  <c r="S43" i="1"/>
  <c r="RS56" i="1"/>
  <c r="RS58" i="1" s="1"/>
  <c r="FJ19" i="2"/>
  <c r="FL19" i="2" s="1"/>
  <c r="FN19" i="2" s="1"/>
  <c r="FP19" i="2" s="1"/>
  <c r="FR19" i="2" s="1"/>
  <c r="OG44" i="1"/>
  <c r="OG46" i="1" s="1"/>
  <c r="RW89" i="1"/>
  <c r="RY91" i="1"/>
  <c r="CV28" i="2"/>
  <c r="CV30" i="2" s="1"/>
  <c r="RU38" i="1"/>
  <c r="RU40" i="1" s="1"/>
  <c r="K48" i="1"/>
  <c r="T38" i="1"/>
  <c r="T73" i="1" s="1"/>
  <c r="NL39" i="1"/>
  <c r="NY44" i="1"/>
  <c r="NY46" i="1" s="1"/>
  <c r="U72" i="1"/>
  <c r="V53" i="1"/>
  <c r="RV54" i="1"/>
  <c r="RX54" i="1" s="1"/>
  <c r="RZ54" i="1" s="1"/>
  <c r="Y23" i="2"/>
  <c r="Y24" i="2" s="1"/>
  <c r="U69" i="1"/>
  <c r="V49" i="1"/>
  <c r="RU56" i="1"/>
  <c r="RU58" i="1" s="1"/>
  <c r="RV52" i="1"/>
  <c r="RY88" i="1"/>
  <c r="RY74" i="1"/>
  <c r="RY76" i="1" s="1"/>
  <c r="RV85" i="1"/>
  <c r="RU101" i="1"/>
  <c r="RT102" i="1"/>
  <c r="RS102" i="1" s="1"/>
  <c r="FN18" i="2"/>
  <c r="T72" i="1"/>
  <c r="RY101" i="1"/>
  <c r="RS89" i="1"/>
  <c r="RT89" i="1" s="1"/>
  <c r="RW101" i="1"/>
  <c r="RV102" i="1"/>
  <c r="RU102" i="1" s="1"/>
  <c r="BG18" i="2"/>
  <c r="AM28" i="2"/>
  <c r="AM29" i="2" s="1"/>
  <c r="BT24" i="2"/>
  <c r="BV24" i="2" s="1"/>
  <c r="BX24" i="2" s="1"/>
  <c r="BZ24" i="2" s="1"/>
  <c r="CW24" i="2"/>
  <c r="CW26" i="2" s="1"/>
  <c r="AS28" i="2"/>
  <c r="AS29" i="2" s="1"/>
  <c r="RW90" i="1"/>
  <c r="RX101" i="1"/>
  <c r="D26" i="2"/>
  <c r="D33" i="2" s="1"/>
  <c r="F18" i="2"/>
  <c r="EY21" i="2"/>
  <c r="BG20" i="2"/>
  <c r="BJ20" i="2"/>
  <c r="BI20" i="2" s="1"/>
  <c r="S45" i="1"/>
  <c r="RS88" i="1"/>
  <c r="RU90" i="1"/>
  <c r="RV90" i="1" s="1"/>
  <c r="U23" i="2"/>
  <c r="U24" i="2" s="1"/>
  <c r="AL18" i="2"/>
  <c r="AJ21" i="2"/>
  <c r="RU89" i="1"/>
  <c r="RU88" i="1"/>
  <c r="RY90" i="1"/>
  <c r="RS91" i="1"/>
  <c r="RT91" i="1" s="1"/>
  <c r="BP38" i="2"/>
  <c r="CJ18" i="2"/>
  <c r="CH21" i="2"/>
  <c r="GF21" i="2"/>
  <c r="T24" i="2"/>
  <c r="T66" i="1"/>
  <c r="RV53" i="1"/>
  <c r="RX53" i="1" s="1"/>
  <c r="RZ53" i="1" s="1"/>
  <c r="RX102" i="1"/>
  <c r="RY89" i="1"/>
  <c r="RT85" i="1"/>
  <c r="RW88" i="1"/>
  <c r="RW91" i="1"/>
  <c r="RU85" i="1"/>
  <c r="RT101" i="1"/>
  <c r="X19" i="2"/>
  <c r="X21" i="2" s="1"/>
  <c r="Z18" i="2"/>
  <c r="W23" i="2"/>
  <c r="W24" i="2" s="1"/>
  <c r="GB22" i="2"/>
  <c r="GD22" i="2" s="1"/>
  <c r="GF22" i="2" s="1"/>
  <c r="GH22" i="2" s="1"/>
  <c r="FZ24" i="2"/>
  <c r="FZ32" i="2" s="1"/>
  <c r="RZ67" i="1"/>
  <c r="RS74" i="1"/>
  <c r="RS76" i="1" s="1"/>
  <c r="AZ28" i="2"/>
  <c r="AZ30" i="2" s="1"/>
  <c r="EB21" i="2"/>
  <c r="E26" i="2"/>
  <c r="E33" i="2" s="1"/>
  <c r="M26" i="2"/>
  <c r="M33" i="2" s="1"/>
  <c r="BR38" i="2"/>
  <c r="DQ30" i="2"/>
  <c r="BT23" i="2"/>
  <c r="BV23" i="2" s="1"/>
  <c r="BX23" i="2" s="1"/>
  <c r="BZ23" i="2" s="1"/>
  <c r="AO28" i="2"/>
  <c r="AO29" i="2" s="1"/>
  <c r="GD27" i="2"/>
  <c r="EK21" i="2"/>
  <c r="BS38" i="2"/>
  <c r="ES20" i="2"/>
  <c r="ES21" i="2" s="1"/>
  <c r="AQ29" i="2"/>
  <c r="CJ26" i="2"/>
  <c r="CL24" i="2"/>
  <c r="CZ28" i="2"/>
  <c r="CZ30" i="2" s="1"/>
  <c r="EV24" i="2"/>
  <c r="ET27" i="2"/>
  <c r="GA44" i="2"/>
  <c r="GA45" i="2" s="1"/>
  <c r="RT70" i="1"/>
  <c r="RV70" i="1" s="1"/>
  <c r="RT71" i="1"/>
  <c r="RV71" i="1" s="1"/>
  <c r="RX71" i="1" s="1"/>
  <c r="RZ71" i="1" s="1"/>
  <c r="RT72" i="1"/>
  <c r="RV72" i="1" s="1"/>
  <c r="RX72" i="1" s="1"/>
  <c r="RZ72" i="1" s="1"/>
  <c r="RT73" i="1"/>
  <c r="RV73" i="1" s="1"/>
  <c r="RX73" i="1" s="1"/>
  <c r="RZ73" i="1" s="1"/>
  <c r="RU74" i="1"/>
  <c r="RU76" i="1" s="1"/>
  <c r="BB17" i="2"/>
  <c r="BB22" i="2" s="1"/>
  <c r="BB26" i="2" s="1"/>
  <c r="ED17" i="2"/>
  <c r="G26" i="2"/>
  <c r="G33" i="2" s="1"/>
  <c r="G36" i="2" s="1"/>
  <c r="BT18" i="2"/>
  <c r="CO21" i="2"/>
  <c r="ET18" i="2"/>
  <c r="ER21" i="2"/>
  <c r="AL19" i="2"/>
  <c r="AN19" i="2" s="1"/>
  <c r="AP19" i="2" s="1"/>
  <c r="AR19" i="2" s="1"/>
  <c r="AT19" i="2" s="1"/>
  <c r="FP21" i="2"/>
  <c r="FR21" i="2" s="1"/>
  <c r="CK26" i="2"/>
  <c r="DB28" i="2"/>
  <c r="DB30" i="2" s="1"/>
  <c r="DA26" i="2"/>
  <c r="DA28" i="2" s="1"/>
  <c r="EU28" i="2"/>
  <c r="CX28" i="2"/>
  <c r="CX30" i="2" s="1"/>
  <c r="BC22" i="2"/>
  <c r="BC26" i="2" s="1"/>
  <c r="EE21" i="2"/>
  <c r="FJ22" i="2"/>
  <c r="FJ24" i="2" s="1"/>
  <c r="EZ19" i="2"/>
  <c r="H21" i="2"/>
  <c r="J21" i="2" s="1"/>
  <c r="L21" i="2" s="1"/>
  <c r="N21" i="2" s="1"/>
  <c r="EU21" i="2"/>
  <c r="AJ28" i="2"/>
  <c r="AJ29" i="2" s="1"/>
  <c r="CM28" i="2"/>
  <c r="CM29" i="2" s="1"/>
  <c r="DD26" i="2"/>
  <c r="DE26" i="2" s="1"/>
  <c r="DE28" i="2" s="1"/>
  <c r="DC24" i="2"/>
  <c r="ET25" i="2"/>
  <c r="BD19" i="2"/>
  <c r="BF19" i="2" s="1"/>
  <c r="BH19" i="2" s="1"/>
  <c r="EF19" i="2"/>
  <c r="EH19" i="2" s="1"/>
  <c r="EJ19" i="2" s="1"/>
  <c r="EL19" i="2" s="1"/>
  <c r="GA24" i="2"/>
  <c r="GA32" i="2" s="1"/>
  <c r="J22" i="2"/>
  <c r="L22" i="2" s="1"/>
  <c r="N22" i="2" s="1"/>
  <c r="EE26" i="2"/>
  <c r="DE24" i="2"/>
  <c r="CL25" i="2"/>
  <c r="CN25" i="2" s="1"/>
  <c r="CP25" i="2" s="1"/>
  <c r="DN28" i="2"/>
  <c r="DN30" i="2" s="1"/>
  <c r="DP25" i="2"/>
  <c r="EY25" i="2"/>
  <c r="EY28" i="2" s="1"/>
  <c r="AK28" i="2"/>
  <c r="AK29" i="2" s="1"/>
  <c r="DF28" i="2"/>
  <c r="DF30" i="2" s="1"/>
  <c r="BR57" i="2"/>
  <c r="BR59" i="2" s="1"/>
  <c r="F19" i="2"/>
  <c r="H19" i="2" s="1"/>
  <c r="J19" i="2" s="1"/>
  <c r="L19" i="2" s="1"/>
  <c r="N19" i="2" s="1"/>
  <c r="AA23" i="2"/>
  <c r="AA24" i="2" s="1"/>
  <c r="CF28" i="2"/>
  <c r="CF29" i="2" s="1"/>
  <c r="CI29" i="2"/>
  <c r="DR26" i="2"/>
  <c r="DT26" i="2" s="1"/>
  <c r="DV26" i="2" s="1"/>
  <c r="FH22" i="2"/>
  <c r="FH24" i="2" s="1"/>
  <c r="ES25" i="2"/>
  <c r="ES28" i="2" s="1"/>
  <c r="FA25" i="2"/>
  <c r="FA28" i="2" s="1"/>
  <c r="BT30" i="2"/>
  <c r="BV30" i="2" s="1"/>
  <c r="BX30" i="2" s="1"/>
  <c r="BZ30" i="2" s="1"/>
  <c r="EL32" i="2"/>
  <c r="EL33" i="2"/>
  <c r="EJ37" i="2"/>
  <c r="EL37" i="2" s="1"/>
  <c r="BP57" i="2"/>
  <c r="BP59" i="2" s="1"/>
  <c r="DU44" i="2"/>
  <c r="ED23" i="2"/>
  <c r="EI34" i="2"/>
  <c r="EJ30" i="2"/>
  <c r="EL30" i="2" s="1"/>
  <c r="DS44" i="2"/>
  <c r="DS46" i="2"/>
  <c r="EF40" i="2"/>
  <c r="GI44" i="2"/>
  <c r="GI45" i="2" s="1"/>
  <c r="BS57" i="2"/>
  <c r="BS59" i="2" s="1"/>
  <c r="EJ47" i="2"/>
  <c r="EL47" i="2" s="1"/>
  <c r="BT50" i="2"/>
  <c r="BV50" i="2" s="1"/>
  <c r="BX50" i="2" s="1"/>
  <c r="BZ50" i="2" s="1"/>
  <c r="BQ50" i="2"/>
  <c r="DA24" i="2"/>
  <c r="EW27" i="2"/>
  <c r="EW28" i="2" s="1"/>
  <c r="GG30" i="2"/>
  <c r="GG32" i="2" s="1"/>
  <c r="EK34" i="2"/>
  <c r="J29" i="2"/>
  <c r="L29" i="2" s="1"/>
  <c r="N29" i="2" s="1"/>
  <c r="DL46" i="2"/>
  <c r="BU57" i="2"/>
  <c r="BU59" i="2" s="1"/>
  <c r="BT48" i="2"/>
  <c r="BV48" i="2" s="1"/>
  <c r="BX48" i="2" s="1"/>
  <c r="BZ48" i="2" s="1"/>
  <c r="BQ48" i="2"/>
  <c r="CO28" i="2"/>
  <c r="CO29" i="2" s="1"/>
  <c r="EE45" i="2"/>
  <c r="BW57" i="2"/>
  <c r="BW59" i="2" s="1"/>
  <c r="EH44" i="2"/>
  <c r="EJ44" i="2" s="1"/>
  <c r="EL44" i="2" s="1"/>
  <c r="EB34" i="2"/>
  <c r="ED28" i="2"/>
  <c r="DN34" i="2"/>
  <c r="DO33" i="2"/>
  <c r="DP33" i="2" s="1"/>
  <c r="GB37" i="2"/>
  <c r="GD37" i="2" s="1"/>
  <c r="GF37" i="2" s="1"/>
  <c r="GH37" i="2" s="1"/>
  <c r="EG45" i="2"/>
  <c r="EJ42" i="2"/>
  <c r="EL42" i="2" s="1"/>
  <c r="FY45" i="2"/>
  <c r="F32" i="2"/>
  <c r="H32" i="2" s="1"/>
  <c r="J32" i="2" s="1"/>
  <c r="L32" i="2" s="1"/>
  <c r="N32" i="2" s="1"/>
  <c r="EI45" i="2"/>
  <c r="EF43" i="2"/>
  <c r="EH43" i="2" s="1"/>
  <c r="EJ43" i="2" s="1"/>
  <c r="EL43" i="2" s="1"/>
  <c r="EC52" i="2"/>
  <c r="BR73" i="2"/>
  <c r="BT71" i="2"/>
  <c r="I35" i="2"/>
  <c r="I36" i="2" s="1"/>
  <c r="BT44" i="2"/>
  <c r="FX44" i="2"/>
  <c r="FX45" i="2" s="1"/>
  <c r="EB45" i="2"/>
  <c r="GJ45" i="2"/>
  <c r="DQ46" i="2"/>
  <c r="DQ48" i="2" s="1"/>
  <c r="DQ49" i="2" s="1"/>
  <c r="K35" i="2"/>
  <c r="K36" i="2" s="1"/>
  <c r="ED36" i="2"/>
  <c r="D35" i="2"/>
  <c r="DN37" i="2"/>
  <c r="DN42" i="2" s="1"/>
  <c r="DN44" i="2" s="1"/>
  <c r="GE45" i="2"/>
  <c r="E35" i="2"/>
  <c r="M35" i="2"/>
  <c r="BQ49" i="2"/>
  <c r="BQ52" i="2"/>
  <c r="BQ53" i="2"/>
  <c r="BQ54" i="2"/>
  <c r="BQ44" i="2"/>
  <c r="EB62" i="2"/>
  <c r="FZ35" i="2"/>
  <c r="EC62" i="2"/>
  <c r="OA49" i="1" l="1"/>
  <c r="OA48" i="1"/>
  <c r="CX24" i="1"/>
  <c r="CZ24" i="1" s="1"/>
  <c r="DB24" i="1" s="1"/>
  <c r="DD24" i="1" s="1"/>
  <c r="DF24" i="1" s="1"/>
  <c r="NY48" i="1"/>
  <c r="NY49" i="1" s="1"/>
  <c r="OG49" i="1"/>
  <c r="OG48" i="1"/>
  <c r="I59" i="1"/>
  <c r="NQ35" i="1"/>
  <c r="DL48" i="2"/>
  <c r="DL49" i="2"/>
  <c r="QS25" i="1"/>
  <c r="QS27" i="1" s="1"/>
  <c r="QS31" i="1" s="1"/>
  <c r="AL24" i="1"/>
  <c r="AN23" i="1" s="1"/>
  <c r="AP23" i="1" s="1"/>
  <c r="AR23" i="1" s="1"/>
  <c r="AT23" i="1" s="1"/>
  <c r="AD67" i="1"/>
  <c r="AF46" i="1"/>
  <c r="AF67" i="1" s="1"/>
  <c r="KW28" i="1"/>
  <c r="KW30" i="1" s="1"/>
  <c r="BY59" i="2"/>
  <c r="DS48" i="2"/>
  <c r="DS49" i="2" s="1"/>
  <c r="CH21" i="1"/>
  <c r="I58" i="1"/>
  <c r="KH22" i="1"/>
  <c r="BA28" i="2"/>
  <c r="BA30" i="2" s="1"/>
  <c r="FL22" i="2"/>
  <c r="FL24" i="2" s="1"/>
  <c r="EE52" i="2"/>
  <c r="ET20" i="2"/>
  <c r="EV20" i="2" s="1"/>
  <c r="EX20" i="2" s="1"/>
  <c r="EZ20" i="2" s="1"/>
  <c r="EB52" i="2"/>
  <c r="RT103" i="1"/>
  <c r="U37" i="1"/>
  <c r="HI22" i="1"/>
  <c r="HI23" i="1" s="1"/>
  <c r="QP34" i="1"/>
  <c r="QN36" i="1"/>
  <c r="QT31" i="1"/>
  <c r="QP31" i="1"/>
  <c r="M36" i="2"/>
  <c r="M38" i="2" s="1"/>
  <c r="M39" i="2" s="1"/>
  <c r="RS44" i="1"/>
  <c r="QR31" i="1"/>
  <c r="G48" i="1"/>
  <c r="G59" i="1" s="1"/>
  <c r="CX25" i="1"/>
  <c r="CV25" i="1"/>
  <c r="LN20" i="1"/>
  <c r="LP20" i="1" s="1"/>
  <c r="ED60" i="2"/>
  <c r="EF60" i="2" s="1"/>
  <c r="EH60" i="2" s="1"/>
  <c r="EJ60" i="2" s="1"/>
  <c r="EL60" i="2" s="1"/>
  <c r="BD17" i="2"/>
  <c r="GB30" i="2"/>
  <c r="RV89" i="1"/>
  <c r="QQ25" i="1"/>
  <c r="QQ27" i="1" s="1"/>
  <c r="QQ31" i="1" s="1"/>
  <c r="BQ55" i="2"/>
  <c r="EF54" i="2"/>
  <c r="EF62" i="2" s="1"/>
  <c r="EK52" i="2"/>
  <c r="E48" i="1"/>
  <c r="E58" i="1" s="1"/>
  <c r="F58" i="1" s="1"/>
  <c r="LL21" i="1"/>
  <c r="LN21" i="1" s="1"/>
  <c r="LP21" i="1" s="1"/>
  <c r="LR21" i="1" s="1"/>
  <c r="LT21" i="1" s="1"/>
  <c r="LV21" i="1" s="1"/>
  <c r="EG52" i="2"/>
  <c r="RW102" i="1"/>
  <c r="V20" i="1"/>
  <c r="V62" i="1" s="1"/>
  <c r="U38" i="1"/>
  <c r="U73" i="1" s="1"/>
  <c r="QN31" i="1"/>
  <c r="RW78" i="1"/>
  <c r="RW80" i="1" s="1"/>
  <c r="DA30" i="2"/>
  <c r="AL23" i="1"/>
  <c r="AN22" i="1" s="1"/>
  <c r="AP22" i="1" s="1"/>
  <c r="AL26" i="2"/>
  <c r="AN24" i="2"/>
  <c r="K59" i="1"/>
  <c r="K58" i="1"/>
  <c r="K57" i="1"/>
  <c r="BJ19" i="2"/>
  <c r="BG19" i="2"/>
  <c r="BH22" i="2"/>
  <c r="BH26" i="2" s="1"/>
  <c r="AE57" i="1"/>
  <c r="Y57" i="1"/>
  <c r="K38" i="2"/>
  <c r="K39" i="2" s="1"/>
  <c r="AC57" i="1"/>
  <c r="AC58" i="1" s="1"/>
  <c r="BF17" i="2"/>
  <c r="BD22" i="2"/>
  <c r="BD26" i="2" s="1"/>
  <c r="RU78" i="1"/>
  <c r="RU80" i="1" s="1"/>
  <c r="AL18" i="1"/>
  <c r="FZ38" i="2"/>
  <c r="FZ42" i="2" s="1"/>
  <c r="GB35" i="2"/>
  <c r="EI52" i="2"/>
  <c r="DP34" i="2"/>
  <c r="DR33" i="2"/>
  <c r="DP37" i="2"/>
  <c r="DP28" i="2"/>
  <c r="DP30" i="2" s="1"/>
  <c r="DR25" i="2"/>
  <c r="BB28" i="2"/>
  <c r="BB30" i="2" s="1"/>
  <c r="CJ21" i="2"/>
  <c r="CL18" i="2"/>
  <c r="RY100" i="1"/>
  <c r="RZ103" i="1"/>
  <c r="RX90" i="1"/>
  <c r="V69" i="1"/>
  <c r="X49" i="1"/>
  <c r="NM46" i="1"/>
  <c r="NO45" i="1"/>
  <c r="NP45" i="1" s="1"/>
  <c r="RX56" i="1"/>
  <c r="RX58" i="1" s="1"/>
  <c r="W57" i="1"/>
  <c r="AA57" i="1"/>
  <c r="AA58" i="1"/>
  <c r="NJ27" i="1"/>
  <c r="NL24" i="1"/>
  <c r="M58" i="1"/>
  <c r="M57" i="1"/>
  <c r="M59" i="1"/>
  <c r="NP33" i="1"/>
  <c r="NR30" i="1"/>
  <c r="NR33" i="1" s="1"/>
  <c r="KY34" i="1"/>
  <c r="KY35" i="1" s="1"/>
  <c r="T64" i="1"/>
  <c r="T65" i="1" s="1"/>
  <c r="EV20" i="1"/>
  <c r="PH23" i="1"/>
  <c r="PJ17" i="1"/>
  <c r="JU31" i="1"/>
  <c r="JU32" i="1" s="1"/>
  <c r="DN46" i="2"/>
  <c r="DN48" i="2" s="1"/>
  <c r="DN49" i="2" s="1"/>
  <c r="RH35" i="1"/>
  <c r="RH16" i="1"/>
  <c r="F35" i="2"/>
  <c r="H35" i="2" s="1"/>
  <c r="J35" i="2" s="1"/>
  <c r="L35" i="2" s="1"/>
  <c r="N35" i="2" s="1"/>
  <c r="ED34" i="2"/>
  <c r="EF28" i="2"/>
  <c r="ED26" i="2"/>
  <c r="EF23" i="2"/>
  <c r="Z19" i="2"/>
  <c r="Z21" i="2" s="1"/>
  <c r="AB18" i="2"/>
  <c r="V23" i="2"/>
  <c r="H18" i="2"/>
  <c r="F26" i="2"/>
  <c r="F33" i="2" s="1"/>
  <c r="FP18" i="2"/>
  <c r="FN22" i="2"/>
  <c r="FN24" i="2" s="1"/>
  <c r="RY92" i="1"/>
  <c r="RY94" i="1" s="1"/>
  <c r="NL41" i="1"/>
  <c r="NL43" i="1" s="1"/>
  <c r="NL46" i="1" s="1"/>
  <c r="NN39" i="1"/>
  <c r="RX89" i="1"/>
  <c r="RZ89" i="1" s="1"/>
  <c r="OB34" i="1"/>
  <c r="OB36" i="1" s="1"/>
  <c r="RE28" i="1"/>
  <c r="RE30" i="1" s="1"/>
  <c r="GD27" i="1"/>
  <c r="GD29" i="1" s="1"/>
  <c r="GD31" i="1" s="1"/>
  <c r="GD33" i="1" s="1"/>
  <c r="GF24" i="1"/>
  <c r="FX35" i="1"/>
  <c r="FX37" i="1" s="1"/>
  <c r="AT20" i="1"/>
  <c r="HX17" i="1"/>
  <c r="HV19" i="1"/>
  <c r="CJ21" i="1"/>
  <c r="CL17" i="1"/>
  <c r="DR16" i="1"/>
  <c r="DP18" i="1"/>
  <c r="RI28" i="1"/>
  <c r="RI30" i="1" s="1"/>
  <c r="KV34" i="1"/>
  <c r="KV35" i="1" s="1"/>
  <c r="DD28" i="2"/>
  <c r="DD30" i="2" s="1"/>
  <c r="DC30" i="2" s="1"/>
  <c r="DC26" i="2"/>
  <c r="DC28" i="2" s="1"/>
  <c r="KJ22" i="1"/>
  <c r="KL16" i="1"/>
  <c r="EV18" i="2"/>
  <c r="T68" i="1"/>
  <c r="T39" i="1"/>
  <c r="T56" i="1" s="1"/>
  <c r="RF28" i="1"/>
  <c r="RF30" i="1" s="1"/>
  <c r="KW34" i="1"/>
  <c r="KW35" i="1" s="1"/>
  <c r="BV71" i="2"/>
  <c r="BT73" i="2"/>
  <c r="BT38" i="2"/>
  <c r="BV18" i="2"/>
  <c r="GD30" i="2"/>
  <c r="GF27" i="2"/>
  <c r="RS78" i="1"/>
  <c r="RS80" i="1" s="1"/>
  <c r="D36" i="2"/>
  <c r="X51" i="1"/>
  <c r="RY102" i="1"/>
  <c r="RV91" i="1"/>
  <c r="RX91" i="1" s="1"/>
  <c r="RZ91" i="1" s="1"/>
  <c r="RF35" i="1"/>
  <c r="JQ31" i="1"/>
  <c r="JQ32" i="1" s="1"/>
  <c r="NA29" i="1"/>
  <c r="JS31" i="1"/>
  <c r="JS32" i="1" s="1"/>
  <c r="NZ34" i="1"/>
  <c r="NZ36" i="1" s="1"/>
  <c r="GB35" i="1"/>
  <c r="GB37" i="1"/>
  <c r="LP17" i="1"/>
  <c r="LR16" i="1"/>
  <c r="HU21" i="1"/>
  <c r="HU22" i="1" s="1"/>
  <c r="GP18" i="1"/>
  <c r="GR16" i="1"/>
  <c r="FL25" i="1"/>
  <c r="FL28" i="1" s="1"/>
  <c r="FN17" i="1"/>
  <c r="HF20" i="1"/>
  <c r="HH16" i="1"/>
  <c r="RW60" i="1"/>
  <c r="RW62" i="1" s="1"/>
  <c r="NZ48" i="1"/>
  <c r="NZ49" i="1" s="1"/>
  <c r="LE34" i="1"/>
  <c r="LE35" i="1" s="1"/>
  <c r="IN18" i="1"/>
  <c r="IN20" i="1" s="1"/>
  <c r="IP16" i="1"/>
  <c r="BQ57" i="2"/>
  <c r="BQ59" i="2" s="1"/>
  <c r="U71" i="1"/>
  <c r="V50" i="1"/>
  <c r="LC34" i="1"/>
  <c r="LC35" i="1" s="1"/>
  <c r="ER23" i="1"/>
  <c r="EH17" i="1"/>
  <c r="EF19" i="1"/>
  <c r="ED38" i="2"/>
  <c r="EF36" i="2"/>
  <c r="EF45" i="2"/>
  <c r="EH40" i="2"/>
  <c r="ET28" i="2"/>
  <c r="CK28" i="2"/>
  <c r="CK29" i="2" s="1"/>
  <c r="G38" i="2"/>
  <c r="G39" i="2" s="1"/>
  <c r="RT74" i="1"/>
  <c r="RT76" i="1" s="1"/>
  <c r="CN24" i="2"/>
  <c r="CL26" i="2"/>
  <c r="GF24" i="2"/>
  <c r="GH21" i="2"/>
  <c r="GH24" i="2" s="1"/>
  <c r="AL21" i="2"/>
  <c r="AN18" i="2"/>
  <c r="CW28" i="2"/>
  <c r="CW30" i="2" s="1"/>
  <c r="OB40" i="1"/>
  <c r="NZ44" i="1"/>
  <c r="NZ46" i="1" s="1"/>
  <c r="OF39" i="1"/>
  <c r="U70" i="1"/>
  <c r="U54" i="1"/>
  <c r="V42" i="1"/>
  <c r="RS103" i="1"/>
  <c r="OD34" i="1"/>
  <c r="OD36" i="1" s="1"/>
  <c r="OF25" i="1"/>
  <c r="RY24" i="1"/>
  <c r="RY26" i="1" s="1"/>
  <c r="BD16" i="1"/>
  <c r="BB21" i="1"/>
  <c r="BB23" i="1" s="1"/>
  <c r="FQ30" i="1"/>
  <c r="FQ31" i="1" s="1"/>
  <c r="MY29" i="1"/>
  <c r="U63" i="1"/>
  <c r="V24" i="1"/>
  <c r="OO20" i="1"/>
  <c r="OO21" i="1" s="1"/>
  <c r="QB19" i="1"/>
  <c r="PZ21" i="1"/>
  <c r="RU24" i="1"/>
  <c r="RU26" i="1" s="1"/>
  <c r="KX33" i="1"/>
  <c r="KX28" i="1"/>
  <c r="KX30" i="1" s="1"/>
  <c r="OP20" i="1"/>
  <c r="OP21" i="1" s="1"/>
  <c r="FJ30" i="1"/>
  <c r="FJ31" i="1" s="1"/>
  <c r="HD22" i="1"/>
  <c r="HD23" i="1" s="1"/>
  <c r="DP20" i="1"/>
  <c r="DN21" i="1"/>
  <c r="DN22" i="1" s="1"/>
  <c r="FO30" i="1"/>
  <c r="FO31" i="1" s="1"/>
  <c r="LA34" i="1"/>
  <c r="LA35" i="1" s="1"/>
  <c r="RV74" i="1"/>
  <c r="RV76" i="1" s="1"/>
  <c r="RX70" i="1"/>
  <c r="EX24" i="2"/>
  <c r="EV25" i="2"/>
  <c r="EV27" i="2"/>
  <c r="RW92" i="1"/>
  <c r="RW94" i="1" s="1"/>
  <c r="X20" i="1"/>
  <c r="EH54" i="2"/>
  <c r="BC28" i="2"/>
  <c r="BC30" i="2" s="1"/>
  <c r="CJ28" i="2"/>
  <c r="CJ29" i="2" s="1"/>
  <c r="GD24" i="2"/>
  <c r="RZ90" i="1"/>
  <c r="I38" i="2"/>
  <c r="I39" i="2" s="1"/>
  <c r="RV56" i="1"/>
  <c r="RV58" i="1" s="1"/>
  <c r="RU42" i="1"/>
  <c r="RU44" i="1" s="1"/>
  <c r="RS60" i="1"/>
  <c r="RS62" i="1" s="1"/>
  <c r="RY42" i="1"/>
  <c r="RY44" i="1" s="1"/>
  <c r="PJ26" i="1"/>
  <c r="PH28" i="1"/>
  <c r="CZ22" i="1"/>
  <c r="CZ25" i="1" s="1"/>
  <c r="DB18" i="1"/>
  <c r="RG28" i="1"/>
  <c r="RG30" i="1" s="1"/>
  <c r="FI30" i="1"/>
  <c r="FI31" i="1" s="1"/>
  <c r="NJ18" i="1"/>
  <c r="NH21" i="1"/>
  <c r="NH35" i="1" s="1"/>
  <c r="ED25" i="1"/>
  <c r="ED27" i="1" s="1"/>
  <c r="LR20" i="1"/>
  <c r="LT20" i="1" s="1"/>
  <c r="LV20" i="1" s="1"/>
  <c r="AR16" i="1"/>
  <c r="AT16" i="1" s="1"/>
  <c r="AP18" i="1"/>
  <c r="AO18" i="1" s="1"/>
  <c r="RT20" i="1"/>
  <c r="RT22" i="1" s="1"/>
  <c r="RV16" i="1"/>
  <c r="JF16" i="1"/>
  <c r="JD17" i="1"/>
  <c r="JR25" i="1"/>
  <c r="JR28" i="1" s="1"/>
  <c r="JR30" i="1" s="1"/>
  <c r="JT17" i="1"/>
  <c r="KZ20" i="1"/>
  <c r="KZ24" i="1" s="1"/>
  <c r="KZ26" i="1" s="1"/>
  <c r="LB16" i="1"/>
  <c r="OR18" i="1"/>
  <c r="OT17" i="1"/>
  <c r="ES21" i="1"/>
  <c r="ES23" i="1" s="1"/>
  <c r="RT88" i="1"/>
  <c r="RT92" i="1" s="1"/>
  <c r="RT94" i="1" s="1"/>
  <c r="RS92" i="1"/>
  <c r="RS94" i="1" s="1"/>
  <c r="RY78" i="1"/>
  <c r="RY80" i="1" s="1"/>
  <c r="PF30" i="1"/>
  <c r="PF31" i="1" s="1"/>
  <c r="FH30" i="1"/>
  <c r="FH31" i="1" s="1"/>
  <c r="BT55" i="2"/>
  <c r="BV44" i="2"/>
  <c r="RZ56" i="1"/>
  <c r="RZ58" i="1" s="1"/>
  <c r="Z52" i="1"/>
  <c r="X66" i="1"/>
  <c r="U61" i="1"/>
  <c r="U33" i="1"/>
  <c r="U36" i="1"/>
  <c r="V17" i="1"/>
  <c r="ED21" i="2"/>
  <c r="EF17" i="2"/>
  <c r="DO46" i="2"/>
  <c r="DO48" i="2" s="1"/>
  <c r="DO49" i="2" s="1"/>
  <c r="DO34" i="2"/>
  <c r="GB24" i="2"/>
  <c r="RW100" i="1"/>
  <c r="RX103" i="1"/>
  <c r="E36" i="2"/>
  <c r="RU92" i="1"/>
  <c r="RU94" i="1" s="1"/>
  <c r="RV103" i="1"/>
  <c r="RU100" i="1"/>
  <c r="RU103" i="1" s="1"/>
  <c r="RU60" i="1"/>
  <c r="RU62" i="1" s="1"/>
  <c r="V72" i="1"/>
  <c r="X53" i="1"/>
  <c r="RT38" i="1"/>
  <c r="RT40" i="1" s="1"/>
  <c r="RV34" i="1"/>
  <c r="BF28" i="1"/>
  <c r="BH25" i="1"/>
  <c r="FZ31" i="1"/>
  <c r="FZ33" i="1" s="1"/>
  <c r="FY29" i="1"/>
  <c r="FY31" i="1" s="1"/>
  <c r="FY33" i="1" s="1"/>
  <c r="G57" i="1"/>
  <c r="G58" i="1"/>
  <c r="EF23" i="1"/>
  <c r="EH21" i="1"/>
  <c r="AJ25" i="1"/>
  <c r="AJ27" i="1" s="1"/>
  <c r="AL22" i="1"/>
  <c r="AL25" i="1" s="1"/>
  <c r="AN24" i="1" s="1"/>
  <c r="AP24" i="1" s="1"/>
  <c r="AR24" i="1" s="1"/>
  <c r="AT24" i="1" s="1"/>
  <c r="RS24" i="1"/>
  <c r="RS26" i="1" s="1"/>
  <c r="JB19" i="1"/>
  <c r="JB20" i="1" s="1"/>
  <c r="AK29" i="1"/>
  <c r="AK30" i="1" s="1"/>
  <c r="JP31" i="1"/>
  <c r="JP32" i="1"/>
  <c r="IL22" i="1"/>
  <c r="IL23" i="1" s="1"/>
  <c r="IK23" i="1" s="1"/>
  <c r="ET18" i="1"/>
  <c r="EV16" i="1"/>
  <c r="GD32" i="2" l="1"/>
  <c r="I60" i="1"/>
  <c r="I62" i="1" s="1"/>
  <c r="RW103" i="1"/>
  <c r="GB32" i="2"/>
  <c r="H58" i="1"/>
  <c r="J58" i="1" s="1"/>
  <c r="OB48" i="1"/>
  <c r="E59" i="1"/>
  <c r="F59" i="1" s="1"/>
  <c r="H59" i="1" s="1"/>
  <c r="J59" i="1" s="1"/>
  <c r="L59" i="1" s="1"/>
  <c r="N59" i="1" s="1"/>
  <c r="E57" i="1"/>
  <c r="F57" i="1" s="1"/>
  <c r="H57" i="1" s="1"/>
  <c r="J57" i="1" s="1"/>
  <c r="ET21" i="2"/>
  <c r="EV28" i="2"/>
  <c r="AN26" i="2"/>
  <c r="AN28" i="2" s="1"/>
  <c r="AN29" i="2" s="1"/>
  <c r="AP24" i="2"/>
  <c r="QR34" i="1"/>
  <c r="QP36" i="1"/>
  <c r="ET21" i="1"/>
  <c r="EV21" i="1" s="1"/>
  <c r="EX21" i="1" s="1"/>
  <c r="EZ21" i="1" s="1"/>
  <c r="FB21" i="1" s="1"/>
  <c r="AL28" i="2"/>
  <c r="AL29" i="2" s="1"/>
  <c r="U64" i="1"/>
  <c r="RV88" i="1"/>
  <c r="F36" i="2"/>
  <c r="ED52" i="2"/>
  <c r="NO46" i="1"/>
  <c r="ED62" i="2"/>
  <c r="T57" i="1"/>
  <c r="T58" i="1"/>
  <c r="RV38" i="1"/>
  <c r="RV40" i="1" s="1"/>
  <c r="RX34" i="1"/>
  <c r="BX44" i="2"/>
  <c r="BV55" i="2"/>
  <c r="LB20" i="1"/>
  <c r="LB24" i="1" s="1"/>
  <c r="LB26" i="1" s="1"/>
  <c r="LD16" i="1"/>
  <c r="KX34" i="1"/>
  <c r="KX35" i="1" s="1"/>
  <c r="OF34" i="1"/>
  <c r="OF36" i="1" s="1"/>
  <c r="OH25" i="1"/>
  <c r="OH34" i="1" s="1"/>
  <c r="OH36" i="1" s="1"/>
  <c r="D38" i="2"/>
  <c r="BV38" i="2"/>
  <c r="BX18" i="2"/>
  <c r="CN17" i="1"/>
  <c r="CL21" i="1"/>
  <c r="EH28" i="2"/>
  <c r="EF34" i="2"/>
  <c r="EV23" i="1"/>
  <c r="EX20" i="1"/>
  <c r="RX60" i="1"/>
  <c r="RX62" i="1" s="1"/>
  <c r="RY103" i="1"/>
  <c r="DR37" i="2"/>
  <c r="DP42" i="2"/>
  <c r="AL27" i="1"/>
  <c r="H26" i="2"/>
  <c r="H33" i="2" s="1"/>
  <c r="H36" i="2" s="1"/>
  <c r="J18" i="2"/>
  <c r="BH28" i="2"/>
  <c r="BH30" i="2" s="1"/>
  <c r="GF27" i="1"/>
  <c r="GF29" i="1" s="1"/>
  <c r="GF31" i="1" s="1"/>
  <c r="GF33" i="1" s="1"/>
  <c r="GH24" i="1"/>
  <c r="GH27" i="1" s="1"/>
  <c r="GH29" i="1" s="1"/>
  <c r="GH31" i="1" s="1"/>
  <c r="GH33" i="1" s="1"/>
  <c r="U68" i="1"/>
  <c r="U39" i="1"/>
  <c r="U56" i="1" s="1"/>
  <c r="JT25" i="1"/>
  <c r="JT28" i="1" s="1"/>
  <c r="JT30" i="1" s="1"/>
  <c r="JV17" i="1"/>
  <c r="RW96" i="1"/>
  <c r="RW98" i="1" s="1"/>
  <c r="CL28" i="2"/>
  <c r="CL29" i="2" s="1"/>
  <c r="EH45" i="2"/>
  <c r="EJ40" i="2"/>
  <c r="IP18" i="1"/>
  <c r="IP20" i="1" s="1"/>
  <c r="IR16" i="1"/>
  <c r="HH20" i="1"/>
  <c r="HJ16" i="1"/>
  <c r="LT16" i="1"/>
  <c r="LR17" i="1"/>
  <c r="HV21" i="1"/>
  <c r="HV22" i="1" s="1"/>
  <c r="GD35" i="1"/>
  <c r="GD37" i="1" s="1"/>
  <c r="NP39" i="1"/>
  <c r="NN41" i="1"/>
  <c r="NN43" i="1" s="1"/>
  <c r="NN46" i="1" s="1"/>
  <c r="X23" i="2"/>
  <c r="V24" i="2"/>
  <c r="PJ23" i="1"/>
  <c r="PL17" i="1"/>
  <c r="NN24" i="1"/>
  <c r="NL27" i="1"/>
  <c r="Y74" i="1"/>
  <c r="Y75" i="1" s="1"/>
  <c r="KZ28" i="1"/>
  <c r="KZ30" i="1" s="1"/>
  <c r="KZ33" i="1"/>
  <c r="RU96" i="1"/>
  <c r="RU98" i="1" s="1"/>
  <c r="RS98" i="1"/>
  <c r="RS96" i="1"/>
  <c r="AJ29" i="1"/>
  <c r="AJ30" i="1" s="1"/>
  <c r="EF21" i="2"/>
  <c r="EH17" i="2"/>
  <c r="U65" i="1"/>
  <c r="RT96" i="1"/>
  <c r="RT98" i="1" s="1"/>
  <c r="JR31" i="1"/>
  <c r="JR32" i="1" s="1"/>
  <c r="DD18" i="1"/>
  <c r="DB22" i="1"/>
  <c r="DB25" i="1" s="1"/>
  <c r="EJ54" i="2"/>
  <c r="EH62" i="2"/>
  <c r="V70" i="1"/>
  <c r="X42" i="1"/>
  <c r="V54" i="1"/>
  <c r="CP24" i="2"/>
  <c r="CP26" i="2" s="1"/>
  <c r="CN26" i="2"/>
  <c r="X50" i="1"/>
  <c r="IN22" i="1"/>
  <c r="IN23" i="1" s="1"/>
  <c r="HF22" i="1"/>
  <c r="HF23" i="1" s="1"/>
  <c r="Z51" i="1"/>
  <c r="EV21" i="2"/>
  <c r="EX18" i="2"/>
  <c r="HZ17" i="1"/>
  <c r="HX19" i="1"/>
  <c r="RH20" i="1"/>
  <c r="RH24" i="1" s="1"/>
  <c r="RH26" i="1" s="1"/>
  <c r="RJ16" i="1"/>
  <c r="RJ20" i="1" s="1"/>
  <c r="RJ24" i="1" s="1"/>
  <c r="RJ26" i="1" s="1"/>
  <c r="Y58" i="1"/>
  <c r="BI19" i="2"/>
  <c r="BI22" i="2" s="1"/>
  <c r="BI26" i="2" s="1"/>
  <c r="BJ22" i="2"/>
  <c r="BJ26" i="2" s="1"/>
  <c r="OD40" i="1"/>
  <c r="OB44" i="1"/>
  <c r="OB46" i="1" s="1"/>
  <c r="QB21" i="1"/>
  <c r="QD19" i="1"/>
  <c r="QD21" i="1" s="1"/>
  <c r="RT78" i="1"/>
  <c r="RT80" i="1" s="1"/>
  <c r="EF38" i="2"/>
  <c r="EH36" i="2"/>
  <c r="FN25" i="1"/>
  <c r="FN28" i="1" s="1"/>
  <c r="FP17" i="1"/>
  <c r="I64" i="1"/>
  <c r="I65" i="1" s="1"/>
  <c r="BX71" i="2"/>
  <c r="BV73" i="2"/>
  <c r="AR18" i="1"/>
  <c r="AQ18" i="1" s="1"/>
  <c r="AD18" i="2"/>
  <c r="AD19" i="2" s="1"/>
  <c r="AD21" i="2" s="1"/>
  <c r="AB19" i="2"/>
  <c r="AB21" i="2" s="1"/>
  <c r="Z49" i="1"/>
  <c r="X69" i="1"/>
  <c r="BD28" i="2"/>
  <c r="BD30" i="2" s="1"/>
  <c r="DE30" i="2"/>
  <c r="K60" i="1"/>
  <c r="K62" i="1" s="1"/>
  <c r="RT42" i="1"/>
  <c r="RT44" i="1" s="1"/>
  <c r="CL21" i="2"/>
  <c r="CN18" i="2"/>
  <c r="FY35" i="1"/>
  <c r="FY37" i="1" s="1"/>
  <c r="JD19" i="1"/>
  <c r="JD20" i="1" s="1"/>
  <c r="EF25" i="1"/>
  <c r="EF27" i="1" s="1"/>
  <c r="JH16" i="1"/>
  <c r="JF17" i="1"/>
  <c r="PH30" i="1"/>
  <c r="PH31" i="1" s="1"/>
  <c r="EZ24" i="2"/>
  <c r="EX25" i="2"/>
  <c r="EX27" i="2"/>
  <c r="BD21" i="1"/>
  <c r="BD23" i="1" s="1"/>
  <c r="BF16" i="1"/>
  <c r="FL30" i="1"/>
  <c r="FL31" i="1" s="1"/>
  <c r="KL22" i="1"/>
  <c r="KN16" i="1"/>
  <c r="AT18" i="1"/>
  <c r="RY96" i="1"/>
  <c r="RY98" i="1" s="1"/>
  <c r="E60" i="1"/>
  <c r="E62" i="1" s="1"/>
  <c r="AN25" i="1"/>
  <c r="AN27" i="1" s="1"/>
  <c r="AA74" i="1"/>
  <c r="AA75" i="1" s="1"/>
  <c r="GB38" i="2"/>
  <c r="GB42" i="2" s="1"/>
  <c r="GD35" i="2"/>
  <c r="BF22" i="2"/>
  <c r="BF26" i="2" s="1"/>
  <c r="BG17" i="2"/>
  <c r="BG22" i="2" s="1"/>
  <c r="BG26" i="2" s="1"/>
  <c r="BT57" i="2"/>
  <c r="BT59" i="2" s="1"/>
  <c r="DR34" i="2"/>
  <c r="DT33" i="2"/>
  <c r="G60" i="1"/>
  <c r="G62" i="1" s="1"/>
  <c r="EJ21" i="1"/>
  <c r="EH23" i="1"/>
  <c r="E38" i="2"/>
  <c r="E39" i="2" s="1"/>
  <c r="EV18" i="1"/>
  <c r="EX16" i="1"/>
  <c r="BH28" i="1"/>
  <c r="BJ25" i="1"/>
  <c r="BJ28" i="1" s="1"/>
  <c r="Z66" i="1"/>
  <c r="AB52" i="1"/>
  <c r="OT18" i="1"/>
  <c r="OV17" i="1"/>
  <c r="RV20" i="1"/>
  <c r="RV22" i="1" s="1"/>
  <c r="RX16" i="1"/>
  <c r="NJ21" i="1"/>
  <c r="NJ35" i="1" s="1"/>
  <c r="NQ38" i="1" s="1"/>
  <c r="NL18" i="1"/>
  <c r="PJ28" i="1"/>
  <c r="PL26" i="1"/>
  <c r="X62" i="1"/>
  <c r="Z20" i="1"/>
  <c r="RX74" i="1"/>
  <c r="RX76" i="1" s="1"/>
  <c r="RZ70" i="1"/>
  <c r="RZ74" i="1" s="1"/>
  <c r="RZ76" i="1" s="1"/>
  <c r="DR20" i="1"/>
  <c r="DP21" i="1"/>
  <c r="DP22" i="1" s="1"/>
  <c r="OH39" i="1"/>
  <c r="AN21" i="2"/>
  <c r="AP18" i="2"/>
  <c r="GT16" i="1"/>
  <c r="GR18" i="1"/>
  <c r="GF30" i="2"/>
  <c r="GF32" i="2" s="1"/>
  <c r="GH27" i="2"/>
  <c r="GH30" i="2" s="1"/>
  <c r="GH32" i="2" s="1"/>
  <c r="EF26" i="2"/>
  <c r="EH23" i="2"/>
  <c r="AR22" i="1"/>
  <c r="AP25" i="1"/>
  <c r="AP27" i="1" s="1"/>
  <c r="W74" i="1"/>
  <c r="W75" i="1" s="1"/>
  <c r="DR28" i="2"/>
  <c r="DR30" i="2" s="1"/>
  <c r="DT25" i="2"/>
  <c r="FZ44" i="2"/>
  <c r="FZ45" i="2" s="1"/>
  <c r="AE74" i="1"/>
  <c r="AE75" i="1" s="1"/>
  <c r="AE76" i="1" s="1"/>
  <c r="L58" i="1"/>
  <c r="N58" i="1" s="1"/>
  <c r="V61" i="1"/>
  <c r="V36" i="1"/>
  <c r="V38" i="1"/>
  <c r="V73" i="1" s="1"/>
  <c r="V37" i="1"/>
  <c r="V71" i="1" s="1"/>
  <c r="V33" i="1"/>
  <c r="X17" i="1"/>
  <c r="Z53" i="1"/>
  <c r="X72" i="1"/>
  <c r="FZ35" i="1"/>
  <c r="FZ37" i="1" s="1"/>
  <c r="RZ60" i="1"/>
  <c r="RZ62" i="1" s="1"/>
  <c r="OR20" i="1"/>
  <c r="OR21" i="1" s="1"/>
  <c r="RT24" i="1"/>
  <c r="RT26" i="1" s="1"/>
  <c r="RV60" i="1"/>
  <c r="RV62" i="1" s="1"/>
  <c r="RV78" i="1"/>
  <c r="RV80" i="1" s="1"/>
  <c r="V63" i="1"/>
  <c r="X24" i="1"/>
  <c r="EJ17" i="1"/>
  <c r="EH19" i="1"/>
  <c r="DR18" i="1"/>
  <c r="DT16" i="1"/>
  <c r="FR18" i="2"/>
  <c r="FR22" i="2" s="1"/>
  <c r="FR24" i="2" s="1"/>
  <c r="FP22" i="2"/>
  <c r="FP24" i="2" s="1"/>
  <c r="ET23" i="1"/>
  <c r="M60" i="1"/>
  <c r="M62" i="1" s="1"/>
  <c r="W58" i="1"/>
  <c r="AC74" i="1"/>
  <c r="AC75" i="1" s="1"/>
  <c r="AE58" i="1"/>
  <c r="OB49" i="1" l="1"/>
  <c r="OD48" i="1"/>
  <c r="OF48" i="1" s="1"/>
  <c r="EF52" i="2"/>
  <c r="QR36" i="1"/>
  <c r="QT34" i="1"/>
  <c r="QT36" i="1" s="1"/>
  <c r="AR24" i="2"/>
  <c r="AP26" i="2"/>
  <c r="AP28" i="2" s="1"/>
  <c r="AP29" i="2" s="1"/>
  <c r="RV92" i="1"/>
  <c r="RV94" i="1" s="1"/>
  <c r="RX88" i="1"/>
  <c r="J60" i="1"/>
  <c r="J62" i="1" s="1"/>
  <c r="L57" i="1"/>
  <c r="G64" i="1"/>
  <c r="G65" i="1" s="1"/>
  <c r="BF28" i="2"/>
  <c r="BF30" i="2" s="1"/>
  <c r="EH38" i="2"/>
  <c r="EJ36" i="2"/>
  <c r="OF40" i="1"/>
  <c r="OD44" i="1"/>
  <c r="OD46" i="1" s="1"/>
  <c r="EX21" i="2"/>
  <c r="EZ18" i="2"/>
  <c r="EZ21" i="2" s="1"/>
  <c r="Z50" i="1"/>
  <c r="Z23" i="2"/>
  <c r="X24" i="2"/>
  <c r="RZ34" i="1"/>
  <c r="RZ38" i="1" s="1"/>
  <c r="RZ40" i="1" s="1"/>
  <c r="RX38" i="1"/>
  <c r="RX40" i="1" s="1"/>
  <c r="X63" i="1"/>
  <c r="Z24" i="1"/>
  <c r="RX20" i="1"/>
  <c r="RX22" i="1" s="1"/>
  <c r="RZ16" i="1"/>
  <c r="RZ20" i="1" s="1"/>
  <c r="RZ22" i="1" s="1"/>
  <c r="BJ28" i="2"/>
  <c r="BJ30" i="2" s="1"/>
  <c r="EJ62" i="2"/>
  <c r="EL54" i="2"/>
  <c r="EL62" i="2" s="1"/>
  <c r="GH35" i="1"/>
  <c r="GH37" i="1" s="1"/>
  <c r="RV42" i="1"/>
  <c r="RV44" i="1" s="1"/>
  <c r="NQ41" i="1"/>
  <c r="NQ43" i="1" s="1"/>
  <c r="NR38" i="1"/>
  <c r="EZ16" i="1"/>
  <c r="EX18" i="1"/>
  <c r="GD38" i="2"/>
  <c r="GD42" i="2" s="1"/>
  <c r="GF35" i="2"/>
  <c r="RX78" i="1"/>
  <c r="RX80" i="1" s="1"/>
  <c r="RV24" i="1"/>
  <c r="RV26" i="1" s="1"/>
  <c r="DV33" i="2"/>
  <c r="DT34" i="2"/>
  <c r="GB44" i="2"/>
  <c r="GB45" i="2" s="1"/>
  <c r="JF19" i="1"/>
  <c r="JF20" i="1" s="1"/>
  <c r="BI28" i="2"/>
  <c r="BI30" i="2" s="1"/>
  <c r="U57" i="1"/>
  <c r="U58" i="1" s="1"/>
  <c r="NR39" i="1"/>
  <c r="NP41" i="1"/>
  <c r="NP43" i="1" s="1"/>
  <c r="NP46" i="1" s="1"/>
  <c r="LT17" i="1"/>
  <c r="LV16" i="1"/>
  <c r="LV17" i="1" s="1"/>
  <c r="GF35" i="1"/>
  <c r="GF37" i="1" s="1"/>
  <c r="EX23" i="1"/>
  <c r="EZ20" i="1"/>
  <c r="CP17" i="1"/>
  <c r="CP21" i="1" s="1"/>
  <c r="CN21" i="1"/>
  <c r="AP29" i="1"/>
  <c r="AP30" i="1" s="1"/>
  <c r="RZ78" i="1"/>
  <c r="RZ80" i="1" s="1"/>
  <c r="Z62" i="1"/>
  <c r="AB20" i="1"/>
  <c r="BH16" i="1"/>
  <c r="BF21" i="1"/>
  <c r="BF23" i="1" s="1"/>
  <c r="JH17" i="1"/>
  <c r="JJ16" i="1"/>
  <c r="JJ17" i="1" s="1"/>
  <c r="CP18" i="2"/>
  <c r="CP21" i="2" s="1"/>
  <c r="CN21" i="2"/>
  <c r="BX73" i="2"/>
  <c r="BZ71" i="2"/>
  <c r="BZ73" i="2" s="1"/>
  <c r="AB51" i="1"/>
  <c r="CN28" i="2"/>
  <c r="CN29" i="2" s="1"/>
  <c r="DD22" i="1"/>
  <c r="DD25" i="1" s="1"/>
  <c r="DF18" i="1"/>
  <c r="DF22" i="1" s="1"/>
  <c r="DF25" i="1" s="1"/>
  <c r="HJ20" i="1"/>
  <c r="HL16" i="1"/>
  <c r="AL29" i="1"/>
  <c r="AL30" i="1" s="1"/>
  <c r="BX38" i="2"/>
  <c r="BZ18" i="2"/>
  <c r="BZ38" i="2" s="1"/>
  <c r="E64" i="1"/>
  <c r="E65" i="1" s="1"/>
  <c r="AP21" i="2"/>
  <c r="AR18" i="2"/>
  <c r="V39" i="1"/>
  <c r="V56" i="1" s="1"/>
  <c r="V68" i="1"/>
  <c r="OT20" i="1"/>
  <c r="OT21" i="1"/>
  <c r="RJ28" i="1"/>
  <c r="RJ30" i="1" s="1"/>
  <c r="CP28" i="2"/>
  <c r="CP29" i="2" s="1"/>
  <c r="EH21" i="2"/>
  <c r="EJ17" i="2"/>
  <c r="NP24" i="1"/>
  <c r="NN27" i="1"/>
  <c r="HH22" i="1"/>
  <c r="HH23" i="1"/>
  <c r="DP44" i="2"/>
  <c r="DP46" i="2"/>
  <c r="DP48" i="2" s="1"/>
  <c r="DP49" i="2" s="1"/>
  <c r="LD20" i="1"/>
  <c r="LD24" i="1" s="1"/>
  <c r="LD26" i="1" s="1"/>
  <c r="LF16" i="1"/>
  <c r="LF20" i="1" s="1"/>
  <c r="LF24" i="1" s="1"/>
  <c r="LF26" i="1" s="1"/>
  <c r="AT22" i="1"/>
  <c r="AT25" i="1" s="1"/>
  <c r="AT27" i="1" s="1"/>
  <c r="AR25" i="1"/>
  <c r="AR27" i="1" s="1"/>
  <c r="V64" i="1"/>
  <c r="V65" i="1" s="1"/>
  <c r="PL28" i="1"/>
  <c r="PN26" i="1"/>
  <c r="PN28" i="1" s="1"/>
  <c r="AN29" i="1"/>
  <c r="AN30" i="1" s="1"/>
  <c r="RH28" i="1"/>
  <c r="RH30" i="1" s="1"/>
  <c r="PL23" i="1"/>
  <c r="PN17" i="1"/>
  <c r="PN23" i="1" s="1"/>
  <c r="IR18" i="1"/>
  <c r="IR20" i="1" s="1"/>
  <c r="IT16" i="1"/>
  <c r="IT18" i="1" s="1"/>
  <c r="IT20" i="1" s="1"/>
  <c r="JV25" i="1"/>
  <c r="JV28" i="1" s="1"/>
  <c r="JV30" i="1" s="1"/>
  <c r="JX17" i="1"/>
  <c r="DT37" i="2"/>
  <c r="DR42" i="2"/>
  <c r="F38" i="2"/>
  <c r="LB33" i="1"/>
  <c r="LB28" i="1"/>
  <c r="LB30" i="1" s="1"/>
  <c r="T74" i="1"/>
  <c r="T75" i="1" s="1"/>
  <c r="T1" i="1"/>
  <c r="K64" i="1"/>
  <c r="K65" i="1" s="1"/>
  <c r="EH26" i="2"/>
  <c r="EJ23" i="2"/>
  <c r="DT18" i="1"/>
  <c r="DV16" i="1"/>
  <c r="DV18" i="1" s="1"/>
  <c r="DT28" i="2"/>
  <c r="DT30" i="2" s="1"/>
  <c r="DV25" i="2"/>
  <c r="DV28" i="2" s="1"/>
  <c r="DV30" i="2" s="1"/>
  <c r="AB66" i="1"/>
  <c r="AD52" i="1"/>
  <c r="AS18" i="1"/>
  <c r="EJ23" i="1"/>
  <c r="EL21" i="1"/>
  <c r="EL23" i="1" s="1"/>
  <c r="EX28" i="2"/>
  <c r="Z69" i="1"/>
  <c r="AB49" i="1"/>
  <c r="FP25" i="1"/>
  <c r="FP28" i="1" s="1"/>
  <c r="FR17" i="1"/>
  <c r="FR25" i="1" s="1"/>
  <c r="FR28" i="1" s="1"/>
  <c r="HX21" i="1"/>
  <c r="HX22" i="1" s="1"/>
  <c r="X70" i="1"/>
  <c r="X54" i="1"/>
  <c r="Z42" i="1"/>
  <c r="KZ34" i="1"/>
  <c r="KZ35" i="1" s="1"/>
  <c r="IP22" i="1"/>
  <c r="IP23" i="1" s="1"/>
  <c r="JT31" i="1"/>
  <c r="JT32" i="1" s="1"/>
  <c r="D39" i="2"/>
  <c r="BV57" i="2"/>
  <c r="BV59" i="2" s="1"/>
  <c r="X61" i="1"/>
  <c r="X64" i="1" s="1"/>
  <c r="X38" i="1"/>
  <c r="X73" i="1" s="1"/>
  <c r="X33" i="1"/>
  <c r="X37" i="1"/>
  <c r="X71" i="1" s="1"/>
  <c r="X36" i="1"/>
  <c r="Z17" i="1"/>
  <c r="OV18" i="1"/>
  <c r="OX17" i="1"/>
  <c r="OX18" i="1" s="1"/>
  <c r="EH25" i="1"/>
  <c r="EH27" i="1" s="1"/>
  <c r="PJ30" i="1"/>
  <c r="PJ31" i="1" s="1"/>
  <c r="M64" i="1"/>
  <c r="M65" i="1" s="1"/>
  <c r="EL17" i="1"/>
  <c r="EL19" i="1" s="1"/>
  <c r="EJ19" i="1"/>
  <c r="Z72" i="1"/>
  <c r="AB53" i="1"/>
  <c r="GV16" i="1"/>
  <c r="GT18" i="1"/>
  <c r="DR21" i="1"/>
  <c r="DR22" i="1" s="1"/>
  <c r="DT20" i="1"/>
  <c r="NL21" i="1"/>
  <c r="NL35" i="1" s="1"/>
  <c r="NN18" i="1"/>
  <c r="BG28" i="2"/>
  <c r="BG30" i="2" s="1"/>
  <c r="KN22" i="1"/>
  <c r="KP16" i="1"/>
  <c r="KP22" i="1" s="1"/>
  <c r="EZ25" i="2"/>
  <c r="EZ27" i="2"/>
  <c r="FB24" i="2"/>
  <c r="FN30" i="1"/>
  <c r="FN31" i="1" s="1"/>
  <c r="IB17" i="1"/>
  <c r="HZ19" i="1"/>
  <c r="EL40" i="2"/>
  <c r="EL45" i="2" s="1"/>
  <c r="EJ45" i="2"/>
  <c r="J26" i="2"/>
  <c r="J33" i="2" s="1"/>
  <c r="J36" i="2" s="1"/>
  <c r="L18" i="2"/>
  <c r="EH34" i="2"/>
  <c r="EJ28" i="2"/>
  <c r="BZ44" i="2"/>
  <c r="BZ55" i="2" s="1"/>
  <c r="BX55" i="2"/>
  <c r="OF49" i="1" l="1"/>
  <c r="OD49" i="1"/>
  <c r="OH48" i="1"/>
  <c r="NR41" i="1"/>
  <c r="NR43" i="1" s="1"/>
  <c r="RV96" i="1"/>
  <c r="RV98" i="1"/>
  <c r="RZ88" i="1"/>
  <c r="RZ92" i="1" s="1"/>
  <c r="RZ94" i="1" s="1"/>
  <c r="RZ96" i="1" s="1"/>
  <c r="RZ98" i="1" s="1"/>
  <c r="RX92" i="1"/>
  <c r="RX94" i="1" s="1"/>
  <c r="RX96" i="1" s="1"/>
  <c r="RX98" i="1" s="1"/>
  <c r="EH52" i="2"/>
  <c r="AT24" i="2"/>
  <c r="AT26" i="2" s="1"/>
  <c r="AT28" i="2" s="1"/>
  <c r="AT29" i="2" s="1"/>
  <c r="AR26" i="2"/>
  <c r="EZ28" i="2"/>
  <c r="V57" i="1"/>
  <c r="OV20" i="1"/>
  <c r="OV21" i="1" s="1"/>
  <c r="H38" i="2"/>
  <c r="F39" i="2"/>
  <c r="AR29" i="1"/>
  <c r="AR30" i="1" s="1"/>
  <c r="AT29" i="1"/>
  <c r="AT30" i="1" s="1"/>
  <c r="JJ19" i="1"/>
  <c r="JJ20" i="1" s="1"/>
  <c r="NQ45" i="1"/>
  <c r="NR45" i="1" s="1"/>
  <c r="NR46" i="1" s="1"/>
  <c r="AB50" i="1"/>
  <c r="FP30" i="1"/>
  <c r="FP31" i="1" s="1"/>
  <c r="AB69" i="1"/>
  <c r="AD49" i="1"/>
  <c r="DT42" i="2"/>
  <c r="DV37" i="2"/>
  <c r="DV42" i="2" s="1"/>
  <c r="DV44" i="2" s="1"/>
  <c r="AR21" i="2"/>
  <c r="AT18" i="2"/>
  <c r="AT21" i="2" s="1"/>
  <c r="JH19" i="1"/>
  <c r="JH20" i="1"/>
  <c r="RZ24" i="1"/>
  <c r="RZ26" i="1" s="1"/>
  <c r="AD66" i="1"/>
  <c r="AF52" i="1"/>
  <c r="AF66" i="1" s="1"/>
  <c r="L26" i="2"/>
  <c r="L33" i="2" s="1"/>
  <c r="L36" i="2" s="1"/>
  <c r="N18" i="2"/>
  <c r="N26" i="2" s="1"/>
  <c r="N33" i="2" s="1"/>
  <c r="N36" i="2" s="1"/>
  <c r="JX25" i="1"/>
  <c r="JX28" i="1" s="1"/>
  <c r="JX30" i="1" s="1"/>
  <c r="JZ17" i="1"/>
  <c r="JZ25" i="1" s="1"/>
  <c r="JZ28" i="1" s="1"/>
  <c r="JZ30" i="1" s="1"/>
  <c r="AD51" i="1"/>
  <c r="RX24" i="1"/>
  <c r="RX26" i="1" s="1"/>
  <c r="Z38" i="1"/>
  <c r="Z73" i="1" s="1"/>
  <c r="Z36" i="1"/>
  <c r="Z37" i="1"/>
  <c r="Z71" i="1" s="1"/>
  <c r="Z33" i="1"/>
  <c r="Z61" i="1"/>
  <c r="AB17" i="1"/>
  <c r="AB72" i="1"/>
  <c r="AD53" i="1"/>
  <c r="JV31" i="1"/>
  <c r="JV32" i="1" s="1"/>
  <c r="LF28" i="1"/>
  <c r="LF30" i="1" s="1"/>
  <c r="LF33" i="1"/>
  <c r="HL20" i="1"/>
  <c r="HN16" i="1"/>
  <c r="HN20" i="1" s="1"/>
  <c r="BH21" i="1"/>
  <c r="BH23" i="1" s="1"/>
  <c r="BJ16" i="1"/>
  <c r="BJ21" i="1" s="1"/>
  <c r="BJ23" i="1" s="1"/>
  <c r="GF38" i="2"/>
  <c r="GF42" i="2" s="1"/>
  <c r="GH35" i="2"/>
  <c r="GH38" i="2" s="1"/>
  <c r="GH42" i="2" s="1"/>
  <c r="Z63" i="1"/>
  <c r="AB24" i="1"/>
  <c r="FR30" i="1"/>
  <c r="FR31" i="1" s="1"/>
  <c r="EJ34" i="2"/>
  <c r="EL28" i="2"/>
  <c r="EL34" i="2" s="1"/>
  <c r="ID17" i="1"/>
  <c r="ID19" i="1" s="1"/>
  <c r="IB19" i="1"/>
  <c r="EL25" i="1"/>
  <c r="EL27" i="1" s="1"/>
  <c r="IT22" i="1"/>
  <c r="IT23" i="1" s="1"/>
  <c r="PN30" i="1"/>
  <c r="PN31" i="1" s="1"/>
  <c r="LD33" i="1"/>
  <c r="LD28" i="1"/>
  <c r="LD30" i="1" s="1"/>
  <c r="NP27" i="1"/>
  <c r="NR24" i="1"/>
  <c r="NR27" i="1" s="1"/>
  <c r="HJ22" i="1"/>
  <c r="HJ23" i="1" s="1"/>
  <c r="AB62" i="1"/>
  <c r="AD20" i="1"/>
  <c r="EZ23" i="1"/>
  <c r="FB20" i="1"/>
  <c r="FB23" i="1" s="1"/>
  <c r="GD44" i="2"/>
  <c r="GD45" i="2" s="1"/>
  <c r="HZ21" i="1"/>
  <c r="HZ22" i="1" s="1"/>
  <c r="DR44" i="2"/>
  <c r="DR46" i="2"/>
  <c r="DR48" i="2" s="1"/>
  <c r="DR49" i="2" s="1"/>
  <c r="X68" i="1"/>
  <c r="X39" i="1"/>
  <c r="X56" i="1" s="1"/>
  <c r="Z70" i="1"/>
  <c r="AB42" i="1"/>
  <c r="Z54" i="1"/>
  <c r="NN21" i="1"/>
  <c r="NN35" i="1" s="1"/>
  <c r="NP18" i="1"/>
  <c r="EJ25" i="1"/>
  <c r="EJ27" i="1" s="1"/>
  <c r="LB34" i="1"/>
  <c r="LB35" i="1"/>
  <c r="IR22" i="1"/>
  <c r="IR23" i="1" s="1"/>
  <c r="PL30" i="1"/>
  <c r="PL31" i="1" s="1"/>
  <c r="EJ21" i="2"/>
  <c r="EL17" i="2"/>
  <c r="EL21" i="2" s="1"/>
  <c r="U74" i="1"/>
  <c r="U75" i="1" s="1"/>
  <c r="RX42" i="1"/>
  <c r="RX44" i="1" s="1"/>
  <c r="AB23" i="2"/>
  <c r="Z24" i="2"/>
  <c r="OH40" i="1"/>
  <c r="OH44" i="1" s="1"/>
  <c r="OH46" i="1" s="1"/>
  <c r="OF44" i="1"/>
  <c r="OF46" i="1" s="1"/>
  <c r="L60" i="1"/>
  <c r="L62" i="1" s="1"/>
  <c r="N57" i="1"/>
  <c r="N60" i="1" s="1"/>
  <c r="N62" i="1" s="1"/>
  <c r="BZ57" i="2"/>
  <c r="BZ59" i="2" s="1"/>
  <c r="GX16" i="1"/>
  <c r="GX18" i="1" s="1"/>
  <c r="GV18" i="1"/>
  <c r="X65" i="1"/>
  <c r="FB27" i="2"/>
  <c r="FB25" i="2"/>
  <c r="BX57" i="2"/>
  <c r="BX59" i="2" s="1"/>
  <c r="DV20" i="1"/>
  <c r="DT21" i="1"/>
  <c r="DT22" i="1" s="1"/>
  <c r="OX20" i="1"/>
  <c r="OX21" i="1" s="1"/>
  <c r="EJ26" i="2"/>
  <c r="EL23" i="2"/>
  <c r="EL26" i="2" s="1"/>
  <c r="DV34" i="2"/>
  <c r="FB16" i="1"/>
  <c r="FB18" i="1" s="1"/>
  <c r="EZ18" i="1"/>
  <c r="RZ42" i="1"/>
  <c r="RZ44" i="1" s="1"/>
  <c r="EJ38" i="2"/>
  <c r="EL36" i="2"/>
  <c r="EL38" i="2" s="1"/>
  <c r="J64" i="1"/>
  <c r="J65" i="1" s="1"/>
  <c r="FB28" i="2" l="1"/>
  <c r="OH49" i="1"/>
  <c r="EL52" i="2"/>
  <c r="AR28" i="2"/>
  <c r="AR29" i="2"/>
  <c r="EJ52" i="2"/>
  <c r="HL22" i="1"/>
  <c r="HL23" i="1" s="1"/>
  <c r="AB63" i="1"/>
  <c r="AD24" i="1"/>
  <c r="LF34" i="1"/>
  <c r="LF35" i="1" s="1"/>
  <c r="AB61" i="1"/>
  <c r="AB33" i="1"/>
  <c r="AB38" i="1"/>
  <c r="AB73" i="1" s="1"/>
  <c r="AB36" i="1"/>
  <c r="AB37" i="1"/>
  <c r="AB71" i="1" s="1"/>
  <c r="AD17" i="1"/>
  <c r="AF51" i="1"/>
  <c r="AD50" i="1"/>
  <c r="J38" i="2"/>
  <c r="H39" i="2"/>
  <c r="HN22" i="1"/>
  <c r="HN23" i="1" s="1"/>
  <c r="Z64" i="1"/>
  <c r="Z65" i="1" s="1"/>
  <c r="IB21" i="1"/>
  <c r="IB22" i="1" s="1"/>
  <c r="GH44" i="2"/>
  <c r="GH45" i="2" s="1"/>
  <c r="DT44" i="2"/>
  <c r="DT46" i="2"/>
  <c r="DV21" i="1"/>
  <c r="DV22" i="1" s="1"/>
  <c r="NP21" i="1"/>
  <c r="NP35" i="1" s="1"/>
  <c r="NR18" i="1"/>
  <c r="NR21" i="1" s="1"/>
  <c r="NR35" i="1" s="1"/>
  <c r="AD62" i="1"/>
  <c r="AF20" i="1"/>
  <c r="AF62" i="1" s="1"/>
  <c r="LD34" i="1"/>
  <c r="LD35" i="1"/>
  <c r="ID21" i="1"/>
  <c r="ID22" i="1" s="1"/>
  <c r="GF44" i="2"/>
  <c r="GF45" i="2" s="1"/>
  <c r="JZ31" i="1"/>
  <c r="JZ32" i="1" s="1"/>
  <c r="NQ46" i="1"/>
  <c r="L64" i="1"/>
  <c r="L65" i="1"/>
  <c r="DV46" i="2"/>
  <c r="AD23" i="2"/>
  <c r="AD24" i="2" s="1"/>
  <c r="AB24" i="2"/>
  <c r="Z68" i="1"/>
  <c r="Z39" i="1"/>
  <c r="Z56" i="1" s="1"/>
  <c r="JX31" i="1"/>
  <c r="JX32" i="1" s="1"/>
  <c r="AD69" i="1"/>
  <c r="AF49" i="1"/>
  <c r="AF69" i="1" s="1"/>
  <c r="V74" i="1"/>
  <c r="V75" i="1" s="1"/>
  <c r="N64" i="1"/>
  <c r="N65" i="1" s="1"/>
  <c r="AB70" i="1"/>
  <c r="AB54" i="1"/>
  <c r="AD42" i="1"/>
  <c r="X57" i="1"/>
  <c r="AD72" i="1"/>
  <c r="AF53" i="1"/>
  <c r="AF72" i="1" s="1"/>
  <c r="V58" i="1"/>
  <c r="DT48" i="2" l="1"/>
  <c r="DT49" i="2" s="1"/>
  <c r="DV48" i="2"/>
  <c r="DV49" i="2" s="1"/>
  <c r="Z57" i="1"/>
  <c r="L38" i="2"/>
  <c r="J39" i="2"/>
  <c r="AF50" i="1"/>
  <c r="AB68" i="1"/>
  <c r="AB39" i="1"/>
  <c r="AB56" i="1" s="1"/>
  <c r="AF42" i="1"/>
  <c r="AD70" i="1"/>
  <c r="AD54" i="1"/>
  <c r="X74" i="1"/>
  <c r="X75" i="1" s="1"/>
  <c r="AB64" i="1"/>
  <c r="AB65" i="1" s="1"/>
  <c r="X58" i="1"/>
  <c r="AD61" i="1"/>
  <c r="AD64" i="1" s="1"/>
  <c r="AD38" i="1"/>
  <c r="AD73" i="1" s="1"/>
  <c r="AD36" i="1"/>
  <c r="AD33" i="1"/>
  <c r="AD37" i="1"/>
  <c r="AD71" i="1" s="1"/>
  <c r="AF17" i="1"/>
  <c r="AD63" i="1"/>
  <c r="AF24" i="1"/>
  <c r="AF63" i="1" s="1"/>
  <c r="AF61" i="1" l="1"/>
  <c r="AF64" i="1" s="1"/>
  <c r="AF38" i="1"/>
  <c r="AF73" i="1" s="1"/>
  <c r="AF33" i="1"/>
  <c r="AF37" i="1"/>
  <c r="AF71" i="1" s="1"/>
  <c r="AF36" i="1"/>
  <c r="AD65" i="1"/>
  <c r="AD39" i="1"/>
  <c r="AD56" i="1" s="1"/>
  <c r="AD68" i="1"/>
  <c r="N38" i="2"/>
  <c r="N39" i="2" s="1"/>
  <c r="L39" i="2"/>
  <c r="AF70" i="1"/>
  <c r="AF54" i="1"/>
  <c r="Z74" i="1"/>
  <c r="Z75" i="1" s="1"/>
  <c r="AB57" i="1"/>
  <c r="AB58" i="1" s="1"/>
  <c r="Z58" i="1"/>
  <c r="AD57" i="1" l="1"/>
  <c r="AF65" i="1"/>
  <c r="AB74" i="1"/>
  <c r="AB75" i="1" s="1"/>
  <c r="AF68" i="1"/>
  <c r="AF39" i="1"/>
  <c r="AF56" i="1" s="1"/>
  <c r="AF57" i="1" l="1"/>
  <c r="AD74" i="1"/>
  <c r="AD75" i="1" s="1"/>
  <c r="AD58" i="1"/>
  <c r="AF74" i="1" l="1"/>
  <c r="AF75" i="1" s="1"/>
  <c r="AF76" i="1" s="1"/>
  <c r="AF58" i="1"/>
  <c r="BR16" i="1" l="1"/>
  <c r="BR21" i="1" l="1"/>
  <c r="BQ21" i="1" s="1"/>
  <c r="BQ23" i="1" s="1"/>
  <c r="BR23" i="1" l="1"/>
  <c r="BQ24" i="1"/>
  <c r="BR24" i="1" l="1"/>
  <c r="MI26" i="1" l="1"/>
  <c r="MI28" i="1" s="1"/>
  <c r="MI31" i="1" s="1"/>
  <c r="MI32" i="1" s="1"/>
  <c r="MI33" i="1" s="1"/>
  <c r="MK26" i="1" l="1"/>
  <c r="MK28" i="1" s="1"/>
  <c r="MK31" i="1" s="1"/>
  <c r="MK32" i="1" s="1"/>
  <c r="MK33" i="1" s="1"/>
  <c r="BT16" i="1" l="1"/>
  <c r="BT21" i="1" l="1"/>
  <c r="BS21" i="1" s="1"/>
  <c r="BS23" i="1" s="1"/>
  <c r="BV16" i="1"/>
  <c r="BV21" i="1" l="1"/>
  <c r="BU21" i="1" s="1"/>
  <c r="BU23" i="1" s="1"/>
  <c r="BU24" i="1" s="1"/>
  <c r="BX16" i="1"/>
  <c r="BS24" i="1"/>
  <c r="BT23" i="1"/>
  <c r="BV23" i="1" l="1"/>
  <c r="BT24" i="1"/>
  <c r="BX21" i="1"/>
  <c r="BW21" i="1" s="1"/>
  <c r="BW23" i="1" s="1"/>
  <c r="BW24" i="1" s="1"/>
  <c r="BZ16" i="1"/>
  <c r="BZ21" i="1" s="1"/>
  <c r="BY21" i="1" s="1"/>
  <c r="BY23" i="1" s="1"/>
  <c r="BY24" i="1" s="1"/>
  <c r="BX23" i="1" l="1"/>
  <c r="BV24" i="1"/>
  <c r="BX24" i="1" l="1"/>
  <c r="BZ23" i="1"/>
  <c r="BZ24" i="1" s="1"/>
</calcChain>
</file>

<file path=xl/sharedStrings.xml><?xml version="1.0" encoding="utf-8"?>
<sst xmlns="http://schemas.openxmlformats.org/spreadsheetml/2006/main" count="3372" uniqueCount="566">
  <si>
    <t>Adj.</t>
  </si>
  <si>
    <t>REMOVED</t>
  </si>
  <si>
    <t>Adjs.</t>
  </si>
  <si>
    <t>6.31, 6.32, 6.33, 6.34</t>
  </si>
  <si>
    <t>PROVISIONAL PROFORMA ADDITIONS</t>
  </si>
  <si>
    <t>AMA</t>
  </si>
  <si>
    <t>EOP</t>
  </si>
  <si>
    <t>DEC 2021</t>
  </si>
  <si>
    <t>ADJUSTED</t>
  </si>
  <si>
    <t>12ME JUNE 2021</t>
  </si>
  <si>
    <t>RESTATED</t>
  </si>
  <si>
    <t>PROFORMA</t>
  </si>
  <si>
    <t>GAP YEAR</t>
  </si>
  <si>
    <t>RESULTS</t>
  </si>
  <si>
    <t>RATE YEAR 1</t>
  </si>
  <si>
    <t>RATE YEAR 2</t>
  </si>
  <si>
    <t>RATE YEAR 3</t>
  </si>
  <si>
    <t>LINE</t>
  </si>
  <si>
    <t>TEST</t>
  </si>
  <si>
    <t>RESTATING</t>
  </si>
  <si>
    <t>RESULTS OF</t>
  </si>
  <si>
    <t>PERIOD</t>
  </si>
  <si>
    <t>PROVISIONAL</t>
  </si>
  <si>
    <t>START OF</t>
  </si>
  <si>
    <t>END OF</t>
  </si>
  <si>
    <t>NO.</t>
  </si>
  <si>
    <t>DESCRIPTION</t>
  </si>
  <si>
    <t>%'s</t>
  </si>
  <si>
    <t>YEAR</t>
  </si>
  <si>
    <t>ADJUSTMENTS</t>
  </si>
  <si>
    <t>OPERATIONS</t>
  </si>
  <si>
    <t>ADJUSTMENT</t>
  </si>
  <si>
    <t>RATEBASE</t>
  </si>
  <si>
    <t>SALES TO CUSTOMERS</t>
  </si>
  <si>
    <t>RATE BASE:</t>
  </si>
  <si>
    <t>from EOP Adj</t>
  </si>
  <si>
    <t>from EOP Adj.</t>
  </si>
  <si>
    <t>PROGRAMMATC (ADJUSTMENT 6.31)</t>
  </si>
  <si>
    <t>REMOVE REVENUES ASSOCIATED WITH RIDERS:</t>
  </si>
  <si>
    <t>GPI IN KWH</t>
  </si>
  <si>
    <t>INCREASE(DECREASE) FIT</t>
  </si>
  <si>
    <t xml:space="preserve">RATE BASE </t>
  </si>
  <si>
    <t>EXPENSES TO BE NORMALIZED:</t>
  </si>
  <si>
    <t>EXCISE TAXES</t>
  </si>
  <si>
    <t>BENEFIT CONTRIBUTION:</t>
  </si>
  <si>
    <t>INJURIES &amp; DAMAGES ACCRUALS</t>
  </si>
  <si>
    <t>INCENTIVE / MERIT PAY:</t>
  </si>
  <si>
    <t>INTEREST EXPENSE AT MOST CURRENT INTEREST RATE</t>
  </si>
  <si>
    <t>PROPERTY INSURANCE EXPENSE</t>
  </si>
  <si>
    <t xml:space="preserve">AMORTIZATION OF NET DEFERRED GAIN </t>
  </si>
  <si>
    <t>D &amp; O INS. CHG  EXPENSE</t>
  </si>
  <si>
    <t>QUALIFIED RETIREMENT FUND</t>
  </si>
  <si>
    <t>WAGES:</t>
  </si>
  <si>
    <t>GROSS UTILITY PLANT IN SERVICE</t>
  </si>
  <si>
    <t>403 ELEC. DEPRECIATION EXPENSE</t>
  </si>
  <si>
    <t>WUTC FILING FEE</t>
  </si>
  <si>
    <t>RATEBASE:</t>
  </si>
  <si>
    <t>From EOP Adj.</t>
  </si>
  <si>
    <t>RATEBASE (AMA) UTILITY PLANT RATEBASE</t>
  </si>
  <si>
    <t>REGULATORY ASSET/LIABILITY</t>
  </si>
  <si>
    <t>REMOVE SCHEDULE 95A - FEDERAL INCENTIVE TRACKER (NOTE 2)</t>
  </si>
  <si>
    <t>REMOVE CONSERVATION RIDER - SCHEDULE 120</t>
  </si>
  <si>
    <t>DFIT ALL OTHER</t>
  </si>
  <si>
    <t xml:space="preserve"> </t>
  </si>
  <si>
    <t>INCREASE (DECREASE) EXPENSE IN UNCOLLECTIBLES</t>
  </si>
  <si>
    <t>EXPENSES OF LAST 2 COMPLETED GRCS</t>
  </si>
  <si>
    <t>NON-UNION EMPLOYEES</t>
  </si>
  <si>
    <t>INJURIES &amp; DAMAGES PAYMENTS IN EXCESS OF ACCRUALS</t>
  </si>
  <si>
    <t>PURCHASED POWER</t>
  </si>
  <si>
    <t>NON-UNION (INC. EXECUTIVES)</t>
  </si>
  <si>
    <t>COLSTRIP PROPERTY INSURANCE</t>
  </si>
  <si>
    <r>
      <t>APPROVED &amp; PENDING IN  UE-190530 DEF. GAIN/LOSS (</t>
    </r>
    <r>
      <rPr>
        <b/>
        <sz val="8"/>
        <color rgb="FF0000FF"/>
        <rFont val="Times New Roman"/>
        <family val="1"/>
      </rPr>
      <t>3 yr amort</t>
    </r>
    <r>
      <rPr>
        <sz val="10"/>
        <color theme="1"/>
        <rFont val="Times New Roman"/>
        <family val="1"/>
      </rPr>
      <t>.)</t>
    </r>
  </si>
  <si>
    <t>INCREASE(DECREASE) EXPENSE</t>
  </si>
  <si>
    <t>ACCUM DEPR AND AMORT</t>
  </si>
  <si>
    <t>403 ELEC. PORTION OF COMMON</t>
  </si>
  <si>
    <t>INCREASE(DECREASE)  WUTC FILING FEE</t>
  </si>
  <si>
    <t>O&amp;M TOTAL ESCALATIONS:</t>
  </si>
  <si>
    <t>PLANT:</t>
  </si>
  <si>
    <t>UTILITY PLANT</t>
  </si>
  <si>
    <t>AMORTIZATION OF DEFERRED ENVIRONMENTAL REMEDIATION COSTS AND RECOVERIES</t>
  </si>
  <si>
    <t>COVID-19 DEFERRAL- DIRECT COSTS &amp; FOREGONE REVENUE</t>
  </si>
  <si>
    <t>REMOVE SCHEDULE 139 RESOURCE CHARGE</t>
  </si>
  <si>
    <t>REMOVE PROPERTY TAX TRACKER - SCHEDULE 140</t>
  </si>
  <si>
    <t>AVERAGE PRICING PER KWH</t>
  </si>
  <si>
    <t>DFIT TREASURY GRANT AMORTIZATION</t>
  </si>
  <si>
    <t xml:space="preserve">      2019 AND 2017 GRC EXPENSES TO BE NORMALIZED</t>
  </si>
  <si>
    <t>INCREASE(DECREASE) EXCISE TAX</t>
  </si>
  <si>
    <t>UNION EMPLOYEES</t>
  </si>
  <si>
    <t>INCREASE/(DECREASE) IN EXPENSE</t>
  </si>
  <si>
    <t>OTHER POWER SUPPLY</t>
  </si>
  <si>
    <t>INVESTMENT PLAN APPLICABLE TO MANAGEMENT</t>
  </si>
  <si>
    <t>INCREASE (DECREASE) NOI</t>
  </si>
  <si>
    <t>LIABILITY INSURANCE EXPENSE</t>
  </si>
  <si>
    <r>
      <t>APPROVED  IN UE-190530 SHUFFLETON GAIN (</t>
    </r>
    <r>
      <rPr>
        <b/>
        <sz val="8"/>
        <color rgb="FF0000FF"/>
        <rFont val="Times New Roman"/>
        <family val="1"/>
      </rPr>
      <t>2 yr amort</t>
    </r>
    <r>
      <rPr>
        <sz val="10"/>
        <color theme="1"/>
        <rFont val="Times New Roman"/>
        <family val="1"/>
      </rPr>
      <t>.)</t>
    </r>
  </si>
  <si>
    <t>INCREASE (DECREASE) IN EXPENSE</t>
  </si>
  <si>
    <t xml:space="preserve">  DEFERRED DEBITS AND CREDITS</t>
  </si>
  <si>
    <t>404 ELEC. AMORTIZATION EXPENSE</t>
  </si>
  <si>
    <t>OTHER POWER SUPPLY EXPENSES</t>
  </si>
  <si>
    <t>ELECTRIC AMR PLANT IN SERVICE</t>
  </si>
  <si>
    <t>ELECTRIC AMI</t>
  </si>
  <si>
    <t xml:space="preserve">PLANT ADDITIONS </t>
  </si>
  <si>
    <t>TOTAL INCREASE (DECREASE) OPERATING EXPENSE</t>
  </si>
  <si>
    <t>COVID-19 DEFERRED ACCUM AMORT</t>
  </si>
  <si>
    <t>ADJUSTMENT TO RATE BASE:</t>
  </si>
  <si>
    <t>REMOVE SCHEDULE 139 CREDIT</t>
  </si>
  <si>
    <t>REMOVE MUNICIPAL TAXES - SCHEDULE 81 - RETAIL CUSTOMERS</t>
  </si>
  <si>
    <t>DFIT EDIT REVERSALS</t>
  </si>
  <si>
    <t>TOTAL INSURANCE COSTS</t>
  </si>
  <si>
    <t>`</t>
  </si>
  <si>
    <t>TRANSMISSION</t>
  </si>
  <si>
    <t>COLSTRIP LIABILITY INSURANCE</t>
  </si>
  <si>
    <t>INCREASE (DECREASE) EXPENSE  (LINE 2)</t>
  </si>
  <si>
    <t>INCREASE (DECREASE) FIT</t>
  </si>
  <si>
    <t xml:space="preserve">  DEFERRED TAXES</t>
  </si>
  <si>
    <t>404 ELEC. PORTION OF COMMON</t>
  </si>
  <si>
    <t xml:space="preserve">INCREASE(DECREASE) OPERATING EXPENSE </t>
  </si>
  <si>
    <t>TRANSMISSION EXPENSE</t>
  </si>
  <si>
    <t>ACCUMULATED DEPRECIATION FOR ELECTRIC AMR</t>
  </si>
  <si>
    <t>ELECTRIC PORTION OF COMMON AMI</t>
  </si>
  <si>
    <t>ACCUM DEPRECIATION</t>
  </si>
  <si>
    <t xml:space="preserve">COVID-19 DEFERRED ACCUM DFIT </t>
  </si>
  <si>
    <t>GROSS PLANT</t>
  </si>
  <si>
    <t>SCHEDULE 141</t>
  </si>
  <si>
    <t>REMOVE MUNICIPAL TAXES - SCHEDULE 81 - WHOLESALE CUSTOMERS</t>
  </si>
  <si>
    <t>TEMPERATURE NORMALIZATION ADJUSTMENT</t>
  </si>
  <si>
    <t>DFIT FLOW-THROUGH REVERSALS</t>
  </si>
  <si>
    <t>WEIGHTED COST OF DEBT</t>
  </si>
  <si>
    <t xml:space="preserve">EXPENSES OF LAST 2 COMPLETED PCORCS </t>
  </si>
  <si>
    <t>DISTRIBUTION</t>
  </si>
  <si>
    <t>IBEW</t>
  </si>
  <si>
    <t>INCREASE(DECREASE) OPERATING EXPENSE (LINE 3)</t>
  </si>
  <si>
    <t xml:space="preserve">  ALLOWANCE FOR WORKING CAPITAL</t>
  </si>
  <si>
    <t>SUBTOTAL DEPRECIATION EXPENSE 403</t>
  </si>
  <si>
    <t>INCREASE(DECREASE) FIT @</t>
  </si>
  <si>
    <t>DISTRIBUTION EXPENSE</t>
  </si>
  <si>
    <t>ACCUMULATED DEFERRED INCOME TAXES (NOTE 1)</t>
  </si>
  <si>
    <t>DEFERRED INCOME TAX LIABILITY</t>
  </si>
  <si>
    <t xml:space="preserve">INCREASE (DECREASE) FIT @ 21% </t>
  </si>
  <si>
    <t>COVID-19 DEFERRAL- SAVINGS</t>
  </si>
  <si>
    <t>ACCUM. DEPRECIATION &amp; AMORTIZATION</t>
  </si>
  <si>
    <t>TOTAL DEPRECIATION AND AMORTIZATION EXPENSE</t>
  </si>
  <si>
    <t>SCHEDULE 141X</t>
  </si>
  <si>
    <t>REMOVE LOW INCOME RIDER - SCHEDULE 129</t>
  </si>
  <si>
    <t xml:space="preserve">INCREASE (DECREASE) FIT </t>
  </si>
  <si>
    <t>PROFORMA INTEREST</t>
  </si>
  <si>
    <t xml:space="preserve">     2020 AND 2014 PCORC EXPENSES TO BE NORMALIZED</t>
  </si>
  <si>
    <t>APPLICABLE TO OPERATIONS @</t>
  </si>
  <si>
    <t>INCREASE (DECREASE) FIT @</t>
  </si>
  <si>
    <t>CUSTOMER ACCTS</t>
  </si>
  <si>
    <t>INVESTMENT PLAN APPLICABLE TO IBEW</t>
  </si>
  <si>
    <t xml:space="preserve">  OTHER</t>
  </si>
  <si>
    <t>403.1 ELEC. ASSET RETIREMENT COST DEPRECIATION</t>
  </si>
  <si>
    <t>INCREASE(DECREASE) NOI</t>
  </si>
  <si>
    <t>CUSTOMER ACCTS EXPENSES</t>
  </si>
  <si>
    <t>NET ELECTRIC AMR PLANT</t>
  </si>
  <si>
    <t>TOTAL ELECTRIC AMI PLANT</t>
  </si>
  <si>
    <t>TOTAL UTILITY PLANT</t>
  </si>
  <si>
    <t>TOTAL ADJUSTMENT TO RATEBASE</t>
  </si>
  <si>
    <t>SCHEDULE 141Y</t>
  </si>
  <si>
    <t>REMOVE RESIDENTIAL EXCHANGE - SCH 194</t>
  </si>
  <si>
    <t>UNCOLLECTIBLES @</t>
  </si>
  <si>
    <t/>
  </si>
  <si>
    <t>TOTAL INCREASE (DECREASE) EXPENSE</t>
  </si>
  <si>
    <t>CHARGED TO EXPENSE</t>
  </si>
  <si>
    <t>CUSTOMER SERVICE</t>
  </si>
  <si>
    <t>TOTAL RATE BASE</t>
  </si>
  <si>
    <t>403.1 ELEC. PORTION OF COMMON</t>
  </si>
  <si>
    <t>CUSTOMER SERVICE EXPENSES</t>
  </si>
  <si>
    <t>INCREASE (DECREASE) EXPENSE</t>
  </si>
  <si>
    <t>SCHEDULE 141Z (NOTE 2)</t>
  </si>
  <si>
    <t>REMOVE REC PROCEEDS - SCH 137</t>
  </si>
  <si>
    <t>ANNUAL FILING FEE @</t>
  </si>
  <si>
    <t xml:space="preserve">INCREASE(DECREASE) NOI </t>
  </si>
  <si>
    <t xml:space="preserve">INCREASE (DECREASE) FIT @ </t>
  </si>
  <si>
    <t>INCREASE (DECREASE ) EXPENSE</t>
  </si>
  <si>
    <t>SALES</t>
  </si>
  <si>
    <t>UA</t>
  </si>
  <si>
    <t>411.10 ELEC. ASSET RETIREMENT OBLIGATION ACCRETION</t>
  </si>
  <si>
    <t>CONSERVATION AMORTIZATION</t>
  </si>
  <si>
    <t>REGULATORY ASSET:</t>
  </si>
  <si>
    <t>ACCUMULATED DEPRECIATION:</t>
  </si>
  <si>
    <t>DEFERRALS</t>
  </si>
  <si>
    <t xml:space="preserve">TOTAL COVID-19 RELATED DEFERRAL RB </t>
  </si>
  <si>
    <t>ANNUALIZE GENERAL RATE CASE RATES EFF 10-15-2020</t>
  </si>
  <si>
    <t>REMOVE AMORTIZATION ASSOCIATED WITH SCH 137 REC PROCEEDS</t>
  </si>
  <si>
    <t>STATE UTILITY TAX @</t>
  </si>
  <si>
    <t>INCREASE(DECREASE) FIT @ 21%</t>
  </si>
  <si>
    <t>ADMIN. &amp; GENERAL</t>
  </si>
  <si>
    <t>INVESTMENT PLAN APPLICABLE TO UA</t>
  </si>
  <si>
    <t>TOTAL DEPRECIATION AND ACCRETION</t>
  </si>
  <si>
    <t>ADMIN &amp; GENERAL EXPENSE</t>
  </si>
  <si>
    <t>ELECTRIC AMR REGULATORY ASSET</t>
  </si>
  <si>
    <t>DEPRECIATION DEFERRAL</t>
  </si>
  <si>
    <t>ANNUALIZE GENERAL RATE CASE PLR RATES EFF 10-1-2021</t>
  </si>
  <si>
    <t>REMOVE DECOUPLING SCH 142 REVENUE</t>
  </si>
  <si>
    <t>PRODUCTION</t>
  </si>
  <si>
    <t>TOTAL INCENTIVE / MERIT PAY</t>
  </si>
  <si>
    <t>TOTAL WAGE INCREASE</t>
  </si>
  <si>
    <t>TAXES OTHER THAN INCOME TAXES</t>
  </si>
  <si>
    <t>ACCUMULATED AMORTIZATION OF REG ASSET</t>
  </si>
  <si>
    <t>T1 DEPRECIATION DEFERRAL</t>
  </si>
  <si>
    <t>OPERATING EXPENSE</t>
  </si>
  <si>
    <t>RECLASSIFY TRANSPORTATION REVENUES FROM OTHER OPERATING</t>
  </si>
  <si>
    <t>REMOVE DECOUPLING SCH 142 SURCHARGE AMORT EXPENSE</t>
  </si>
  <si>
    <t>NON-PRODUCTION</t>
  </si>
  <si>
    <t>TOTAL</t>
  </si>
  <si>
    <t>SUBTOTAL</t>
  </si>
  <si>
    <t>ACCUMULATED DEFERRED INCOME TAXES</t>
  </si>
  <si>
    <t>T1 ACCUM AMORT ON DEPRECIATION DEFERRAL</t>
  </si>
  <si>
    <t>AMORTIZATION EXPENSE- DIRECT COSTS &amp; FOREGONE REVENUE</t>
  </si>
  <si>
    <t>SCHEDULE 40 ADJUSTMENT</t>
  </si>
  <si>
    <t>GREEN POWER - SCH 135/136</t>
  </si>
  <si>
    <t>INCREASE (DECREASE) OPERATING INCOME BEFORE INCOME TAXES</t>
  </si>
  <si>
    <t>COLSTRIP</t>
  </si>
  <si>
    <t>PAYROLL TAXES ASSOCI WITH MERIT PAY</t>
  </si>
  <si>
    <t>TOTAL PROFORMA COSTS</t>
  </si>
  <si>
    <t>PAYROLL TAXES</t>
  </si>
  <si>
    <t>NET ELECTRIC AMR REGULATORY ASSET</t>
  </si>
  <si>
    <t>TOTAL ELECTRIC AMI ACCUM DEPRECIATION</t>
  </si>
  <si>
    <t xml:space="preserve">T1 DFIT ON DEPRECIATION DEFERRAL </t>
  </si>
  <si>
    <t>AMORTIZATION EXPENSE - SAVINGS</t>
  </si>
  <si>
    <t>UNBILLED REVENUE CHANGE</t>
  </si>
  <si>
    <t>GREEN POWER - SCH 135/136 ELIMINATE OVER EXPENSED</t>
  </si>
  <si>
    <t>EDIT ELECTRIC RATEBASE</t>
  </si>
  <si>
    <t>INCREASE (DECREASE ) IN EXPENSE</t>
  </si>
  <si>
    <t>TOTAL WAGES &amp; TAXES</t>
  </si>
  <si>
    <t>TOTAL INCREASE (DECREASE) IN COSTS</t>
  </si>
  <si>
    <t>T2 DEPRECIATION DEFERRAL ADDITIONS</t>
  </si>
  <si>
    <t>INCREASE(DECREASE) IN OPERATING EXPENSE</t>
  </si>
  <si>
    <t>INCREASE TO GROSS PLANT</t>
  </si>
  <si>
    <t>ADJUST RATE YEAR REVENUES</t>
  </si>
  <si>
    <t>COSTS APPLICABLE TO OPERATIONS</t>
  </si>
  <si>
    <t>NET RATEBASE</t>
  </si>
  <si>
    <t>ADIT:</t>
  </si>
  <si>
    <t xml:space="preserve">T2 ACCUMULATED DEPRECIATION DEFERRAL </t>
  </si>
  <si>
    <t>DFIT REVERSAL TO FIT</t>
  </si>
  <si>
    <t>INCREASE TO ACCUM. DEPRECIATION &amp; AMORTIZATION</t>
  </si>
  <si>
    <t>OTHER - SALES</t>
  </si>
  <si>
    <t>NOTE: ADJUSTMENTS TO ADIT ARE MADE IN ALL OTHER ADJUSTMENTS WITH RATE BASE COMPONENTS</t>
  </si>
  <si>
    <t>INCREASE (DECREASE) OPERATING EXPENSE</t>
  </si>
  <si>
    <t>T2 DEFERRED INCOME TAX LIABILITY</t>
  </si>
  <si>
    <t>INCREASE TO ACCUMULATED DEFERRED INCOME TAXES</t>
  </si>
  <si>
    <t>OTHER- RESALE</t>
  </si>
  <si>
    <t xml:space="preserve">REMOVE PCA AMORTIZATION OF CUSTOMER RECEIVALBE UE200893 </t>
  </si>
  <si>
    <t>INCREASE (DECREASE) OPERATING INCOME</t>
  </si>
  <si>
    <t>OPERATING INCOME/EXPENSE:</t>
  </si>
  <si>
    <t>TOTAL ADJUSTMENT TO RATE BASE</t>
  </si>
  <si>
    <t>ADJUSTMENTS TO SALES TO CUSTOMERS</t>
  </si>
  <si>
    <t>TOTAL (INCREASE) DECREASE REVENUES</t>
  </si>
  <si>
    <t>ADJUSTMENT TO ACCUM. DEPREC. AT 100% DEPREC. EXP. LINE 9</t>
  </si>
  <si>
    <t>AMORTIZATION OF ELECTRIC AMR REGULATORY ASSET</t>
  </si>
  <si>
    <t>TOTAL ELECTRIC AMI ADIT</t>
  </si>
  <si>
    <t>Note:  Amounts in shaded areas are different from the June 27, 2022 revised filing.</t>
  </si>
  <si>
    <t>ADJUSTMENT TO ACCUM. DEPREC.</t>
  </si>
  <si>
    <t>CUSTOMER DRIVEN PROGRAMMATIC PROVISIONAL PROFORMA (ADJUSTMENT 6.32)</t>
  </si>
  <si>
    <t>OTHER OPERATING REVENUES</t>
  </si>
  <si>
    <t xml:space="preserve">TOTAL </t>
  </si>
  <si>
    <t>DFIT</t>
  </si>
  <si>
    <t>TOTAL DEPRECIATION DEFERRALS</t>
  </si>
  <si>
    <t>ADJUSTMENT TO ADIT IS IN ADJ 6.29 AND TO EDIT IS IN 6.04</t>
  </si>
  <si>
    <t>ADJUST PROGRAM REVENUES FOR COMMUNITY SOLAR</t>
  </si>
  <si>
    <t>DECREASE REVENUE SENSITIVE ITEMS FOR DECREASE IN REVENUES:</t>
  </si>
  <si>
    <t>Note:  Amounts in bold and italics are different from the June 27, 2022 revised filing.</t>
  </si>
  <si>
    <t>TOTAL OPERATING EXPENSES</t>
  </si>
  <si>
    <t>ADJUST PROGRAM REVENUES FOR UP &amp; GO EVSE</t>
  </si>
  <si>
    <t>BAD DEBTS</t>
  </si>
  <si>
    <t>ADJUST PROGRAM REVENUES FOR TRANSP ELEC PLAN TEP</t>
  </si>
  <si>
    <t>ANNUAL FILING FEE</t>
  </si>
  <si>
    <t>INCLUDE RATE YEAR SCHEDULE 139 NET CREDIT</t>
  </si>
  <si>
    <t>STATE UTILITY TAX</t>
  </si>
  <si>
    <t>New - Debt Return for Test Year Plant</t>
  </si>
  <si>
    <t>REMOVE CURRENT PERIOD DECOUPLING DEFERRALS</t>
  </si>
  <si>
    <t>T1 REMOVE TY DEPRECIATION DEFERRAL</t>
  </si>
  <si>
    <t>REMOVE REVENUE DEFERRALS FOR TAX REFORM</t>
  </si>
  <si>
    <t>T1 AMORTIZATION OF DEPRECIATION DEFERRAL</t>
  </si>
  <si>
    <t>RECLASSIFY TRANPORTATION REVENUES TO SALES TO CUSTOMERS</t>
  </si>
  <si>
    <t>REMOVE EXPENSES ASSOCIATED WITH RIDERS</t>
  </si>
  <si>
    <t>T1 AMORTIZATION OF CARRYING CHARGES DEFERRAL</t>
  </si>
  <si>
    <t>REMOVE PLR REVENUE ACCRUAL - FULL YEAR RESTATED ON LINES 20 AND 24</t>
  </si>
  <si>
    <t>REMOVE CONSERVATION AMORTIZATON - SCHEDULE 120</t>
  </si>
  <si>
    <t>(NOTE 1) THE TURN AROUND OF ACCUMULATED DEFERRED INCOME TAXES FOR AMR RETIREMENTS IS INCLUDED IN ADJUSTMENT 6.30 TEST YEAR PLANT RETIREMENTS.</t>
  </si>
  <si>
    <t>T2 AMORTIZATION OF AMORTIZATION DEFERRAL</t>
  </si>
  <si>
    <t>REMOVE 24 M GAAP</t>
  </si>
  <si>
    <t>REMOVE PROPERTY TAX AMORTIZATION EXP - SCHEDULE 140</t>
  </si>
  <si>
    <t>T2 AMORTIZATION OF CARRYING CHARGES DEFERRAL</t>
  </si>
  <si>
    <t>REMOVE RESERVE ON DEFERRED LATE PAY FEES</t>
  </si>
  <si>
    <t>REMOVE MUNICIPAL TAXES - SCHEDULE 81</t>
  </si>
  <si>
    <t>REMOVE GREEN DIRECT LIQ DMGS AMORT - REV REMOVAL PART OF LINE 19</t>
  </si>
  <si>
    <t>REMOVE LOW INCOME AMORTIZATION - SCHEDULE 129</t>
  </si>
  <si>
    <t>FOUR FACTOR ALLOCATOR</t>
  </si>
  <si>
    <t xml:space="preserve">INCLUDE TRANSMISSION OATT REVENUE </t>
  </si>
  <si>
    <t>ADJUSTMENTS TO OTHER OPERATING REVENUES</t>
  </si>
  <si>
    <t>REMOVE AMORT ON INTEREST ON REC PROCEEDS SCH 137</t>
  </si>
  <si>
    <t>TOTAL INCREASE (DECREASE) RETAIL REVENUES</t>
  </si>
  <si>
    <t>GREEN POWER - SCH 135/136 TAGS CHARGED TO 557</t>
  </si>
  <si>
    <t>GREEN POWER - SCH 135/136 CHARGED TO C.99999.03.37.01</t>
  </si>
  <si>
    <t>GREEN POWER - SCH 135/136 BENEFITS PORTION OF ADMIN</t>
  </si>
  <si>
    <t>GREEN POWER - SCH 135/136 TAXES PORTION OF ADMIN</t>
  </si>
  <si>
    <t>SPECIFIC (ADJUSTMENT 6.33)</t>
  </si>
  <si>
    <t>OTHER OPERATING EXPENSES</t>
  </si>
  <si>
    <t>REMOVE PCA CUSTOMER RECEIVABLE UE200893 (BOOKED TO 55700138)</t>
  </si>
  <si>
    <t>REMOVE SCHEDULE 95A TREASURY GRANTS AMORTIZATION OF INTEREST AND GRANTS</t>
  </si>
  <si>
    <t>REMOVE TRANSITION OF MICROSOFT LOAD TO SPECIAL CONTRACT</t>
  </si>
  <si>
    <t>TOTAL INCREASE (DECREASE) EXPENSES</t>
  </si>
  <si>
    <t>INCREASE (DECREASE) OPERATING INCOME BEFORE FIT</t>
  </si>
  <si>
    <t xml:space="preserve">STATE UTILITY TAX </t>
  </si>
  <si>
    <t>TOTAL INCREASE (DECREASE) RSI</t>
  </si>
  <si>
    <t>INCREASE (DECREASE) INCOME</t>
  </si>
  <si>
    <t>FIRM RESALE</t>
  </si>
  <si>
    <t>TOTAL ADJUSTMENTS TO REVENUES</t>
  </si>
  <si>
    <t xml:space="preserve"> PURCHASED AND INTERCHANGED</t>
  </si>
  <si>
    <t xml:space="preserve"> RESIDENTIAL EXCHANGE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</si>
  <si>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</si>
  <si>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</si>
  <si>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>PROJECTED (ADJUSTMENT 6.34)</t>
  </si>
  <si>
    <t>NOTE 2 - THE TAX AMOUNTS FOR SCHEDULE 95A WIND GRANTS AND THE AMORTIZATION OF SCHEDULE 141Z UNPROTECTED EDIT ARE REMOVED IN THE FEDERAL INCOME TAX ADJUSTMENT.</t>
  </si>
  <si>
    <t>INCOME TAXES</t>
  </si>
  <si>
    <t>TOTAL OPERATING REV. DEDUCT.</t>
  </si>
  <si>
    <t>TOTAL ALL PROVISIONAL PROFORMAS</t>
  </si>
  <si>
    <t>TEST YEAR</t>
  </si>
  <si>
    <t>From EOP:</t>
  </si>
  <si>
    <t>VARIABLE ENERGY COSTS FROM POWER COST WITNESS</t>
  </si>
  <si>
    <t>WILD HORSE SOLAR RATEBASE (AMA)</t>
  </si>
  <si>
    <t>STORM DAMAGE EXPENSE - DISTRIBUTION</t>
  </si>
  <si>
    <t>AMA OF REGULATORY ASSET/LIABILITY NET OF ACCUM AMORT AND DFIT</t>
  </si>
  <si>
    <t>GREEN DIRECT RATEBASE (AMA)</t>
  </si>
  <si>
    <t>108-TGRANT RCW 80.84</t>
  </si>
  <si>
    <t>RATE BASE</t>
  </si>
  <si>
    <t>REGULATORY LIABILITIES</t>
  </si>
  <si>
    <t>a</t>
  </si>
  <si>
    <t>b</t>
  </si>
  <si>
    <t>c = a + b</t>
  </si>
  <si>
    <t>d</t>
  </si>
  <si>
    <t>e = c + d</t>
  </si>
  <si>
    <t>f</t>
  </si>
  <si>
    <t>g = e + f</t>
  </si>
  <si>
    <t>h</t>
  </si>
  <si>
    <t>i = g + h</t>
  </si>
  <si>
    <t>j</t>
  </si>
  <si>
    <t>k = i + j</t>
  </si>
  <si>
    <t>l</t>
  </si>
  <si>
    <t>m = k + l</t>
  </si>
  <si>
    <t>COAL FUEL (501)</t>
  </si>
  <si>
    <t>MONTANA TAX EXPENSE</t>
  </si>
  <si>
    <t>PLANT BALANCE</t>
  </si>
  <si>
    <t>STORM DAMAGE EXPENSE - TRANSMISSION</t>
  </si>
  <si>
    <t>WESTCOAST PIPELINE CAPACITY - UE-082013 (FB ENERGY)</t>
  </si>
  <si>
    <t>COLSTRIP ARC &amp; ARO ACTIVTY OFFSET 1&amp;2</t>
  </si>
  <si>
    <t>MONETIZED PTCs</t>
  </si>
  <si>
    <t>UTILITY PLANT RATEBASE</t>
  </si>
  <si>
    <t>NATURAL GAS FUEL (547)</t>
  </si>
  <si>
    <t xml:space="preserve">ACCUM DEPRECIATION </t>
  </si>
  <si>
    <t>STORM DAMAGE EXPENSE - BENEFITS</t>
  </si>
  <si>
    <t>WESTCOAST PIPELINE CAPACITY - UE-100503 (BNP PARIBUS)</t>
  </si>
  <si>
    <t>PLANT IN SERVICE</t>
  </si>
  <si>
    <t>REMEDIATION EXPENDITURES 1&amp;2</t>
  </si>
  <si>
    <t>PTC ACCURED INTEREST</t>
  </si>
  <si>
    <t>PURCHASED POWER (555)</t>
  </si>
  <si>
    <t>PRODUCTION FACTOR ON RATE YEAR</t>
  </si>
  <si>
    <t>STORM DAMAGE EXPENSE - PAYROLL TAX</t>
  </si>
  <si>
    <t>MINT FARM DEFFRED - UE-090704 (FERC 407.3)</t>
  </si>
  <si>
    <t>DECOMMISSIONING EXPENDITURES 1&amp;2</t>
  </si>
  <si>
    <t>TRANSITION FUND OFFSET</t>
  </si>
  <si>
    <t>OTHER POWER EXPENSE (557)</t>
  </si>
  <si>
    <t>INCREASE(DECREASE) PRODUCTION FACTORED EXPENSE</t>
  </si>
  <si>
    <t>NET WH SOLAR PLANT RATEBASE</t>
  </si>
  <si>
    <t>CHELAN PUD</t>
  </si>
  <si>
    <t>TOTAL 1&amp;2 D&amp;R</t>
  </si>
  <si>
    <t>TOTAL INCREASE (DECREASE)</t>
  </si>
  <si>
    <t>DFIT ON MONETIZED PTCs</t>
  </si>
  <si>
    <t xml:space="preserve">    ENCONGEN PLANT IN SERVICE</t>
  </si>
  <si>
    <t>BROKERAGE FEES (557 VARIABLE)</t>
  </si>
  <si>
    <t>SUBTOTAL RESTATING</t>
  </si>
  <si>
    <t xml:space="preserve">CHELAN - ROCK ISLAND SECURITY DEPOSIT </t>
  </si>
  <si>
    <t xml:space="preserve">    MINT FARM PLANT IN SERVICE</t>
  </si>
  <si>
    <t>WHEELING  (565)</t>
  </si>
  <si>
    <t>WILD HORSE SOLAR OPERATING EXPENSE</t>
  </si>
  <si>
    <t>LOWER SNAKE RIVER PP TRANSM PRINCIPAL $99.8M</t>
  </si>
  <si>
    <t>GREEN DIRECT OPERATING EXPENSE</t>
  </si>
  <si>
    <t>ARO-ELECTRIC COLSTRIP 1 &amp; 2 ASH POND CA</t>
  </si>
  <si>
    <t>EXPENSE</t>
  </si>
  <si>
    <t xml:space="preserve">    FERNDALE PLANT IN SERVICE</t>
  </si>
  <si>
    <t>SALES TO OTHER UTILITIES (447)</t>
  </si>
  <si>
    <t>DEPRECIATION EXPENSE</t>
  </si>
  <si>
    <t>CARRYING CHARGES ON LSR PP TRANSM $99.8M (FERC 407.3)</t>
  </si>
  <si>
    <t>DEFERRED STORM DAMAGE AMORTIZATION EXPENSE</t>
  </si>
  <si>
    <t>ARO-ELECTRIC COLSTRIP 3 &amp; 4 ASH POND CA</t>
  </si>
  <si>
    <t>TOTAL PLANT IN RATEBASE</t>
  </si>
  <si>
    <t>PURCHASES / (SALES) OF NON -CORE GAS (456)</t>
  </si>
  <si>
    <t>BAKER LICENSE UPGRADE DEFERRAL (2013 PCORC) (FERC 407.3)</t>
  </si>
  <si>
    <t>ADMIN AND GENERAL</t>
  </si>
  <si>
    <t>NET EV PROGRAM COSTS DEFERRAL</t>
  </si>
  <si>
    <t>DFIT COLSTRIP ARO</t>
  </si>
  <si>
    <t>TOTAL EXPENSE</t>
  </si>
  <si>
    <t>INCREASE / (DECREASE) EXPENSE</t>
  </si>
  <si>
    <t>SNOQUALMIE LICENSE UPGRADE DEFERRAL (2013 PCORC) (FERC 407.3)</t>
  </si>
  <si>
    <t xml:space="preserve">    ACCUM AMORT ON NET EV PROGRAM COSTS DEFERRAL</t>
  </si>
  <si>
    <t>Total ARO</t>
  </si>
  <si>
    <t>ACCUMULATED DEPRECIATION</t>
  </si>
  <si>
    <t>FERNDALE DEFERRAL (2013 PCORC) (FERC 407.3)</t>
  </si>
  <si>
    <t xml:space="preserve">    DFIT ON NET EV PROGRAM COSTS DEFERRAL </t>
  </si>
  <si>
    <t xml:space="preserve">    ENCONGEN ACCUM DEPR</t>
  </si>
  <si>
    <t>OTHER PRODUCTION COSTS</t>
  </si>
  <si>
    <t>BAKER TREASURY GRANT DEFERRAL (2014 PCORC) (FERC 407.4)</t>
  </si>
  <si>
    <t xml:space="preserve">    MINT FARM ACCUM DEPR</t>
  </si>
  <si>
    <t>PRODUCTION O&amp;M</t>
  </si>
  <si>
    <t>SNOQUALMIE TREASURY GRANT DEFERRAL (2014 PCORC) (FERC 407.4)</t>
  </si>
  <si>
    <t>RECOVERED PLANT (A/D)</t>
  </si>
  <si>
    <t xml:space="preserve">    FERNDALE ACCUM DEPR</t>
  </si>
  <si>
    <t>500KV TRANSMISSION EXPENSE</t>
  </si>
  <si>
    <t>ELECTRON UNRECOVERED COST (2014 PCORC) (FERC 407.3)</t>
  </si>
  <si>
    <t>NET RATEBASE (TOTAL UTILITY PLANT + TOTAL DEFERRALS)</t>
  </si>
  <si>
    <t>GROSS PLANT (NEW ADDS)</t>
  </si>
  <si>
    <t>TOTAL ACCUMULATED DEPRECIATION</t>
  </si>
  <si>
    <t>TRANSMISSION REVENUE - COLSTRIP, 3RD AC &amp; NI</t>
  </si>
  <si>
    <t>WHITE RIVER PLANT COSTS (2004 GRC)</t>
  </si>
  <si>
    <t>RECOVERED PLANT (A/D NEW ADDS)</t>
  </si>
  <si>
    <t>EQUITY RETURN ON CENTRALIA COAL TRANSITION PPA</t>
  </si>
  <si>
    <t>SPI BIOMASS PPA (FERC 407.3)</t>
  </si>
  <si>
    <t>OTHER REVENUES</t>
  </si>
  <si>
    <t>DFIT (INCLUDING EDIT)</t>
  </si>
  <si>
    <t xml:space="preserve">PRODUCTION UNPROTECTED EDIT </t>
  </si>
  <si>
    <t>REMOVE SCHEDULE 551 REVENUE DEFERRAL</t>
  </si>
  <si>
    <t>DFIT (NEW ADDS)</t>
  </si>
  <si>
    <t xml:space="preserve">UNPROTECTED EDIT </t>
  </si>
  <si>
    <t>TOTAL OTHER REVENUES</t>
  </si>
  <si>
    <t>TOTAL PLANT</t>
  </si>
  <si>
    <t>STATE UTILITY TAX INCREASE ON HIGHER TRANSM REV</t>
  </si>
  <si>
    <t>AMI- DEPRECIATION</t>
  </si>
  <si>
    <t>AMORTIZATION OF ENCONGEN</t>
  </si>
  <si>
    <t xml:space="preserve">NET INCREASE / (DECREASE) PRODUCTION EXPENSE </t>
  </si>
  <si>
    <t>GTZ- DEPRECIATION</t>
  </si>
  <si>
    <t>COLSTRIP 1&amp;2 REGULATORY ASSET</t>
  </si>
  <si>
    <t>AMORTIZATION OF MINT FARM</t>
  </si>
  <si>
    <t>REMOVE NET COST DEFERRAL</t>
  </si>
  <si>
    <t>DFIT ON 1&amp;2 REGULATORY ASSET</t>
  </si>
  <si>
    <t>AMORTIZATION OF FERNDALE</t>
  </si>
  <si>
    <t>INCREASE / (DECREASE) FIT @ 21%</t>
  </si>
  <si>
    <t>TOTAL REGULATORY ASSETS</t>
  </si>
  <si>
    <t>AMORTIZATION OF NET EV PROGRAM COSTS DEFERRAL</t>
  </si>
  <si>
    <t>INCREASE / (DECREASE) NOI</t>
  </si>
  <si>
    <t>AMORTIZATION OF RETURN ON INVESTMENT OF PLANT IN SERVICE DEFERRAL</t>
  </si>
  <si>
    <t>AMORTIZATION OF EV INCENTIVE RATE OF RETURN</t>
  </si>
  <si>
    <t>MONTEIZED PTCS</t>
  </si>
  <si>
    <t>AMORTIZATION OF REGULATORY ASSET/LIABILITY</t>
  </si>
  <si>
    <t>AMORTIZATION OF DEFERRED CARRYING CHARGES ON NET DEFERRED COSTS</t>
  </si>
  <si>
    <t>PTC ACCRUED INTEREST</t>
  </si>
  <si>
    <t>|------------  (Note 1)  ------------|</t>
  </si>
  <si>
    <t>MONTANA TRANSITION FUND</t>
  </si>
  <si>
    <t>DFIT MONETIZED PTCS</t>
  </si>
  <si>
    <t>DFIT MONETIZED PTC INTEREST ACCRUAL</t>
  </si>
  <si>
    <t>TOTAL PTCS</t>
  </si>
  <si>
    <t>COLSTRIP 1&amp;2 (WECo) PREPAYMENT</t>
  </si>
  <si>
    <t>(INCREASE) DECREASE NOI</t>
  </si>
  <si>
    <t>WHITE RIVER PLANT COSTS</t>
  </si>
  <si>
    <t>EDIT (PRODUCTION AND NON-PRODUCTION)</t>
  </si>
  <si>
    <t>|------------  (Note 2)  ------------|</t>
  </si>
  <si>
    <t>NET RATE BASE</t>
  </si>
  <si>
    <t>GTZ- CARRYING CHARGES</t>
  </si>
  <si>
    <t>TOTAL AMORTIZATION OF REG ASSETS/LIABS</t>
  </si>
  <si>
    <t>DEPRECIATION</t>
  </si>
  <si>
    <t>PROPERTY AND LIABILITY INSURANCE</t>
  </si>
  <si>
    <t>MONTANA ENERGY TAX</t>
  </si>
  <si>
    <t>EDIT REVERSALS/FLOW-THROUGH ITEMS</t>
  </si>
  <si>
    <t>TAX BENEFIT OF TREASURY GRANT AMORTIZATION</t>
  </si>
  <si>
    <t>(Note 1) The adjustments for amortization of power cost related regulatory assets and liabilities</t>
  </si>
  <si>
    <t>are performed in the Power Cost Adjustment (Adjustment No. 9.01) and therefore are not adjusted here.</t>
  </si>
  <si>
    <t xml:space="preserve">(Note 2) The adjustments for amortization of unprotected EDIT related regulatory assets and liabilities is </t>
  </si>
  <si>
    <t>handled through annual filings and not a part of this general rate case and is removed in the FIT adjustment.</t>
  </si>
  <si>
    <t>(Note 3) The Components of the Adjustment are as Follows:</t>
  </si>
  <si>
    <t>TRADITIONAL</t>
  </si>
  <si>
    <t>Balance of Regulatory Asset or Liability</t>
  </si>
  <si>
    <t>Accumulated Deferred Income Taxes</t>
  </si>
  <si>
    <t>Total Adjustment</t>
  </si>
  <si>
    <t>PUGET SOUND ENERGY - ELECTRIC</t>
  </si>
  <si>
    <t>12 MONTHS ENDED JUNE 30, 2021</t>
  </si>
  <si>
    <t>2022 GENERAL RATE CASE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</si>
  <si>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</si>
  <si>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</si>
  <si>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</si>
  <si>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</si>
  <si>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</si>
  <si>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</si>
  <si>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</si>
  <si>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</si>
  <si>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</si>
  <si>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</si>
  <si>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</si>
  <si>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</si>
  <si>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</si>
  <si>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</si>
  <si>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</si>
  <si>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</si>
  <si>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</si>
  <si>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</si>
  <si>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AMA TO EOP DEPRECIATION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</si>
  <si>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</si>
  <si>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</si>
  <si>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</si>
  <si>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</si>
  <si>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</si>
  <si>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</si>
  <si>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ESTIMATED PLANT RETIREMENTS RATE BASE</t>
  </si>
  <si>
    <t>TEST YEAR PLANT ROLL FORWARD</t>
  </si>
  <si>
    <t>PROVISIONAL PROFORMA RETIREMENTS DEPRECIATION</t>
  </si>
  <si>
    <t>REVENUES AND EXPENSES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</si>
  <si>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</si>
  <si>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</si>
  <si>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</si>
  <si>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</si>
  <si>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</si>
  <si>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</si>
  <si>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</si>
  <si>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</si>
  <si>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</si>
  <si>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DISALLOW COLSTRIP DRY ASH</t>
  </si>
  <si>
    <t>MONETIZE PTCS FOR COLSTRIP</t>
  </si>
  <si>
    <t>ACQUISITION ADJUSTMENT</t>
  </si>
  <si>
    <t>Exh. D page 3 of 46</t>
  </si>
  <si>
    <t>UE-220066__________</t>
  </si>
  <si>
    <r>
      <t xml:space="preserve">REMOVE TEST YEAR ENTRIES FOR DEFERRED RETURN / </t>
    </r>
    <r>
      <rPr>
        <sz val="10"/>
        <rFont val="Times New Roman"/>
        <family val="1"/>
      </rPr>
      <t>New - Debt Return for 2023-2024 Prov Prof</t>
    </r>
  </si>
  <si>
    <r>
      <t>AMORTIZATION OF DEFERRED DEBT</t>
    </r>
    <r>
      <rPr>
        <sz val="8.5"/>
        <rFont val="Times New Roman"/>
        <family val="1"/>
      </rPr>
      <t xml:space="preserve"> </t>
    </r>
    <r>
      <rPr>
        <sz val="10"/>
        <rFont val="Times New Roman"/>
        <family val="1"/>
      </rPr>
      <t>RETURN ON AMI GAS</t>
    </r>
  </si>
  <si>
    <t>UE-220066</t>
  </si>
  <si>
    <t>Exh. D page 1 of 43</t>
  </si>
  <si>
    <t>Exh. D page 2 of 43</t>
  </si>
  <si>
    <t>Exh. D page 3 of 43</t>
  </si>
  <si>
    <t>Exh. D page 4 of 43</t>
  </si>
  <si>
    <t>Exh. D page 5 of 43</t>
  </si>
  <si>
    <t>Exh. D page 6 of 43</t>
  </si>
  <si>
    <t>Exh. D page 7 of 43</t>
  </si>
  <si>
    <t>Exh. D page 8 of 43</t>
  </si>
  <si>
    <t>Exh. D page 9 of 43</t>
  </si>
  <si>
    <t>Exh. D page 10 of 43</t>
  </si>
  <si>
    <t>Exh. D page 11 of 43</t>
  </si>
  <si>
    <t>Exh. D page 12 of 43</t>
  </si>
  <si>
    <t>Exh. D page 13 of 43</t>
  </si>
  <si>
    <t>Exh. D page 14 of 43</t>
  </si>
  <si>
    <t>Exh. D page 15 of 43</t>
  </si>
  <si>
    <t>Exh. D page 16 of 43</t>
  </si>
  <si>
    <t>Exh. D page 17 of 43</t>
  </si>
  <si>
    <t>Exh. D page 18 of 43</t>
  </si>
  <si>
    <t>Exh. D page 19 of 43</t>
  </si>
  <si>
    <t>Exh. D page 20 of 43</t>
  </si>
  <si>
    <t>Exh. D page 21 of 43</t>
  </si>
  <si>
    <t>Exh. D page 22 of 43</t>
  </si>
  <si>
    <t>Exh. D page 23 of 43</t>
  </si>
  <si>
    <t>Exh. D page 24 of 43</t>
  </si>
  <si>
    <t>Exh. D page 25 of 43</t>
  </si>
  <si>
    <t>Exh. D page 26 of 43</t>
  </si>
  <si>
    <t>Exh. D page 27 of 43</t>
  </si>
  <si>
    <t>Exh. D page 28 of 43</t>
  </si>
  <si>
    <t>Exh. D page 29 of 43</t>
  </si>
  <si>
    <t>Exh. D page 30 of 43</t>
  </si>
  <si>
    <t>Exh. D page 31 of 43</t>
  </si>
  <si>
    <t>Exh. SEF-6 page 32 of 43</t>
  </si>
  <si>
    <t>Exh. SEF-6 page 33 of 43</t>
  </si>
  <si>
    <t>Exh. SEF-6 page 34 of 43</t>
  </si>
  <si>
    <t>Exh. SEF-6 page 35 of 43</t>
  </si>
  <si>
    <t>Exh. SEF-6 page 36 of 43</t>
  </si>
  <si>
    <t>Exh. SEF-6 page 37 of 43</t>
  </si>
  <si>
    <t>Exh. SEF-6 page 38 of 43</t>
  </si>
  <si>
    <t>Exh. SEF-6 page 39 of 43</t>
  </si>
  <si>
    <t>Exh. SEF-6 page 40 of 43</t>
  </si>
  <si>
    <t>Exh. SEF-6 page 41 of 43</t>
  </si>
  <si>
    <t>Exh. SEF-6 page 42 of 43</t>
  </si>
  <si>
    <t>Exh. SEF-6 page 43 of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</si>
</sst>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ADJ&quot;\ 0.00\ &quot;ER&quot;"/>
    <numFmt numFmtId="165" formatCode="0.000000"/>
    <numFmt numFmtId="166" formatCode="_(&quot;$&quot;* #,##0_);_(&quot;$&quot;* \(#,##0\);_(&quot;$&quot;* &quot;-&quot;??_);_(@_)"/>
    <numFmt numFmtId="167" formatCode="yyyy"/>
    <numFmt numFmtId="168" formatCode="_(&quot;$&quot;* #,##0_);[Red]_(&quot;$&quot;* \(#,##0\);_(&quot;$&quot;* &quot;-&quot;_);_(@_)"/>
    <numFmt numFmtId="169" formatCode="_(* #,##0_);_(* \(#,##0\);_(* &quot;-&quot;??_);_(@_)"/>
    <numFmt numFmtId="170" formatCode="0.0000%"/>
    <numFmt numFmtId="171" formatCode="#,##0;\(#,##0\)"/>
    <numFmt numFmtId="172" formatCode="_(&quot;$&quot;* #,##0.000000_);_(&quot;$&quot;* \(#,##0.000000\);_(&quot;$&quot;* &quot;-&quot;??????_);_(@_)"/>
    <numFmt numFmtId="173" formatCode="_(* #,##0.000000_);_(* \(#,##0.000000\);_(* &quot;-&quot;??????_);_(@_)"/>
    <numFmt numFmtId="174" formatCode="#,##0.0000"/>
    <numFmt numFmtId="175" formatCode="0.0000000"/>
    <numFmt numFmtId="176" formatCode="0.00000%"/>
    <numFmt numFmtId="177" formatCode="0.0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1"/>
      <color rgb="FF0000FF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u/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rgb="FF0000FF"/>
      <name val="Calibri"/>
      <family val="2"/>
      <scheme val="minor"/>
    </font>
    <font>
      <b/>
      <u/>
      <sz val="10"/>
      <name val="Times New Roman"/>
      <family val="1"/>
    </font>
    <font>
      <b/>
      <i/>
      <sz val="11"/>
      <color rgb="FF0000FF"/>
      <name val="Times New Roman"/>
      <family val="1"/>
    </font>
    <font>
      <b/>
      <sz val="8"/>
      <color rgb="FF0000FF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b/>
      <i/>
      <sz val="10"/>
      <color rgb="FF0000FF"/>
      <name val="Arial"/>
      <family val="2"/>
    </font>
    <font>
      <sz val="10"/>
      <name val="Arial"/>
      <family val="2"/>
    </font>
    <font>
      <b/>
      <i/>
      <sz val="10"/>
      <color rgb="FF0000FF"/>
      <name val="Times New Roman"/>
      <family val="1"/>
    </font>
    <font>
      <b/>
      <sz val="10"/>
      <color theme="1"/>
      <name val="Arial"/>
      <family val="2"/>
    </font>
    <font>
      <sz val="8"/>
      <name val="Helv"/>
    </font>
    <font>
      <b/>
      <sz val="10"/>
      <name val="Arial"/>
      <family val="2"/>
    </font>
    <font>
      <u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70C0"/>
      <name val="Times New Roman"/>
      <family val="1"/>
    </font>
    <font>
      <b/>
      <i/>
      <sz val="10"/>
      <color rgb="FF0070C0"/>
      <name val="Times New Roman"/>
      <family val="1"/>
    </font>
    <font>
      <sz val="10"/>
      <color rgb="FF00B0F0"/>
      <name val="Times New Roman"/>
      <family val="1"/>
    </font>
    <font>
      <b/>
      <i/>
      <u/>
      <sz val="10"/>
      <color rgb="FF0000FF"/>
      <name val="Times New Roman"/>
      <family val="1"/>
    </font>
    <font>
      <b/>
      <i/>
      <sz val="11"/>
      <color rgb="FF0000FF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0"/>
      <color theme="1"/>
      <name val="Times New Roman"/>
      <family val="1"/>
    </font>
    <font>
      <sz val="8"/>
      <color rgb="FFFF0000"/>
      <name val="Times New Roman"/>
      <family val="1"/>
    </font>
    <font>
      <sz val="8.5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lightDown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0">
    <xf numFmtId="0" fontId="0" fillId="0" borderId="0" xfId="0"/>
    <xf numFmtId="0" fontId="0" fillId="0" borderId="0" xfId="0" applyFont="1" applyFill="1"/>
    <xf numFmtId="3" fontId="3" fillId="0" borderId="0" xfId="0" applyNumberFormat="1" applyFont="1" applyFill="1"/>
    <xf numFmtId="0" fontId="0" fillId="0" borderId="0" xfId="0" applyFont="1"/>
    <xf numFmtId="0" fontId="4" fillId="0" borderId="0" xfId="0" applyFont="1" applyFill="1"/>
    <xf numFmtId="0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43" fontId="5" fillId="0" borderId="6" xfId="0" applyNumberFormat="1" applyFont="1" applyFill="1" applyBorder="1"/>
    <xf numFmtId="43" fontId="5" fillId="0" borderId="6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6" fillId="0" borderId="0" xfId="0" applyFont="1" applyFill="1" applyAlignment="1">
      <alignment horizontal="centerContinuous"/>
    </xf>
    <xf numFmtId="0" fontId="0" fillId="0" borderId="0" xfId="0" applyFont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Font="1" applyFill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Fill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9" fillId="2" borderId="8" xfId="0" applyFont="1" applyFill="1" applyBorder="1" applyAlignment="1">
      <alignment horizontal="centerContinuous"/>
    </xf>
    <xf numFmtId="0" fontId="9" fillId="2" borderId="9" xfId="0" applyFont="1" applyFill="1" applyBorder="1" applyAlignment="1">
      <alignment horizontal="centerContinuous"/>
    </xf>
    <xf numFmtId="0" fontId="4" fillId="2" borderId="10" xfId="0" applyFont="1" applyFill="1" applyBorder="1"/>
    <xf numFmtId="0" fontId="4" fillId="0" borderId="11" xfId="0" applyFont="1" applyFill="1" applyBorder="1"/>
    <xf numFmtId="17" fontId="5" fillId="0" borderId="11" xfId="0" applyNumberFormat="1" applyFont="1" applyFill="1" applyBorder="1" applyAlignment="1">
      <alignment horizontal="center"/>
    </xf>
    <xf numFmtId="0" fontId="5" fillId="2" borderId="12" xfId="0" quotePrefix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0" borderId="11" xfId="0" applyFont="1" applyBorder="1"/>
    <xf numFmtId="0" fontId="4" fillId="2" borderId="14" xfId="0" applyFont="1" applyFill="1" applyBorder="1"/>
    <xf numFmtId="17" fontId="5" fillId="0" borderId="15" xfId="0" applyNumberFormat="1" applyFont="1" applyBorder="1" applyAlignment="1">
      <alignment horizontal="center"/>
    </xf>
    <xf numFmtId="0" fontId="4" fillId="2" borderId="11" xfId="0" applyFont="1" applyFill="1" applyBorder="1"/>
    <xf numFmtId="17" fontId="5" fillId="0" borderId="11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9" fillId="2" borderId="10" xfId="0" applyFont="1" applyFill="1" applyBorder="1"/>
    <xf numFmtId="0" fontId="9" fillId="0" borderId="11" xfId="0" applyFont="1" applyBorder="1"/>
    <xf numFmtId="0" fontId="9" fillId="2" borderId="11" xfId="0" applyFont="1" applyFill="1" applyBorder="1"/>
    <xf numFmtId="17" fontId="6" fillId="0" borderId="11" xfId="0" applyNumberFormat="1" applyFont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centerContinuous"/>
    </xf>
    <xf numFmtId="0" fontId="5" fillId="2" borderId="16" xfId="0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/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/>
    <xf numFmtId="0" fontId="9" fillId="0" borderId="0" xfId="0" applyFont="1" applyFill="1"/>
    <xf numFmtId="0" fontId="6" fillId="0" borderId="0" xfId="0" applyFont="1" applyFill="1" applyBorder="1" applyAlignment="1" applyProtection="1">
      <protection locked="0"/>
    </xf>
    <xf numFmtId="0" fontId="6" fillId="2" borderId="16" xfId="0" applyFont="1" applyFill="1" applyBorder="1" applyAlignment="1">
      <alignment horizontal="center"/>
    </xf>
    <xf numFmtId="0" fontId="6" fillId="0" borderId="17" xfId="0" applyFont="1" applyBorder="1"/>
    <xf numFmtId="0" fontId="6" fillId="2" borderId="17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Alignment="1"/>
    <xf numFmtId="0" fontId="6" fillId="0" borderId="0" xfId="0" applyFont="1" applyFill="1" applyBorder="1" applyAlignment="1"/>
    <xf numFmtId="0" fontId="5" fillId="0" borderId="20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>
      <alignment horizontal="center"/>
    </xf>
    <xf numFmtId="0" fontId="5" fillId="0" borderId="20" xfId="0" quotePrefix="1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0" xfId="0" applyFont="1" applyFill="1" applyBorder="1" applyAlignment="1" applyProtection="1">
      <alignment horizontal="left" wrapText="1"/>
      <protection locked="0"/>
    </xf>
    <xf numFmtId="0" fontId="5" fillId="2" borderId="2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left"/>
    </xf>
    <xf numFmtId="0" fontId="5" fillId="0" borderId="20" xfId="0" quotePrefix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protection locked="0"/>
    </xf>
    <xf numFmtId="0" fontId="5" fillId="0" borderId="20" xfId="0" applyNumberFormat="1" applyFont="1" applyFill="1" applyBorder="1" applyAlignment="1"/>
    <xf numFmtId="0" fontId="5" fillId="0" borderId="20" xfId="0" applyFont="1" applyFill="1" applyBorder="1" applyAlignment="1">
      <alignment horizontal="left"/>
    </xf>
    <xf numFmtId="0" fontId="5" fillId="0" borderId="20" xfId="0" applyNumberFormat="1" applyFont="1" applyFill="1" applyBorder="1" applyAlignment="1" applyProtection="1">
      <protection locked="0"/>
    </xf>
    <xf numFmtId="0" fontId="4" fillId="0" borderId="20" xfId="0" applyFont="1" applyFill="1" applyBorder="1"/>
    <xf numFmtId="0" fontId="6" fillId="0" borderId="20" xfId="0" applyNumberFormat="1" applyFont="1" applyFill="1" applyBorder="1" applyAlignment="1">
      <alignment horizontal="center"/>
    </xf>
    <xf numFmtId="0" fontId="6" fillId="0" borderId="20" xfId="0" applyNumberFormat="1" applyFont="1" applyFill="1" applyBorder="1" applyAlignment="1">
      <alignment horizontal="left"/>
    </xf>
    <xf numFmtId="0" fontId="6" fillId="0" borderId="20" xfId="0" quotePrefix="1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 indent="1"/>
    </xf>
    <xf numFmtId="0" fontId="4" fillId="0" borderId="0" xfId="0" applyNumberFormat="1" applyFont="1" applyFill="1" applyAlignment="1">
      <alignment horizontal="fill"/>
    </xf>
    <xf numFmtId="17" fontId="4" fillId="0" borderId="0" xfId="0" applyNumberFormat="1" applyFont="1" applyFill="1" applyBorder="1" applyAlignment="1">
      <alignment horizontal="left"/>
    </xf>
    <xf numFmtId="0" fontId="10" fillId="0" borderId="0" xfId="0" applyFont="1"/>
    <xf numFmtId="0" fontId="4" fillId="0" borderId="0" xfId="0" applyFont="1" applyFill="1" applyBorder="1" applyAlignment="1"/>
    <xf numFmtId="0" fontId="4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11" fillId="0" borderId="0" xfId="0" applyNumberFormat="1" applyFont="1" applyFill="1" applyAlignment="1"/>
    <xf numFmtId="0" fontId="12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5" fillId="0" borderId="0" xfId="0" applyFont="1" applyFill="1"/>
    <xf numFmtId="0" fontId="14" fillId="0" borderId="0" xfId="0" applyNumberFormat="1" applyFont="1" applyFill="1" applyAlignment="1">
      <alignment horizontal="left" indent="2"/>
    </xf>
    <xf numFmtId="42" fontId="4" fillId="0" borderId="0" xfId="0" applyNumberFormat="1" applyFont="1" applyFill="1" applyAlignment="1">
      <alignment vertical="center"/>
    </xf>
    <xf numFmtId="42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Alignment="1">
      <alignment vertical="center" wrapText="1"/>
    </xf>
    <xf numFmtId="42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/>
      <protection locked="0"/>
    </xf>
    <xf numFmtId="165" fontId="16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centerContinuous"/>
    </xf>
    <xf numFmtId="165" fontId="17" fillId="0" borderId="0" xfId="0" applyNumberFormat="1" applyFont="1" applyFill="1" applyAlignment="1">
      <alignment horizontal="centerContinuous"/>
    </xf>
    <xf numFmtId="0" fontId="18" fillId="0" borderId="0" xfId="0" applyFont="1" applyFill="1"/>
    <xf numFmtId="0" fontId="10" fillId="0" borderId="0" xfId="0" applyFont="1" applyFill="1"/>
    <xf numFmtId="37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0" fillId="0" borderId="0" xfId="0" applyNumberFormat="1" applyAlignment="1"/>
    <xf numFmtId="166" fontId="9" fillId="0" borderId="0" xfId="0" applyNumberFormat="1" applyFont="1" applyAlignment="1"/>
    <xf numFmtId="42" fontId="4" fillId="0" borderId="0" xfId="0" applyNumberFormat="1" applyFont="1" applyFill="1" applyAlignment="1">
      <alignment horizontal="right"/>
    </xf>
    <xf numFmtId="42" fontId="5" fillId="0" borderId="0" xfId="0" applyNumberFormat="1" applyFont="1" applyFill="1" applyAlignment="1">
      <alignment horizontal="right"/>
    </xf>
    <xf numFmtId="167" fontId="4" fillId="0" borderId="0" xfId="0" quotePrefix="1" applyNumberFormat="1" applyFont="1" applyFill="1" applyBorder="1" applyAlignment="1">
      <alignment horizontal="left"/>
    </xf>
    <xf numFmtId="42" fontId="4" fillId="0" borderId="0" xfId="0" applyNumberFormat="1" applyFont="1" applyFill="1" applyBorder="1"/>
    <xf numFmtId="0" fontId="5" fillId="0" borderId="0" xfId="0" applyNumberFormat="1" applyFont="1" applyFill="1" applyAlignment="1">
      <alignment horizontal="left"/>
    </xf>
    <xf numFmtId="42" fontId="9" fillId="0" borderId="0" xfId="0" applyNumberFormat="1" applyFont="1" applyFill="1" applyBorder="1"/>
    <xf numFmtId="0" fontId="4" fillId="0" borderId="0" xfId="0" applyNumberFormat="1" applyFont="1" applyFill="1" applyBorder="1" applyAlignment="1" applyProtection="1">
      <protection locked="0"/>
    </xf>
    <xf numFmtId="42" fontId="4" fillId="0" borderId="0" xfId="0" applyNumberFormat="1" applyFont="1" applyFill="1" applyBorder="1" applyProtection="1">
      <protection locked="0"/>
    </xf>
    <xf numFmtId="165" fontId="16" fillId="0" borderId="0" xfId="0" applyNumberFormat="1" applyFont="1" applyFill="1" applyAlignment="1"/>
    <xf numFmtId="0" fontId="16" fillId="0" borderId="0" xfId="0" applyNumberFormat="1" applyFont="1" applyFill="1" applyAlignment="1"/>
    <xf numFmtId="42" fontId="4" fillId="0" borderId="0" xfId="0" applyNumberFormat="1" applyFont="1" applyFill="1"/>
    <xf numFmtId="0" fontId="4" fillId="0" borderId="0" xfId="0" applyNumberFormat="1" applyFont="1" applyFill="1" applyBorder="1" applyAlignment="1"/>
    <xf numFmtId="42" fontId="4" fillId="0" borderId="0" xfId="0" applyNumberFormat="1" applyFont="1" applyFill="1" applyAlignment="1" applyProtection="1">
      <protection locked="0"/>
    </xf>
    <xf numFmtId="37" fontId="4" fillId="0" borderId="0" xfId="0" applyNumberFormat="1" applyFont="1" applyFill="1" applyAlignment="1"/>
    <xf numFmtId="42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 applyProtection="1">
      <alignment horizontal="right"/>
      <protection locked="0"/>
    </xf>
    <xf numFmtId="0" fontId="16" fillId="0" borderId="0" xfId="0" applyFont="1" applyFill="1"/>
    <xf numFmtId="168" fontId="4" fillId="0" borderId="0" xfId="0" applyNumberFormat="1" applyFont="1" applyFill="1" applyAlignment="1" applyProtection="1">
      <alignment horizontal="left"/>
    </xf>
    <xf numFmtId="42" fontId="4" fillId="0" borderId="20" xfId="0" applyNumberFormat="1" applyFont="1" applyFill="1" applyBorder="1" applyAlignment="1" applyProtection="1">
      <protection locked="0"/>
    </xf>
    <xf numFmtId="165" fontId="14" fillId="0" borderId="0" xfId="0" applyNumberFormat="1" applyFont="1" applyFill="1" applyAlignment="1">
      <alignment horizontal="left" indent="1"/>
    </xf>
    <xf numFmtId="41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/>
    <xf numFmtId="0" fontId="16" fillId="0" borderId="0" xfId="0" applyFont="1" applyFill="1" applyAlignment="1">
      <alignment horizontal="left"/>
    </xf>
    <xf numFmtId="0" fontId="19" fillId="0" borderId="0" xfId="0" applyFont="1" applyAlignment="1">
      <alignment horizontal="center" vertical="center"/>
    </xf>
    <xf numFmtId="0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Continuous" vertical="center" wrapText="1"/>
    </xf>
    <xf numFmtId="41" fontId="4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Font="1" applyFill="1"/>
    <xf numFmtId="43" fontId="13" fillId="0" borderId="0" xfId="0" applyNumberFormat="1" applyFont="1"/>
    <xf numFmtId="43" fontId="9" fillId="0" borderId="0" xfId="0" applyNumberFormat="1" applyFont="1"/>
    <xf numFmtId="166" fontId="14" fillId="0" borderId="0" xfId="0" applyNumberFormat="1" applyFont="1"/>
    <xf numFmtId="166" fontId="9" fillId="0" borderId="0" xfId="0" applyNumberFormat="1" applyFont="1"/>
    <xf numFmtId="166" fontId="21" fillId="0" borderId="0" xfId="0" applyNumberFormat="1" applyFont="1"/>
    <xf numFmtId="166" fontId="13" fillId="0" borderId="0" xfId="0" applyNumberFormat="1" applyFon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right"/>
    </xf>
    <xf numFmtId="165" fontId="4" fillId="0" borderId="0" xfId="0" quotePrefix="1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left" wrapText="1"/>
    </xf>
    <xf numFmtId="42" fontId="14" fillId="0" borderId="0" xfId="0" applyNumberFormat="1" applyFont="1" applyFill="1" applyAlignment="1"/>
    <xf numFmtId="42" fontId="10" fillId="0" borderId="0" xfId="0" applyNumberFormat="1" applyFont="1" applyFill="1"/>
    <xf numFmtId="10" fontId="16" fillId="0" borderId="0" xfId="0" applyNumberFormat="1" applyFont="1" applyFill="1" applyAlignment="1">
      <alignment horizontal="left"/>
    </xf>
    <xf numFmtId="10" fontId="16" fillId="0" borderId="0" xfId="0" applyNumberFormat="1" applyFont="1" applyFill="1" applyAlignment="1">
      <alignment horizontal="center"/>
    </xf>
    <xf numFmtId="169" fontId="9" fillId="0" borderId="0" xfId="0" applyNumberFormat="1" applyFont="1" applyAlignment="1"/>
    <xf numFmtId="0" fontId="4" fillId="0" borderId="0" xfId="0" quotePrefix="1" applyFont="1" applyFill="1" applyAlignment="1">
      <alignment horizontal="left"/>
    </xf>
    <xf numFmtId="166" fontId="4" fillId="0" borderId="0" xfId="0" applyNumberFormat="1" applyFont="1" applyFill="1" applyBorder="1"/>
    <xf numFmtId="0" fontId="16" fillId="0" borderId="0" xfId="0" applyNumberFormat="1" applyFont="1" applyFill="1" applyAlignment="1">
      <alignment horizontal="left"/>
    </xf>
    <xf numFmtId="169" fontId="9" fillId="0" borderId="0" xfId="0" applyNumberFormat="1" applyFont="1" applyFill="1" applyBorder="1"/>
    <xf numFmtId="41" fontId="4" fillId="0" borderId="0" xfId="0" applyNumberFormat="1" applyFont="1" applyFill="1" applyBorder="1"/>
    <xf numFmtId="169" fontId="4" fillId="0" borderId="0" xfId="0" applyNumberFormat="1" applyFont="1" applyFill="1" applyBorder="1"/>
    <xf numFmtId="41" fontId="4" fillId="0" borderId="20" xfId="0" applyNumberFormat="1" applyFont="1" applyFill="1" applyBorder="1" applyAlignment="1">
      <alignment horizontal="center"/>
    </xf>
    <xf numFmtId="41" fontId="4" fillId="0" borderId="0" xfId="0" applyNumberFormat="1" applyFont="1" applyFill="1"/>
    <xf numFmtId="0" fontId="4" fillId="0" borderId="0" xfId="0" applyFont="1" applyFill="1" applyBorder="1" applyAlignment="1">
      <alignment horizontal="left" indent="1"/>
    </xf>
    <xf numFmtId="42" fontId="14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left"/>
    </xf>
    <xf numFmtId="0" fontId="4" fillId="0" borderId="26" xfId="0" applyNumberFormat="1" applyFont="1" applyFill="1" applyBorder="1" applyAlignment="1">
      <alignment horizontal="left"/>
    </xf>
    <xf numFmtId="171" fontId="4" fillId="0" borderId="26" xfId="0" applyNumberFormat="1" applyFont="1" applyFill="1" applyBorder="1" applyAlignment="1" applyProtection="1">
      <alignment horizontal="right"/>
      <protection locked="0"/>
    </xf>
    <xf numFmtId="0" fontId="4" fillId="0" borderId="26" xfId="0" applyFont="1" applyFill="1" applyBorder="1"/>
    <xf numFmtId="42" fontId="4" fillId="0" borderId="26" xfId="0" applyNumberFormat="1" applyFont="1" applyFill="1" applyBorder="1" applyProtection="1">
      <protection locked="0"/>
    </xf>
    <xf numFmtId="0" fontId="4" fillId="0" borderId="0" xfId="0" applyFont="1" applyFill="1" applyAlignment="1">
      <alignment horizontal="left" indent="1"/>
    </xf>
    <xf numFmtId="165" fontId="23" fillId="0" borderId="0" xfId="0" applyNumberFormat="1" applyFont="1" applyFill="1" applyAlignment="1"/>
    <xf numFmtId="43" fontId="4" fillId="0" borderId="0" xfId="0" applyNumberFormat="1" applyFont="1" applyFill="1" applyBorder="1" applyAlignment="1"/>
    <xf numFmtId="43" fontId="4" fillId="0" borderId="0" xfId="0" applyNumberFormat="1" applyFont="1" applyFill="1" applyAlignment="1" applyProtection="1">
      <protection locked="0"/>
    </xf>
    <xf numFmtId="0" fontId="19" fillId="0" borderId="0" xfId="0" applyFont="1" applyAlignment="1">
      <alignment vertical="center"/>
    </xf>
    <xf numFmtId="165" fontId="4" fillId="0" borderId="0" xfId="0" applyNumberFormat="1" applyFont="1" applyFill="1" applyAlignment="1">
      <alignment horizontal="left"/>
    </xf>
    <xf numFmtId="37" fontId="4" fillId="0" borderId="0" xfId="0" applyNumberFormat="1" applyFont="1"/>
    <xf numFmtId="43" fontId="13" fillId="0" borderId="20" xfId="0" applyNumberFormat="1" applyFont="1" applyBorder="1"/>
    <xf numFmtId="43" fontId="9" fillId="0" borderId="20" xfId="0" applyNumberFormat="1" applyFont="1" applyBorder="1"/>
    <xf numFmtId="169" fontId="14" fillId="0" borderId="0" xfId="0" applyNumberFormat="1" applyFont="1"/>
    <xf numFmtId="169" fontId="9" fillId="0" borderId="0" xfId="0" applyNumberFormat="1" applyFont="1"/>
    <xf numFmtId="9" fontId="9" fillId="0" borderId="0" xfId="0" applyNumberFormat="1" applyFont="1"/>
    <xf numFmtId="169" fontId="21" fillId="0" borderId="0" xfId="0" applyNumberFormat="1" applyFont="1"/>
    <xf numFmtId="169" fontId="13" fillId="0" borderId="0" xfId="0" applyNumberFormat="1" applyFont="1"/>
    <xf numFmtId="41" fontId="4" fillId="0" borderId="0" xfId="0" applyNumberFormat="1" applyFont="1" applyFill="1" applyBorder="1" applyAlignment="1">
      <alignment horizontal="right"/>
    </xf>
    <xf numFmtId="169" fontId="4" fillId="0" borderId="0" xfId="0" applyNumberFormat="1" applyFont="1" applyFill="1" applyAlignment="1">
      <alignment vertical="center"/>
    </xf>
    <xf numFmtId="41" fontId="14" fillId="0" borderId="0" xfId="0" applyNumberFormat="1" applyFont="1" applyFill="1" applyBorder="1" applyAlignment="1">
      <alignment horizontal="left" wrapText="1"/>
    </xf>
    <xf numFmtId="169" fontId="4" fillId="0" borderId="0" xfId="0" applyNumberFormat="1" applyFont="1" applyFill="1"/>
    <xf numFmtId="169" fontId="10" fillId="0" borderId="0" xfId="0" applyNumberFormat="1" applyFont="1" applyFill="1"/>
    <xf numFmtId="37" fontId="4" fillId="0" borderId="0" xfId="0" applyNumberFormat="1" applyFont="1" applyFill="1" applyAlignment="1">
      <alignment horizontal="right"/>
    </xf>
    <xf numFmtId="172" fontId="4" fillId="0" borderId="0" xfId="0" applyNumberFormat="1" applyFont="1" applyFill="1" applyAlignment="1">
      <alignment horizontal="right"/>
    </xf>
    <xf numFmtId="42" fontId="4" fillId="0" borderId="0" xfId="0" applyNumberFormat="1" applyFont="1" applyFill="1" applyBorder="1" applyAlignment="1"/>
    <xf numFmtId="167" fontId="4" fillId="0" borderId="26" xfId="0" quotePrefix="1" applyNumberFormat="1" applyFont="1" applyFill="1" applyBorder="1" applyAlignment="1">
      <alignment horizontal="left"/>
    </xf>
    <xf numFmtId="42" fontId="4" fillId="0" borderId="26" xfId="0" applyNumberFormat="1" applyFont="1" applyFill="1" applyBorder="1"/>
    <xf numFmtId="0" fontId="10" fillId="0" borderId="26" xfId="0" applyFont="1" applyBorder="1"/>
    <xf numFmtId="41" fontId="4" fillId="0" borderId="26" xfId="0" applyNumberFormat="1" applyFont="1" applyFill="1" applyBorder="1" applyProtection="1">
      <protection locked="0"/>
    </xf>
    <xf numFmtId="169" fontId="4" fillId="0" borderId="0" xfId="0" applyNumberFormat="1" applyFont="1" applyFill="1" applyBorder="1" applyProtection="1">
      <protection locked="0"/>
    </xf>
    <xf numFmtId="41" fontId="4" fillId="0" borderId="26" xfId="0" applyNumberFormat="1" applyFont="1" applyFill="1" applyBorder="1" applyAlignment="1">
      <alignment horizontal="center"/>
    </xf>
    <xf numFmtId="169" fontId="1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5" fontId="4" fillId="0" borderId="0" xfId="0" applyNumberFormat="1" applyFont="1" applyFill="1"/>
    <xf numFmtId="42" fontId="4" fillId="0" borderId="27" xfId="0" applyNumberFormat="1" applyFont="1" applyFill="1" applyBorder="1" applyAlignment="1"/>
    <xf numFmtId="41" fontId="4" fillId="0" borderId="0" xfId="0" applyNumberFormat="1" applyFont="1" applyFill="1" applyAlignment="1" applyProtection="1">
      <protection locked="0"/>
    </xf>
    <xf numFmtId="169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quotePrefix="1" applyNumberFormat="1" applyFont="1" applyFill="1" applyAlignment="1">
      <alignment horizontal="left"/>
    </xf>
    <xf numFmtId="166" fontId="14" fillId="0" borderId="0" xfId="0" applyNumberFormat="1" applyFont="1" applyFill="1" applyBorder="1" applyAlignment="1"/>
    <xf numFmtId="166" fontId="14" fillId="0" borderId="0" xfId="0" applyNumberFormat="1" applyFont="1" applyFill="1" applyAlignment="1" applyProtection="1">
      <protection locked="0"/>
    </xf>
    <xf numFmtId="166" fontId="4" fillId="0" borderId="0" xfId="0" applyNumberFormat="1" applyFont="1" applyFill="1" applyAlignment="1" applyProtection="1">
      <protection locked="0"/>
    </xf>
    <xf numFmtId="0" fontId="4" fillId="0" borderId="0" xfId="0" applyFont="1" applyFill="1" applyAlignment="1">
      <alignment horizontal="left" indent="2"/>
    </xf>
    <xf numFmtId="43" fontId="24" fillId="0" borderId="0" xfId="0" applyNumberFormat="1" applyFont="1" applyFill="1" applyBorder="1" applyAlignment="1"/>
    <xf numFmtId="43" fontId="24" fillId="0" borderId="0" xfId="0" applyNumberFormat="1" applyFont="1" applyFill="1" applyBorder="1"/>
    <xf numFmtId="169" fontId="25" fillId="0" borderId="0" xfId="0" applyNumberFormat="1" applyFont="1" applyFill="1" applyBorder="1" applyAlignment="1"/>
    <xf numFmtId="169" fontId="24" fillId="0" borderId="0" xfId="0" applyNumberFormat="1" applyFont="1" applyFill="1" applyBorder="1" applyAlignment="1"/>
    <xf numFmtId="165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 indent="1"/>
    </xf>
    <xf numFmtId="41" fontId="4" fillId="0" borderId="26" xfId="0" applyNumberFormat="1" applyFont="1" applyFill="1" applyBorder="1" applyAlignment="1">
      <alignment horizontal="left" indent="1"/>
    </xf>
    <xf numFmtId="0" fontId="14" fillId="0" borderId="0" xfId="0" applyFont="1" applyFill="1" applyBorder="1"/>
    <xf numFmtId="37" fontId="4" fillId="0" borderId="26" xfId="0" applyNumberFormat="1" applyFont="1" applyFill="1" applyBorder="1" applyAlignment="1">
      <alignment horizontal="right"/>
    </xf>
    <xf numFmtId="169" fontId="4" fillId="0" borderId="0" xfId="0" quotePrefix="1" applyNumberFormat="1" applyFont="1" applyFill="1" applyBorder="1" applyAlignment="1">
      <alignment horizontal="left"/>
    </xf>
    <xf numFmtId="169" fontId="4" fillId="0" borderId="26" xfId="0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1" fontId="4" fillId="0" borderId="26" xfId="0" applyNumberFormat="1" applyFont="1" applyFill="1" applyBorder="1"/>
    <xf numFmtId="9" fontId="4" fillId="0" borderId="0" xfId="0" applyNumberFormat="1" applyFont="1" applyFill="1" applyAlignment="1"/>
    <xf numFmtId="41" fontId="4" fillId="0" borderId="20" xfId="0" applyNumberFormat="1" applyFont="1" applyFill="1" applyBorder="1"/>
    <xf numFmtId="169" fontId="14" fillId="0" borderId="0" xfId="0" applyNumberFormat="1" applyFont="1" applyFill="1" applyBorder="1" applyAlignment="1"/>
    <xf numFmtId="169" fontId="14" fillId="0" borderId="0" xfId="0" applyNumberFormat="1" applyFont="1" applyFill="1" applyAlignment="1" applyProtection="1">
      <protection locked="0"/>
    </xf>
    <xf numFmtId="169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Border="1" applyAlignment="1"/>
    <xf numFmtId="169" fontId="24" fillId="0" borderId="0" xfId="0" applyNumberFormat="1" applyFont="1" applyFill="1" applyBorder="1"/>
    <xf numFmtId="41" fontId="4" fillId="0" borderId="0" xfId="0" applyNumberFormat="1" applyFont="1" applyFill="1" applyAlignment="1"/>
    <xf numFmtId="0" fontId="0" fillId="0" borderId="0" xfId="0" applyBorder="1"/>
    <xf numFmtId="169" fontId="4" fillId="0" borderId="0" xfId="0" applyNumberFormat="1" applyFont="1"/>
    <xf numFmtId="169" fontId="14" fillId="0" borderId="20" xfId="0" applyNumberFormat="1" applyFont="1" applyBorder="1"/>
    <xf numFmtId="169" fontId="9" fillId="0" borderId="20" xfId="0" applyNumberFormat="1" applyFont="1" applyBorder="1"/>
    <xf numFmtId="169" fontId="21" fillId="0" borderId="20" xfId="0" applyNumberFormat="1" applyFont="1" applyBorder="1"/>
    <xf numFmtId="169" fontId="13" fillId="0" borderId="20" xfId="0" applyNumberFormat="1" applyFont="1" applyBorder="1"/>
    <xf numFmtId="0" fontId="4" fillId="0" borderId="0" xfId="0" applyNumberFormat="1" applyFont="1" applyFill="1" applyAlignment="1">
      <alignment horizontal="left" indent="2"/>
    </xf>
    <xf numFmtId="10" fontId="4" fillId="0" borderId="0" xfId="0" applyNumberFormat="1" applyFont="1" applyFill="1"/>
    <xf numFmtId="165" fontId="4" fillId="0" borderId="0" xfId="0" applyNumberFormat="1" applyFont="1" applyFill="1" applyBorder="1" applyAlignment="1">
      <alignment horizontal="left"/>
    </xf>
    <xf numFmtId="9" fontId="4" fillId="0" borderId="0" xfId="0" applyNumberFormat="1" applyFont="1" applyFill="1" applyBorder="1"/>
    <xf numFmtId="171" fontId="4" fillId="0" borderId="0" xfId="0" applyNumberFormat="1" applyFont="1" applyFill="1" applyAlignment="1">
      <alignment horizontal="center"/>
    </xf>
    <xf numFmtId="42" fontId="4" fillId="0" borderId="26" xfId="0" applyNumberFormat="1" applyFont="1" applyFill="1" applyBorder="1" applyAlignment="1" applyProtection="1">
      <protection locked="0"/>
    </xf>
    <xf numFmtId="42" fontId="5" fillId="0" borderId="27" xfId="0" applyNumberFormat="1" applyFont="1" applyFill="1" applyBorder="1"/>
    <xf numFmtId="169" fontId="14" fillId="0" borderId="20" xfId="0" applyNumberFormat="1" applyFont="1" applyFill="1" applyBorder="1" applyAlignment="1"/>
    <xf numFmtId="169" fontId="14" fillId="0" borderId="20" xfId="0" applyNumberFormat="1" applyFont="1" applyFill="1" applyBorder="1" applyAlignment="1" applyProtection="1">
      <protection locked="0"/>
    </xf>
    <xf numFmtId="169" fontId="4" fillId="0" borderId="20" xfId="0" applyNumberFormat="1" applyFont="1" applyFill="1" applyBorder="1" applyAlignment="1" applyProtection="1">
      <protection locked="0"/>
    </xf>
    <xf numFmtId="169" fontId="4" fillId="0" borderId="20" xfId="0" applyNumberFormat="1" applyFont="1" applyFill="1" applyBorder="1" applyAlignment="1"/>
    <xf numFmtId="0" fontId="0" fillId="0" borderId="20" xfId="0" applyBorder="1"/>
    <xf numFmtId="169" fontId="14" fillId="0" borderId="0" xfId="0" applyNumberFormat="1" applyFont="1" applyBorder="1"/>
    <xf numFmtId="165" fontId="4" fillId="0" borderId="0" xfId="0" applyNumberFormat="1" applyFont="1" applyFill="1" applyBorder="1" applyAlignment="1">
      <alignment horizontal="left" wrapText="1"/>
    </xf>
    <xf numFmtId="169" fontId="4" fillId="0" borderId="26" xfId="0" applyNumberFormat="1" applyFont="1" applyFill="1" applyBorder="1"/>
    <xf numFmtId="169" fontId="5" fillId="0" borderId="26" xfId="0" applyNumberFormat="1" applyFont="1" applyFill="1" applyBorder="1"/>
    <xf numFmtId="166" fontId="5" fillId="0" borderId="27" xfId="0" applyNumberFormat="1" applyFont="1" applyFill="1" applyBorder="1"/>
    <xf numFmtId="9" fontId="4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Alignment="1"/>
    <xf numFmtId="9" fontId="4" fillId="0" borderId="0" xfId="0" applyNumberFormat="1" applyFont="1" applyFill="1" applyBorder="1" applyAlignment="1"/>
    <xf numFmtId="169" fontId="14" fillId="0" borderId="0" xfId="0" applyNumberFormat="1" applyFont="1" applyAlignment="1">
      <alignment vertical="center"/>
    </xf>
    <xf numFmtId="169" fontId="26" fillId="0" borderId="8" xfId="0" applyNumberFormat="1" applyFont="1" applyBorder="1" applyAlignment="1">
      <alignment vertical="center"/>
    </xf>
    <xf numFmtId="43" fontId="26" fillId="0" borderId="8" xfId="0" applyNumberFormat="1" applyFont="1" applyBorder="1" applyAlignment="1">
      <alignment vertical="center"/>
    </xf>
    <xf numFmtId="41" fontId="4" fillId="0" borderId="26" xfId="0" applyNumberFormat="1" applyFont="1" applyFill="1" applyBorder="1" applyAlignment="1"/>
    <xf numFmtId="42" fontId="4" fillId="0" borderId="27" xfId="0" applyNumberFormat="1" applyFont="1" applyFill="1" applyBorder="1"/>
    <xf numFmtId="43" fontId="4" fillId="0" borderId="26" xfId="0" applyNumberFormat="1" applyFont="1" applyBorder="1"/>
    <xf numFmtId="169" fontId="9" fillId="0" borderId="0" xfId="0" applyNumberFormat="1" applyFont="1" applyFill="1"/>
    <xf numFmtId="169" fontId="9" fillId="0" borderId="0" xfId="0" applyNumberFormat="1" applyFont="1" applyBorder="1"/>
    <xf numFmtId="165" fontId="4" fillId="0" borderId="0" xfId="0" applyNumberFormat="1" applyFont="1" applyFill="1" applyBorder="1" applyAlignment="1"/>
    <xf numFmtId="173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169" fontId="9" fillId="0" borderId="26" xfId="0" applyNumberFormat="1" applyFont="1" applyFill="1" applyBorder="1"/>
    <xf numFmtId="165" fontId="4" fillId="0" borderId="0" xfId="0" quotePrefix="1" applyNumberFormat="1" applyFont="1" applyFill="1" applyAlignment="1">
      <alignment horizontal="left"/>
    </xf>
    <xf numFmtId="10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/>
    <xf numFmtId="9" fontId="4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166" fontId="4" fillId="0" borderId="28" xfId="0" applyNumberFormat="1" applyFont="1" applyFill="1" applyBorder="1"/>
    <xf numFmtId="42" fontId="4" fillId="0" borderId="27" xfId="0" applyNumberFormat="1" applyFont="1" applyFill="1" applyBorder="1" applyAlignment="1" applyProtection="1">
      <alignment horizontal="right"/>
      <protection locked="0"/>
    </xf>
    <xf numFmtId="169" fontId="4" fillId="0" borderId="0" xfId="0" applyNumberFormat="1" applyFont="1" applyFill="1" applyBorder="1" applyAlignment="1"/>
    <xf numFmtId="169" fontId="16" fillId="0" borderId="0" xfId="0" applyNumberFormat="1" applyFont="1" applyFill="1" applyAlignment="1"/>
    <xf numFmtId="169" fontId="4" fillId="0" borderId="0" xfId="0" applyNumberFormat="1" applyFont="1" applyFill="1" applyBorder="1" applyAlignment="1">
      <alignment horizontal="left" indent="1"/>
    </xf>
    <xf numFmtId="169" fontId="4" fillId="0" borderId="0" xfId="0" applyNumberFormat="1" applyFont="1" applyFill="1" applyAlignment="1"/>
    <xf numFmtId="166" fontId="9" fillId="0" borderId="28" xfId="0" applyNumberFormat="1" applyFont="1" applyBorder="1" applyAlignment="1"/>
    <xf numFmtId="9" fontId="4" fillId="0" borderId="0" xfId="0" applyNumberFormat="1" applyFont="1" applyFill="1"/>
    <xf numFmtId="169" fontId="5" fillId="0" borderId="0" xfId="0" applyNumberFormat="1" applyFont="1" applyFill="1"/>
    <xf numFmtId="0" fontId="4" fillId="0" borderId="0" xfId="0" applyNumberFormat="1" applyFont="1" applyFill="1"/>
    <xf numFmtId="0" fontId="24" fillId="0" borderId="0" xfId="0" applyFont="1" applyFill="1"/>
    <xf numFmtId="3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vertical="center"/>
    </xf>
    <xf numFmtId="42" fontId="4" fillId="0" borderId="28" xfId="0" applyNumberFormat="1" applyFont="1" applyFill="1" applyBorder="1"/>
    <xf numFmtId="171" fontId="5" fillId="0" borderId="0" xfId="0" applyNumberFormat="1" applyFont="1" applyFill="1" applyAlignment="1">
      <alignment horizontal="center"/>
    </xf>
    <xf numFmtId="166" fontId="5" fillId="0" borderId="27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42" fontId="4" fillId="0" borderId="27" xfId="0" applyNumberFormat="1" applyFont="1" applyFill="1" applyBorder="1" applyAlignment="1">
      <alignment horizontal="right"/>
    </xf>
    <xf numFmtId="0" fontId="13" fillId="0" borderId="0" xfId="0" applyNumberFormat="1" applyFont="1" applyFill="1" applyAlignment="1"/>
    <xf numFmtId="169" fontId="13" fillId="0" borderId="0" xfId="0" applyNumberFormat="1" applyFont="1" applyFill="1"/>
    <xf numFmtId="169" fontId="9" fillId="0" borderId="20" xfId="0" applyNumberFormat="1" applyFont="1" applyFill="1" applyBorder="1"/>
    <xf numFmtId="169" fontId="4" fillId="0" borderId="27" xfId="0" applyNumberFormat="1" applyFont="1" applyFill="1" applyBorder="1"/>
    <xf numFmtId="169" fontId="5" fillId="0" borderId="27" xfId="0" applyNumberFormat="1" applyFont="1" applyFill="1" applyBorder="1"/>
    <xf numFmtId="9" fontId="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69" fontId="4" fillId="0" borderId="20" xfId="0" applyNumberFormat="1" applyFont="1" applyFill="1" applyBorder="1"/>
    <xf numFmtId="169" fontId="14" fillId="0" borderId="20" xfId="0" applyNumberFormat="1" applyFont="1" applyFill="1" applyBorder="1"/>
    <xf numFmtId="169" fontId="4" fillId="0" borderId="20" xfId="0" applyNumberFormat="1" applyFont="1" applyFill="1" applyBorder="1" applyAlignment="1" applyProtection="1">
      <alignment horizontal="right"/>
      <protection locked="0"/>
    </xf>
    <xf numFmtId="41" fontId="27" fillId="0" borderId="0" xfId="0" applyNumberFormat="1" applyFont="1" applyFill="1" applyBorder="1" applyAlignment="1">
      <alignment horizontal="right"/>
    </xf>
    <xf numFmtId="0" fontId="4" fillId="0" borderId="0" xfId="0" quotePrefix="1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 indent="2"/>
    </xf>
    <xf numFmtId="41" fontId="14" fillId="0" borderId="0" xfId="0" applyNumberFormat="1" applyFont="1" applyFill="1" applyBorder="1" applyAlignment="1"/>
    <xf numFmtId="0" fontId="14" fillId="0" borderId="0" xfId="0" applyFont="1" applyFill="1"/>
    <xf numFmtId="169" fontId="13" fillId="0" borderId="20" xfId="0" applyNumberFormat="1" applyFont="1" applyFill="1" applyBorder="1"/>
    <xf numFmtId="41" fontId="14" fillId="0" borderId="0" xfId="0" applyNumberFormat="1" applyFont="1" applyFill="1" applyAlignment="1"/>
    <xf numFmtId="41" fontId="4" fillId="0" borderId="26" xfId="0" applyNumberFormat="1" applyFont="1" applyFill="1" applyBorder="1" applyAlignment="1">
      <alignment horizontal="right"/>
    </xf>
    <xf numFmtId="0" fontId="4" fillId="0" borderId="0" xfId="0" applyFont="1" applyAlignment="1"/>
    <xf numFmtId="169" fontId="14" fillId="0" borderId="0" xfId="0" applyNumberFormat="1" applyFont="1" applyAlignment="1"/>
    <xf numFmtId="166" fontId="28" fillId="0" borderId="27" xfId="0" applyNumberFormat="1" applyFont="1" applyFill="1" applyBorder="1"/>
    <xf numFmtId="169" fontId="4" fillId="0" borderId="0" xfId="0" applyNumberFormat="1" applyFont="1" applyFill="1" applyBorder="1" applyAlignment="1">
      <alignment horizontal="left"/>
    </xf>
    <xf numFmtId="37" fontId="4" fillId="0" borderId="26" xfId="0" applyNumberFormat="1" applyFont="1" applyFill="1" applyBorder="1"/>
    <xf numFmtId="41" fontId="14" fillId="0" borderId="0" xfId="0" applyNumberFormat="1" applyFont="1" applyFill="1" applyBorder="1" applyAlignment="1">
      <alignment horizontal="right"/>
    </xf>
    <xf numFmtId="0" fontId="13" fillId="0" borderId="26" xfId="0" applyFont="1" applyBorder="1"/>
    <xf numFmtId="0" fontId="21" fillId="0" borderId="26" xfId="0" applyFont="1" applyBorder="1"/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42" fontId="0" fillId="0" borderId="0" xfId="0" applyNumberFormat="1"/>
    <xf numFmtId="0" fontId="5" fillId="0" borderId="0" xfId="0" applyFont="1" applyFill="1" applyAlignment="1">
      <alignment horizontal="left" indent="1"/>
    </xf>
    <xf numFmtId="41" fontId="5" fillId="0" borderId="0" xfId="0" applyNumberFormat="1" applyFont="1" applyFill="1" applyBorder="1" applyAlignment="1">
      <alignment horizontal="right"/>
    </xf>
    <xf numFmtId="166" fontId="13" fillId="0" borderId="28" xfId="0" applyNumberFormat="1" applyFont="1" applyBorder="1"/>
    <xf numFmtId="166" fontId="21" fillId="0" borderId="28" xfId="0" applyNumberFormat="1" applyFont="1" applyBorder="1"/>
    <xf numFmtId="41" fontId="14" fillId="0" borderId="0" xfId="0" applyNumberFormat="1" applyFont="1" applyFill="1" applyAlignment="1">
      <alignment horizontal="left" wrapText="1"/>
    </xf>
    <xf numFmtId="37" fontId="4" fillId="0" borderId="0" xfId="0" applyNumberFormat="1" applyFont="1" applyFill="1" applyBorder="1" applyAlignment="1">
      <alignment horizontal="right"/>
    </xf>
    <xf numFmtId="15" fontId="4" fillId="0" borderId="0" xfId="0" applyNumberFormat="1" applyFont="1" applyFill="1" applyBorder="1"/>
    <xf numFmtId="41" fontId="4" fillId="0" borderId="20" xfId="0" applyNumberFormat="1" applyFont="1" applyFill="1" applyBorder="1" applyAlignment="1">
      <alignment vertical="center"/>
    </xf>
    <xf numFmtId="169" fontId="14" fillId="0" borderId="8" xfId="0" applyNumberFormat="1" applyFont="1" applyBorder="1" applyAlignment="1">
      <alignment vertical="center"/>
    </xf>
    <xf numFmtId="169" fontId="24" fillId="0" borderId="26" xfId="0" applyNumberFormat="1" applyFont="1" applyFill="1" applyBorder="1" applyAlignment="1"/>
    <xf numFmtId="43" fontId="24" fillId="0" borderId="26" xfId="0" applyNumberFormat="1" applyFont="1" applyFill="1" applyBorder="1" applyAlignment="1"/>
    <xf numFmtId="0" fontId="21" fillId="0" borderId="0" xfId="0" applyFont="1"/>
    <xf numFmtId="0" fontId="14" fillId="0" borderId="0" xfId="0" applyNumberFormat="1" applyFont="1" applyAlignment="1"/>
    <xf numFmtId="166" fontId="14" fillId="0" borderId="26" xfId="0" applyNumberFormat="1" applyFont="1" applyBorder="1" applyAlignment="1"/>
    <xf numFmtId="0" fontId="4" fillId="0" borderId="0" xfId="0" applyFont="1" applyFill="1" applyBorder="1" applyAlignment="1">
      <alignment horizontal="left" vertical="center"/>
    </xf>
    <xf numFmtId="165" fontId="14" fillId="0" borderId="0" xfId="0" applyNumberFormat="1" applyFont="1" applyFill="1" applyAlignment="1"/>
    <xf numFmtId="174" fontId="4" fillId="0" borderId="0" xfId="0" applyNumberFormat="1" applyFont="1" applyFill="1" applyAlignment="1"/>
    <xf numFmtId="41" fontId="5" fillId="0" borderId="0" xfId="0" applyNumberFormat="1" applyFont="1" applyFill="1" applyBorder="1" applyAlignment="1"/>
    <xf numFmtId="169" fontId="14" fillId="0" borderId="0" xfId="0" applyNumberFormat="1" applyFont="1" applyBorder="1" applyAlignment="1">
      <alignment vertical="center"/>
    </xf>
    <xf numFmtId="41" fontId="14" fillId="0" borderId="0" xfId="0" applyNumberFormat="1" applyFont="1" applyFill="1"/>
    <xf numFmtId="0" fontId="13" fillId="0" borderId="0" xfId="0" applyNumberFormat="1" applyFont="1" applyFill="1"/>
    <xf numFmtId="9" fontId="14" fillId="0" borderId="0" xfId="0" applyNumberFormat="1" applyFont="1"/>
    <xf numFmtId="0" fontId="27" fillId="0" borderId="0" xfId="0" applyFont="1" applyFill="1" applyAlignment="1">
      <alignment horizontal="left" indent="2"/>
    </xf>
    <xf numFmtId="0" fontId="27" fillId="0" borderId="0" xfId="0" applyFont="1" applyFill="1"/>
    <xf numFmtId="42" fontId="27" fillId="0" borderId="0" xfId="0" applyNumberFormat="1" applyFont="1" applyFill="1" applyAlignment="1">
      <alignment vertical="center"/>
    </xf>
    <xf numFmtId="169" fontId="27" fillId="0" borderId="0" xfId="0" applyNumberFormat="1" applyFont="1" applyFill="1" applyAlignment="1">
      <alignment vertical="center"/>
    </xf>
    <xf numFmtId="9" fontId="4" fillId="0" borderId="0" xfId="0" applyNumberFormat="1" applyFont="1" applyFill="1" applyAlignment="1">
      <alignment horizontal="right"/>
    </xf>
    <xf numFmtId="165" fontId="29" fillId="0" borderId="0" xfId="0" applyNumberFormat="1" applyFont="1" applyAlignment="1"/>
    <xf numFmtId="37" fontId="4" fillId="0" borderId="0" xfId="0" applyNumberFormat="1" applyFont="1" applyFill="1" applyBorder="1" applyAlignment="1"/>
    <xf numFmtId="166" fontId="4" fillId="0" borderId="28" xfId="0" applyNumberFormat="1" applyFont="1" applyFill="1" applyBorder="1" applyAlignment="1"/>
    <xf numFmtId="0" fontId="5" fillId="0" borderId="0" xfId="0" applyNumberFormat="1" applyFont="1" applyFill="1" applyAlignment="1">
      <alignment horizontal="left" indent="2"/>
    </xf>
    <xf numFmtId="0" fontId="14" fillId="0" borderId="0" xfId="0" applyNumberFormat="1" applyFont="1" applyFill="1"/>
    <xf numFmtId="9" fontId="13" fillId="0" borderId="0" xfId="0" applyNumberFormat="1" applyFont="1"/>
    <xf numFmtId="169" fontId="14" fillId="0" borderId="26" xfId="0" applyNumberFormat="1" applyFont="1" applyBorder="1"/>
    <xf numFmtId="0" fontId="27" fillId="0" borderId="0" xfId="0" applyNumberFormat="1" applyFont="1" applyFill="1" applyAlignment="1">
      <alignment horizontal="left" indent="2"/>
    </xf>
    <xf numFmtId="0" fontId="4" fillId="0" borderId="0" xfId="0" applyFont="1" applyFill="1" applyAlignment="1">
      <alignment horizontal="left" vertical="center"/>
    </xf>
    <xf numFmtId="166" fontId="4" fillId="0" borderId="0" xfId="0" applyNumberFormat="1" applyFont="1" applyFill="1" applyAlignment="1" applyProtection="1">
      <alignment vertical="center"/>
      <protection locked="0"/>
    </xf>
    <xf numFmtId="165" fontId="14" fillId="0" borderId="0" xfId="0" applyNumberFormat="1" applyFont="1" applyFill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9" fontId="10" fillId="0" borderId="0" xfId="0" applyNumberFormat="1" applyFont="1"/>
    <xf numFmtId="166" fontId="13" fillId="0" borderId="26" xfId="0" applyNumberFormat="1" applyFont="1" applyBorder="1"/>
    <xf numFmtId="166" fontId="14" fillId="0" borderId="28" xfId="0" applyNumberFormat="1" applyFont="1" applyBorder="1"/>
    <xf numFmtId="175" fontId="4" fillId="0" borderId="0" xfId="0" applyNumberFormat="1" applyFont="1" applyFill="1" applyAlignment="1"/>
    <xf numFmtId="42" fontId="4" fillId="0" borderId="20" xfId="0" applyNumberFormat="1" applyFont="1" applyFill="1" applyBorder="1" applyAlignment="1">
      <alignment vertical="center"/>
    </xf>
    <xf numFmtId="41" fontId="4" fillId="0" borderId="20" xfId="0" applyNumberFormat="1" applyFont="1" applyFill="1" applyBorder="1" applyAlignment="1">
      <alignment horizontal="right"/>
    </xf>
    <xf numFmtId="42" fontId="4" fillId="0" borderId="27" xfId="0" applyNumberFormat="1" applyFont="1" applyFill="1" applyBorder="1" applyProtection="1">
      <protection locked="0"/>
    </xf>
    <xf numFmtId="171" fontId="4" fillId="0" borderId="0" xfId="0" applyNumberFormat="1" applyFont="1" applyFill="1" applyProtection="1">
      <protection locked="0"/>
    </xf>
    <xf numFmtId="43" fontId="5" fillId="0" borderId="0" xfId="0" applyNumberFormat="1" applyFont="1" applyFill="1" applyBorder="1" applyAlignment="1"/>
    <xf numFmtId="166" fontId="13" fillId="0" borderId="27" xfId="0" applyNumberFormat="1" applyFont="1" applyBorder="1"/>
    <xf numFmtId="165" fontId="14" fillId="0" borderId="20" xfId="0" applyNumberFormat="1" applyFont="1" applyFill="1" applyBorder="1" applyAlignment="1"/>
    <xf numFmtId="41" fontId="14" fillId="0" borderId="20" xfId="0" applyNumberFormat="1" applyFont="1" applyFill="1" applyBorder="1" applyAlignment="1">
      <alignment horizontal="left" wrapText="1"/>
    </xf>
    <xf numFmtId="0" fontId="10" fillId="0" borderId="20" xfId="0" applyFont="1" applyFill="1" applyBorder="1"/>
    <xf numFmtId="169" fontId="10" fillId="0" borderId="20" xfId="0" applyNumberFormat="1" applyFont="1" applyFill="1" applyBorder="1"/>
    <xf numFmtId="166" fontId="14" fillId="0" borderId="27" xfId="0" applyNumberFormat="1" applyFont="1" applyFill="1" applyBorder="1"/>
    <xf numFmtId="9" fontId="14" fillId="0" borderId="0" xfId="0" applyNumberFormat="1" applyFont="1" applyFill="1" applyAlignment="1">
      <alignment horizontal="right"/>
    </xf>
    <xf numFmtId="43" fontId="14" fillId="0" borderId="0" xfId="0" applyNumberFormat="1" applyFont="1"/>
    <xf numFmtId="171" fontId="4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42" fontId="14" fillId="0" borderId="27" xfId="0" applyNumberFormat="1" applyFont="1" applyFill="1" applyBorder="1" applyAlignment="1"/>
    <xf numFmtId="169" fontId="24" fillId="0" borderId="8" xfId="0" applyNumberFormat="1" applyFont="1" applyFill="1" applyBorder="1" applyAlignment="1"/>
    <xf numFmtId="43" fontId="24" fillId="0" borderId="8" xfId="0" applyNumberFormat="1" applyFont="1" applyFill="1" applyBorder="1" applyAlignment="1"/>
    <xf numFmtId="0" fontId="15" fillId="0" borderId="0" xfId="0" applyFont="1"/>
    <xf numFmtId="166" fontId="4" fillId="0" borderId="0" xfId="0" applyNumberFormat="1" applyFont="1" applyFill="1" applyAlignment="1"/>
    <xf numFmtId="0" fontId="14" fillId="0" borderId="0" xfId="0" applyFont="1" applyFill="1" applyAlignment="1">
      <alignment horizontal="left" indent="1"/>
    </xf>
    <xf numFmtId="41" fontId="14" fillId="0" borderId="26" xfId="0" applyNumberFormat="1" applyFont="1" applyFill="1" applyBorder="1" applyAlignment="1"/>
    <xf numFmtId="0" fontId="4" fillId="0" borderId="0" xfId="0" quotePrefix="1" applyNumberFormat="1" applyFont="1" applyFill="1" applyAlignment="1">
      <alignment horizontal="left" indent="2"/>
    </xf>
    <xf numFmtId="165" fontId="16" fillId="0" borderId="0" xfId="0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left" wrapText="1"/>
    </xf>
    <xf numFmtId="169" fontId="24" fillId="0" borderId="28" xfId="0" applyNumberFormat="1" applyFont="1" applyFill="1" applyBorder="1" applyAlignment="1"/>
    <xf numFmtId="43" fontId="24" fillId="0" borderId="28" xfId="0" applyNumberFormat="1" applyFont="1" applyFill="1" applyBorder="1" applyAlignment="1"/>
    <xf numFmtId="166" fontId="14" fillId="0" borderId="27" xfId="0" applyNumberFormat="1" applyFont="1" applyBorder="1"/>
    <xf numFmtId="176" fontId="4" fillId="0" borderId="0" xfId="0" applyNumberFormat="1" applyFont="1" applyFill="1" applyBorder="1" applyAlignment="1">
      <alignment horizontal="center"/>
    </xf>
    <xf numFmtId="41" fontId="18" fillId="0" borderId="0" xfId="0" applyNumberFormat="1" applyFont="1" applyFill="1"/>
    <xf numFmtId="169" fontId="5" fillId="0" borderId="26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42" fontId="14" fillId="0" borderId="28" xfId="0" applyNumberFormat="1" applyFont="1" applyFill="1" applyBorder="1" applyAlignment="1"/>
    <xf numFmtId="43" fontId="13" fillId="0" borderId="27" xfId="0" applyNumberFormat="1" applyFont="1" applyBorder="1"/>
    <xf numFmtId="0" fontId="23" fillId="0" borderId="0" xfId="0" applyNumberFormat="1" applyFont="1" applyFill="1" applyAlignment="1">
      <alignment horizontal="left" indent="2"/>
    </xf>
    <xf numFmtId="42" fontId="23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center"/>
    </xf>
    <xf numFmtId="41" fontId="4" fillId="0" borderId="0" xfId="0" applyNumberFormat="1" applyFont="1" applyFill="1" applyBorder="1" applyAlignment="1">
      <alignment horizontal="center" vertical="center"/>
    </xf>
    <xf numFmtId="43" fontId="25" fillId="0" borderId="0" xfId="0" applyNumberFormat="1" applyFont="1" applyFill="1" applyBorder="1" applyAlignment="1"/>
    <xf numFmtId="0" fontId="31" fillId="0" borderId="0" xfId="0" applyFont="1" applyFill="1" applyAlignment="1">
      <alignment horizontal="left"/>
    </xf>
    <xf numFmtId="0" fontId="14" fillId="0" borderId="0" xfId="0" applyNumberFormat="1" applyFont="1" applyFill="1" applyAlignment="1"/>
    <xf numFmtId="176" fontId="4" fillId="0" borderId="0" xfId="0" applyNumberFormat="1" applyFont="1" applyFill="1" applyBorder="1" applyAlignment="1">
      <alignment horizontal="center" wrapText="1"/>
    </xf>
    <xf numFmtId="41" fontId="4" fillId="0" borderId="26" xfId="0" applyNumberFormat="1" applyFont="1" applyFill="1" applyBorder="1" applyAlignment="1">
      <alignment horizontal="left" wrapText="1"/>
    </xf>
    <xf numFmtId="41" fontId="18" fillId="0" borderId="26" xfId="0" applyNumberFormat="1" applyFont="1" applyFill="1" applyBorder="1" applyAlignment="1">
      <alignment horizontal="left" wrapText="1"/>
    </xf>
    <xf numFmtId="42" fontId="4" fillId="0" borderId="0" xfId="0" applyNumberFormat="1" applyFont="1" applyFill="1" applyAlignment="1"/>
    <xf numFmtId="0" fontId="24" fillId="0" borderId="0" xfId="0" applyFont="1" applyFill="1" applyAlignment="1">
      <alignment horizontal="left" indent="1"/>
    </xf>
    <xf numFmtId="166" fontId="4" fillId="0" borderId="27" xfId="0" applyNumberFormat="1" applyFont="1" applyFill="1" applyBorder="1" applyAlignment="1"/>
    <xf numFmtId="166" fontId="4" fillId="0" borderId="0" xfId="0" applyNumberFormat="1" applyFont="1" applyFill="1"/>
    <xf numFmtId="41" fontId="4" fillId="0" borderId="8" xfId="0" applyNumberFormat="1" applyFont="1" applyFill="1" applyBorder="1" applyAlignment="1"/>
    <xf numFmtId="43" fontId="26" fillId="0" borderId="26" xfId="0" applyNumberFormat="1" applyFont="1" applyFill="1" applyBorder="1" applyAlignment="1"/>
    <xf numFmtId="43" fontId="10" fillId="0" borderId="0" xfId="0" applyNumberFormat="1" applyFont="1"/>
    <xf numFmtId="0" fontId="4" fillId="0" borderId="0" xfId="0" quotePrefix="1" applyFont="1" applyFill="1"/>
    <xf numFmtId="165" fontId="4" fillId="0" borderId="0" xfId="0" applyNumberFormat="1" applyFont="1" applyFill="1"/>
    <xf numFmtId="43" fontId="26" fillId="0" borderId="0" xfId="0" applyNumberFormat="1" applyFont="1" applyFill="1" applyBorder="1" applyAlignment="1"/>
    <xf numFmtId="43" fontId="26" fillId="0" borderId="20" xfId="0" applyNumberFormat="1" applyFont="1" applyFill="1" applyBorder="1" applyAlignment="1" applyProtection="1">
      <protection locked="0"/>
    </xf>
    <xf numFmtId="0" fontId="14" fillId="0" borderId="0" xfId="0" applyFont="1" applyFill="1" applyAlignment="1">
      <alignment horizontal="right" indent="1"/>
    </xf>
    <xf numFmtId="10" fontId="14" fillId="0" borderId="0" xfId="0" applyNumberFormat="1" applyFont="1" applyFill="1" applyAlignment="1">
      <alignment horizontal="right"/>
    </xf>
    <xf numFmtId="41" fontId="23" fillId="0" borderId="0" xfId="0" applyNumberFormat="1" applyFont="1" applyFill="1" applyBorder="1" applyAlignment="1"/>
    <xf numFmtId="43" fontId="26" fillId="0" borderId="27" xfId="0" applyNumberFormat="1" applyFont="1" applyFill="1" applyBorder="1" applyAlignment="1"/>
    <xf numFmtId="41" fontId="4" fillId="0" borderId="8" xfId="0" applyNumberFormat="1" applyFont="1" applyFill="1" applyBorder="1" applyAlignment="1">
      <alignment horizontal="right"/>
    </xf>
    <xf numFmtId="9" fontId="14" fillId="0" borderId="0" xfId="0" applyNumberFormat="1" applyFont="1" applyFill="1" applyBorder="1" applyAlignment="1"/>
    <xf numFmtId="41" fontId="14" fillId="0" borderId="20" xfId="0" applyNumberFormat="1" applyFont="1" applyFill="1" applyBorder="1" applyAlignment="1" applyProtection="1">
      <protection locked="0"/>
    </xf>
    <xf numFmtId="166" fontId="14" fillId="0" borderId="27" xfId="0" applyNumberFormat="1" applyFont="1" applyFill="1" applyBorder="1" applyAlignment="1"/>
    <xf numFmtId="165" fontId="14" fillId="0" borderId="0" xfId="0" applyNumberFormat="1" applyFont="1" applyFill="1" applyBorder="1" applyAlignment="1">
      <alignment horizontal="left"/>
    </xf>
    <xf numFmtId="169" fontId="4" fillId="0" borderId="20" xfId="0" applyNumberFormat="1" applyFont="1" applyFill="1" applyBorder="1" applyAlignment="1">
      <alignment horizontal="left" wrapText="1"/>
    </xf>
    <xf numFmtId="41" fontId="4" fillId="0" borderId="2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Alignment="1">
      <alignment horizontal="left"/>
    </xf>
    <xf numFmtId="170" fontId="4" fillId="0" borderId="0" xfId="0" applyNumberFormat="1" applyFont="1" applyFill="1" applyAlignment="1"/>
    <xf numFmtId="37" fontId="27" fillId="0" borderId="0" xfId="0" applyNumberFormat="1" applyFont="1" applyFill="1" applyAlignment="1"/>
    <xf numFmtId="10" fontId="4" fillId="0" borderId="0" xfId="0" applyNumberFormat="1" applyFont="1" applyFill="1" applyBorder="1" applyAlignment="1"/>
    <xf numFmtId="41" fontId="18" fillId="0" borderId="0" xfId="0" applyNumberFormat="1" applyFont="1" applyFill="1" applyAlignment="1"/>
    <xf numFmtId="42" fontId="18" fillId="0" borderId="27" xfId="0" applyNumberFormat="1" applyFont="1" applyFill="1" applyBorder="1"/>
    <xf numFmtId="165" fontId="27" fillId="0" borderId="0" xfId="0" applyNumberFormat="1" applyFont="1" applyFill="1" applyAlignment="1">
      <alignment horizontal="left"/>
    </xf>
    <xf numFmtId="170" fontId="4" fillId="0" borderId="0" xfId="0" applyNumberFormat="1" applyFont="1" applyFill="1"/>
    <xf numFmtId="37" fontId="27" fillId="0" borderId="20" xfId="0" applyNumberFormat="1" applyFont="1" applyFill="1" applyBorder="1" applyAlignment="1"/>
    <xf numFmtId="37" fontId="4" fillId="0" borderId="20" xfId="0" applyNumberFormat="1" applyFont="1" applyFill="1" applyBorder="1" applyAlignment="1"/>
    <xf numFmtId="37" fontId="4" fillId="0" borderId="26" xfId="0" applyNumberFormat="1" applyFont="1" applyFill="1" applyBorder="1" applyAlignment="1"/>
    <xf numFmtId="0" fontId="4" fillId="0" borderId="29" xfId="0" applyFont="1" applyFill="1" applyBorder="1"/>
    <xf numFmtId="43" fontId="4" fillId="0" borderId="20" xfId="0" applyNumberFormat="1" applyFont="1" applyFill="1" applyBorder="1" applyAlignment="1"/>
    <xf numFmtId="3" fontId="33" fillId="0" borderId="0" xfId="0" applyNumberFormat="1" applyFont="1" applyFill="1"/>
    <xf numFmtId="0" fontId="14" fillId="0" borderId="0" xfId="0" applyNumberFormat="1" applyFont="1" applyFill="1" applyAlignment="1">
      <alignment horizontal="left"/>
    </xf>
    <xf numFmtId="41" fontId="14" fillId="0" borderId="0" xfId="0" applyNumberFormat="1" applyFont="1" applyFill="1" applyAlignment="1">
      <alignment horizontal="left"/>
    </xf>
    <xf numFmtId="41" fontId="4" fillId="0" borderId="0" xfId="0" applyNumberFormat="1" applyFont="1" applyFill="1" applyBorder="1" applyAlignment="1">
      <alignment horizontal="left"/>
    </xf>
    <xf numFmtId="0" fontId="34" fillId="0" borderId="0" xfId="0" applyFont="1"/>
    <xf numFmtId="0" fontId="27" fillId="0" borderId="5" xfId="0" applyFont="1" applyFill="1" applyBorder="1" applyAlignment="1">
      <alignment horizontal="right"/>
    </xf>
    <xf numFmtId="43" fontId="27" fillId="0" borderId="6" xfId="0" applyNumberFormat="1" applyFont="1" applyFill="1" applyBorder="1"/>
    <xf numFmtId="0" fontId="7" fillId="0" borderId="0" xfId="0" applyNumberFormat="1" applyFont="1" applyFill="1" applyAlignment="1">
      <alignment horizontal="centerContinuous"/>
    </xf>
    <xf numFmtId="0" fontId="12" fillId="0" borderId="0" xfId="0" applyFont="1" applyFill="1"/>
    <xf numFmtId="0" fontId="6" fillId="0" borderId="0" xfId="0" applyFont="1" applyAlignment="1">
      <alignment horizontal="centerContinuous"/>
    </xf>
    <xf numFmtId="165" fontId="5" fillId="0" borderId="0" xfId="0" applyNumberFormat="1" applyFont="1" applyFill="1" applyAlignment="1" applyProtection="1">
      <alignment horizontal="centerContinuous"/>
      <protection locked="0"/>
    </xf>
    <xf numFmtId="0" fontId="5" fillId="2" borderId="12" xfId="0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Alignment="1">
      <alignment horizontal="center"/>
    </xf>
    <xf numFmtId="165" fontId="5" fillId="0" borderId="20" xfId="0" applyNumberFormat="1" applyFont="1" applyFill="1" applyBorder="1" applyAlignment="1">
      <alignment horizontal="center"/>
    </xf>
    <xf numFmtId="165" fontId="5" fillId="0" borderId="2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35" fillId="0" borderId="0" xfId="0" applyNumberFormat="1" applyFont="1" applyFill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2" fontId="9" fillId="0" borderId="0" xfId="0" applyNumberFormat="1" applyFont="1" applyFill="1" applyBorder="1" applyAlignment="1"/>
    <xf numFmtId="0" fontId="9" fillId="0" borderId="0" xfId="0" applyFont="1" applyFill="1" applyAlignment="1">
      <alignment horizontal="left" wrapText="1"/>
    </xf>
    <xf numFmtId="0" fontId="14" fillId="0" borderId="0" xfId="0" applyFont="1" applyAlignment="1">
      <alignment horizontal="left"/>
    </xf>
    <xf numFmtId="0" fontId="24" fillId="0" borderId="0" xfId="0" applyNumberFormat="1" applyFont="1" applyFill="1" applyAlignment="1"/>
    <xf numFmtId="166" fontId="36" fillId="0" borderId="0" xfId="0" applyNumberFormat="1" applyFont="1" applyFill="1" applyBorder="1" applyAlignment="1"/>
    <xf numFmtId="0" fontId="0" fillId="0" borderId="0" xfId="0" applyFill="1"/>
    <xf numFmtId="169" fontId="4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Alignment="1">
      <alignment horizontal="left"/>
    </xf>
    <xf numFmtId="0" fontId="38" fillId="0" borderId="0" xfId="0" applyFont="1"/>
    <xf numFmtId="0" fontId="27" fillId="0" borderId="0" xfId="0" applyFont="1" applyFill="1" applyBorder="1"/>
    <xf numFmtId="0" fontId="35" fillId="0" borderId="0" xfId="0" applyFont="1" applyFill="1"/>
    <xf numFmtId="0" fontId="14" fillId="0" borderId="0" xfId="0" applyNumberFormat="1" applyFont="1" applyFill="1" applyAlignment="1" applyProtection="1">
      <alignment horizontal="fill"/>
      <protection locked="0"/>
    </xf>
    <xf numFmtId="0" fontId="4" fillId="0" borderId="30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42" fontId="4" fillId="0" borderId="0" xfId="0" applyNumberFormat="1" applyFont="1" applyFill="1" applyAlignment="1">
      <alignment horizontal="left" wrapText="1"/>
    </xf>
    <xf numFmtId="165" fontId="4" fillId="0" borderId="0" xfId="0" applyNumberFormat="1" applyFont="1" applyFill="1" applyAlignment="1">
      <alignment horizontal="left" indent="2"/>
    </xf>
    <xf numFmtId="165" fontId="27" fillId="0" borderId="0" xfId="1" applyNumberFormat="1" applyFont="1" applyFill="1" applyAlignment="1">
      <alignment horizontal="left" indent="2"/>
    </xf>
    <xf numFmtId="42" fontId="21" fillId="0" borderId="0" xfId="0" applyNumberFormat="1" applyFont="1" applyFill="1" applyBorder="1"/>
    <xf numFmtId="42" fontId="3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69" fontId="4" fillId="0" borderId="0" xfId="0" applyNumberFormat="1" applyFont="1" applyFill="1" applyAlignment="1">
      <alignment horizontal="left" wrapText="1"/>
    </xf>
    <xf numFmtId="169" fontId="27" fillId="0" borderId="0" xfId="0" applyNumberFormat="1" applyFont="1" applyFill="1" applyAlignment="1">
      <alignment horizontal="left" wrapText="1"/>
    </xf>
    <xf numFmtId="42" fontId="14" fillId="0" borderId="0" xfId="0" applyNumberFormat="1" applyFont="1" applyFill="1" applyBorder="1" applyAlignment="1"/>
    <xf numFmtId="0" fontId="4" fillId="0" borderId="0" xfId="0" applyFont="1" applyAlignment="1">
      <alignment horizontal="left"/>
    </xf>
    <xf numFmtId="169" fontId="21" fillId="0" borderId="0" xfId="0" applyNumberFormat="1" applyFont="1" applyFill="1" applyBorder="1"/>
    <xf numFmtId="169" fontId="34" fillId="0" borderId="0" xfId="0" applyNumberFormat="1" applyFont="1" applyFill="1" applyBorder="1"/>
    <xf numFmtId="177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41" fontId="4" fillId="0" borderId="0" xfId="0" applyNumberFormat="1" applyFont="1" applyFill="1" applyBorder="1" applyAlignment="1" applyProtection="1">
      <protection locked="0"/>
    </xf>
    <xf numFmtId="169" fontId="21" fillId="0" borderId="20" xfId="0" applyNumberFormat="1" applyFont="1" applyFill="1" applyBorder="1"/>
    <xf numFmtId="169" fontId="34" fillId="0" borderId="20" xfId="0" applyNumberFormat="1" applyFont="1" applyFill="1" applyBorder="1"/>
    <xf numFmtId="166" fontId="4" fillId="0" borderId="8" xfId="0" quotePrefix="1" applyNumberFormat="1" applyFont="1" applyFill="1" applyBorder="1" applyAlignment="1">
      <alignment horizontal="left"/>
    </xf>
    <xf numFmtId="0" fontId="4" fillId="0" borderId="0" xfId="0" applyFont="1" applyFill="1" applyAlignment="1" applyProtection="1">
      <alignment horizontal="left"/>
      <protection locked="0"/>
    </xf>
    <xf numFmtId="41" fontId="4" fillId="0" borderId="26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69" fontId="4" fillId="0" borderId="26" xfId="0" applyNumberFormat="1" applyFont="1" applyFill="1" applyBorder="1" applyAlignment="1" applyProtection="1">
      <protection locked="0"/>
    </xf>
    <xf numFmtId="0" fontId="27" fillId="0" borderId="0" xfId="0" applyNumberFormat="1" applyFont="1" applyFill="1" applyBorder="1" applyAlignment="1">
      <alignment horizontal="left"/>
    </xf>
    <xf numFmtId="37" fontId="39" fillId="0" borderId="0" xfId="0" applyNumberFormat="1" applyFont="1" applyFill="1" applyBorder="1"/>
    <xf numFmtId="166" fontId="40" fillId="0" borderId="0" xfId="0" applyNumberFormat="1" applyFont="1" applyFill="1" applyBorder="1"/>
    <xf numFmtId="41" fontId="14" fillId="0" borderId="8" xfId="0" applyNumberFormat="1" applyFont="1" applyFill="1" applyBorder="1" applyAlignment="1"/>
    <xf numFmtId="0" fontId="21" fillId="0" borderId="0" xfId="0" applyFont="1" applyFill="1"/>
    <xf numFmtId="0" fontId="34" fillId="0" borderId="0" xfId="0" applyFont="1" applyFill="1"/>
    <xf numFmtId="166" fontId="4" fillId="0" borderId="27" xfId="0" applyNumberFormat="1" applyFont="1" applyFill="1" applyBorder="1"/>
    <xf numFmtId="165" fontId="4" fillId="0" borderId="0" xfId="0" applyNumberFormat="1" applyFont="1" applyFill="1" applyAlignment="1">
      <alignment horizontal="left" indent="1"/>
    </xf>
    <xf numFmtId="165" fontId="27" fillId="0" borderId="0" xfId="1" applyNumberFormat="1" applyFont="1" applyFill="1" applyAlignment="1">
      <alignment horizontal="left" indent="1"/>
    </xf>
    <xf numFmtId="42" fontId="21" fillId="0" borderId="20" xfId="0" applyNumberFormat="1" applyFont="1" applyFill="1" applyBorder="1"/>
    <xf numFmtId="42" fontId="34" fillId="0" borderId="20" xfId="0" applyNumberFormat="1" applyFont="1" applyFill="1" applyBorder="1"/>
    <xf numFmtId="169" fontId="14" fillId="0" borderId="28" xfId="0" applyNumberFormat="1" applyFont="1" applyFill="1" applyBorder="1" applyAlignment="1"/>
    <xf numFmtId="0" fontId="27" fillId="0" borderId="0" xfId="0" applyNumberFormat="1" applyFont="1" applyFill="1" applyAlignment="1">
      <alignment vertical="top"/>
    </xf>
    <xf numFmtId="169" fontId="21" fillId="0" borderId="26" xfId="0" applyNumberFormat="1" applyFont="1" applyFill="1" applyBorder="1"/>
    <xf numFmtId="169" fontId="34" fillId="0" borderId="26" xfId="0" applyNumberFormat="1" applyFont="1" applyFill="1" applyBorder="1"/>
    <xf numFmtId="169" fontId="9" fillId="0" borderId="26" xfId="0" applyNumberFormat="1" applyFont="1" applyFill="1" applyBorder="1" applyAlignment="1"/>
    <xf numFmtId="169" fontId="9" fillId="0" borderId="0" xfId="0" applyNumberFormat="1" applyFont="1" applyFill="1" applyBorder="1" applyAlignment="1"/>
    <xf numFmtId="169" fontId="4" fillId="0" borderId="0" xfId="0" applyNumberFormat="1" applyFont="1" applyBorder="1"/>
    <xf numFmtId="9" fontId="27" fillId="0" borderId="0" xfId="0" applyNumberFormat="1" applyFont="1" applyFill="1"/>
    <xf numFmtId="169" fontId="21" fillId="0" borderId="0" xfId="0" applyNumberFormat="1" applyFont="1" applyFill="1"/>
    <xf numFmtId="169" fontId="34" fillId="0" borderId="0" xfId="0" applyNumberFormat="1" applyFont="1" applyFill="1"/>
    <xf numFmtId="9" fontId="4" fillId="0" borderId="0" xfId="0" quotePrefix="1" applyNumberFormat="1" applyFont="1" applyFill="1" applyBorder="1" applyAlignment="1">
      <alignment horizontal="left"/>
    </xf>
    <xf numFmtId="169" fontId="27" fillId="0" borderId="0" xfId="0" applyNumberFormat="1" applyFont="1" applyFill="1" applyBorder="1" applyAlignment="1">
      <alignment horizontal="right"/>
    </xf>
    <xf numFmtId="166" fontId="21" fillId="0" borderId="27" xfId="0" applyNumberFormat="1" applyFont="1" applyFill="1" applyBorder="1"/>
    <xf numFmtId="166" fontId="34" fillId="0" borderId="27" xfId="0" applyNumberFormat="1" applyFont="1" applyFill="1" applyBorder="1"/>
    <xf numFmtId="0" fontId="9" fillId="0" borderId="0" xfId="0" applyFont="1" applyFill="1" applyBorder="1" applyAlignment="1">
      <alignment horizontal="center"/>
    </xf>
    <xf numFmtId="166" fontId="5" fillId="0" borderId="27" xfId="0" quotePrefix="1" applyNumberFormat="1" applyFont="1" applyFill="1" applyBorder="1" applyAlignment="1">
      <alignment horizontal="left"/>
    </xf>
    <xf numFmtId="0" fontId="4" fillId="0" borderId="26" xfId="0" applyNumberFormat="1" applyFont="1" applyFill="1" applyBorder="1" applyAlignment="1"/>
    <xf numFmtId="41" fontId="14" fillId="0" borderId="28" xfId="0" applyNumberFormat="1" applyFont="1" applyFill="1" applyBorder="1" applyAlignment="1"/>
    <xf numFmtId="42" fontId="14" fillId="0" borderId="26" xfId="0" applyNumberFormat="1" applyFont="1" applyFill="1" applyBorder="1" applyAlignment="1"/>
    <xf numFmtId="169" fontId="4" fillId="0" borderId="0" xfId="0" applyNumberFormat="1" applyFont="1" applyFill="1" applyBorder="1" applyAlignment="1">
      <alignment horizontal="centerContinuous"/>
    </xf>
    <xf numFmtId="42" fontId="41" fillId="0" borderId="26" xfId="0" applyNumberFormat="1" applyFont="1" applyFill="1" applyBorder="1" applyAlignment="1"/>
    <xf numFmtId="41" fontId="42" fillId="0" borderId="26" xfId="0" applyNumberFormat="1" applyFont="1" applyFill="1" applyBorder="1"/>
    <xf numFmtId="0" fontId="36" fillId="0" borderId="0" xfId="0" applyFont="1" applyFill="1" applyAlignment="1">
      <alignment horizontal="left" indent="1"/>
    </xf>
    <xf numFmtId="42" fontId="41" fillId="0" borderId="0" xfId="0" applyNumberFormat="1" applyFont="1" applyFill="1" applyBorder="1" applyAlignment="1"/>
    <xf numFmtId="41" fontId="42" fillId="0" borderId="0" xfId="0" applyNumberFormat="1" applyFont="1" applyFill="1"/>
    <xf numFmtId="166" fontId="14" fillId="0" borderId="0" xfId="0" applyNumberFormat="1" applyFont="1" applyFill="1" applyAlignment="1"/>
    <xf numFmtId="0" fontId="14" fillId="0" borderId="8" xfId="0" applyFont="1" applyFill="1" applyBorder="1" applyAlignment="1">
      <alignment horizontal="left"/>
    </xf>
    <xf numFmtId="0" fontId="32" fillId="0" borderId="0" xfId="0" applyFont="1" applyFill="1" applyAlignment="1">
      <alignment horizontal="right"/>
    </xf>
    <xf numFmtId="41" fontId="41" fillId="0" borderId="0" xfId="0" applyNumberFormat="1" applyFont="1" applyFill="1" applyBorder="1" applyAlignment="1"/>
    <xf numFmtId="0" fontId="12" fillId="0" borderId="0" xfId="0" applyFont="1" applyFill="1" applyAlignment="1">
      <alignment horizontal="left" indent="2"/>
    </xf>
    <xf numFmtId="41" fontId="27" fillId="0" borderId="0" xfId="0" applyNumberFormat="1" applyFont="1" applyFill="1" applyBorder="1" applyAlignment="1"/>
    <xf numFmtId="42" fontId="27" fillId="0" borderId="0" xfId="0" applyNumberFormat="1" applyFont="1" applyFill="1" applyBorder="1" applyAlignment="1"/>
    <xf numFmtId="0" fontId="31" fillId="0" borderId="0" xfId="0" applyFont="1" applyFill="1" applyBorder="1" applyAlignment="1">
      <alignment horizontal="left"/>
    </xf>
    <xf numFmtId="169" fontId="43" fillId="0" borderId="0" xfId="0" applyNumberFormat="1" applyFont="1" applyFill="1" applyBorder="1" applyAlignment="1">
      <alignment horizontal="left"/>
    </xf>
    <xf numFmtId="169" fontId="14" fillId="3" borderId="0" xfId="0" applyNumberFormat="1" applyFont="1" applyFill="1" applyBorder="1" applyAlignment="1">
      <alignment horizontal="centerContinuous"/>
    </xf>
    <xf numFmtId="0" fontId="16" fillId="0" borderId="0" xfId="0" applyFont="1" applyFill="1" applyBorder="1" applyAlignment="1">
      <alignment horizontal="left"/>
    </xf>
    <xf numFmtId="41" fontId="41" fillId="0" borderId="26" xfId="0" applyNumberFormat="1" applyFont="1" applyFill="1" applyBorder="1" applyAlignment="1"/>
    <xf numFmtId="9" fontId="14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Alignment="1">
      <alignment horizontal="centerContinuous"/>
    </xf>
    <xf numFmtId="169" fontId="4" fillId="0" borderId="0" xfId="0" applyNumberFormat="1" applyFont="1" applyFill="1" applyBorder="1" applyAlignment="1">
      <alignment horizontal="left" wrapText="1"/>
    </xf>
    <xf numFmtId="169" fontId="5" fillId="0" borderId="0" xfId="0" applyNumberFormat="1" applyFont="1" applyBorder="1"/>
    <xf numFmtId="0" fontId="44" fillId="0" borderId="0" xfId="0" applyFont="1" applyFill="1" applyAlignment="1">
      <alignment horizontal="right"/>
    </xf>
    <xf numFmtId="37" fontId="44" fillId="0" borderId="0" xfId="0" applyNumberFormat="1" applyFont="1" applyFill="1"/>
    <xf numFmtId="169" fontId="14" fillId="0" borderId="27" xfId="0" applyNumberFormat="1" applyFont="1" applyFill="1" applyBorder="1" applyAlignment="1">
      <alignment horizontal="left" wrapText="1"/>
    </xf>
    <xf numFmtId="3" fontId="4" fillId="0" borderId="0" xfId="0" applyNumberFormat="1" applyFont="1" applyFill="1" applyBorder="1"/>
    <xf numFmtId="37" fontId="4" fillId="0" borderId="20" xfId="0" applyNumberFormat="1" applyFont="1" applyFill="1" applyBorder="1"/>
    <xf numFmtId="9" fontId="0" fillId="0" borderId="0" xfId="0" applyNumberFormat="1" applyFont="1"/>
    <xf numFmtId="10" fontId="0" fillId="0" borderId="0" xfId="0" applyNumberFormat="1"/>
    <xf numFmtId="37" fontId="4" fillId="0" borderId="0" xfId="0" applyNumberFormat="1" applyFont="1" applyFill="1" applyBorder="1"/>
    <xf numFmtId="37" fontId="12" fillId="0" borderId="0" xfId="0" applyNumberFormat="1" applyFont="1" applyFill="1" applyAlignment="1"/>
    <xf numFmtId="0" fontId="10" fillId="0" borderId="0" xfId="0" applyNumberFormat="1" applyFont="1" applyFill="1" applyAlignment="1"/>
    <xf numFmtId="37" fontId="12" fillId="0" borderId="0" xfId="0" applyNumberFormat="1" applyFont="1" applyFill="1" applyAlignment="1">
      <alignment horizontal="left" indent="2"/>
    </xf>
    <xf numFmtId="169" fontId="5" fillId="0" borderId="26" xfId="0" applyNumberFormat="1" applyFont="1" applyFill="1" applyBorder="1" applyAlignment="1" applyProtection="1">
      <protection locked="0"/>
    </xf>
    <xf numFmtId="0" fontId="0" fillId="0" borderId="0" xfId="0" quotePrefix="1"/>
    <xf numFmtId="0" fontId="4" fillId="2" borderId="10" xfId="0" applyFont="1" applyFill="1" applyBorder="1" applyAlignment="1"/>
    <xf numFmtId="0" fontId="4" fillId="0" borderId="11" xfId="0" applyFont="1" applyBorder="1" applyAlignment="1"/>
    <xf numFmtId="0" fontId="4" fillId="2" borderId="11" xfId="0" applyFont="1" applyFill="1" applyBorder="1" applyAlignment="1"/>
    <xf numFmtId="1" fontId="5" fillId="0" borderId="10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0" borderId="17" xfId="0" applyFont="1" applyBorder="1" applyAlignment="1"/>
    <xf numFmtId="37" fontId="4" fillId="0" borderId="0" xfId="0" applyNumberFormat="1" applyFont="1" applyFill="1" applyAlignment="1">
      <alignment horizontal="left" indent="2"/>
    </xf>
    <xf numFmtId="41" fontId="4" fillId="0" borderId="27" xfId="0" applyNumberFormat="1" applyFont="1" applyFill="1" applyBorder="1" applyAlignment="1"/>
    <xf numFmtId="169" fontId="4" fillId="0" borderId="27" xfId="0" applyNumberFormat="1" applyFont="1" applyFill="1" applyBorder="1" applyAlignment="1"/>
    <xf numFmtId="0" fontId="4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43" fontId="26" fillId="0" borderId="8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6" fontId="23" fillId="0" borderId="27" xfId="0" applyNumberFormat="1" applyFont="1" applyFill="1" applyBorder="1"/>
    <xf numFmtId="166" fontId="30" fillId="0" borderId="0" xfId="0" applyNumberFormat="1" applyFont="1" applyFill="1" applyBorder="1"/>
    <xf numFmtId="10" fontId="4" fillId="0" borderId="0" xfId="0" applyNumberFormat="1" applyFont="1" applyFill="1" applyAlignment="1">
      <alignment horizontal="left" indent="1"/>
    </xf>
    <xf numFmtId="41" fontId="46" fillId="0" borderId="26" xfId="0" applyNumberFormat="1" applyFont="1" applyFill="1" applyBorder="1" applyAlignment="1"/>
    <xf numFmtId="42" fontId="27" fillId="0" borderId="0" xfId="0" applyNumberFormat="1" applyFont="1" applyFill="1" applyBorder="1"/>
    <xf numFmtId="169" fontId="27" fillId="0" borderId="0" xfId="0" applyNumberFormat="1" applyFont="1" applyFill="1" applyBorder="1"/>
    <xf numFmtId="169" fontId="27" fillId="0" borderId="20" xfId="0" applyNumberFormat="1" applyFont="1" applyFill="1" applyBorder="1"/>
    <xf numFmtId="0" fontId="19" fillId="0" borderId="0" xfId="0" applyFont="1" applyFill="1"/>
    <xf numFmtId="166" fontId="27" fillId="0" borderId="27" xfId="0" applyNumberFormat="1" applyFont="1" applyFill="1" applyBorder="1"/>
    <xf numFmtId="166" fontId="25" fillId="0" borderId="0" xfId="0" applyNumberFormat="1" applyFont="1" applyFill="1" applyBorder="1"/>
    <xf numFmtId="170" fontId="14" fillId="0" borderId="0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C147"/>
  <sheetViews>
    <sheetView tabSelected="1" topLeftCell="BY1" zoomScale="89" zoomScaleNormal="89" workbookViewId="0">
      <pane ySplit="14" topLeftCell="A15" activePane="bottomLeft" state="frozen"/>
      <selection activeCell="RN106" sqref="RN106"/>
      <selection pane="bottomLeft" activeCell="CE17" sqref="CE17"/>
    </sheetView>
  </sheetViews>
  <sheetFormatPr defaultColWidth="9.26953125" defaultRowHeight="14.5" outlineLevelCol="2" x14ac:dyDescent="0.35"/>
  <cols>
    <col min="1" max="1" width="5.453125" style="4" customWidth="1" outlineLevel="1"/>
    <col min="2" max="2" width="66.26953125" style="4" customWidth="1" outlineLevel="1"/>
    <col min="3" max="3" width="10.7265625" style="4" customWidth="1" outlineLevel="1"/>
    <col min="4" max="4" width="15.7265625" style="4" customWidth="1" outlineLevel="1"/>
    <col min="5" max="6" width="15.54296875" style="4" customWidth="1" outlineLevel="1"/>
    <col min="7" max="7" width="14.26953125" style="4" customWidth="1" outlineLevel="1"/>
    <col min="8" max="8" width="13.7265625" style="4" customWidth="1" outlineLevel="1"/>
    <col min="9" max="9" width="19.54296875" style="4" customWidth="1" outlineLevel="1"/>
    <col min="10" max="10" width="13.7265625" style="4" customWidth="1" outlineLevel="1"/>
    <col min="11" max="11" width="17.26953125" style="4" customWidth="1" outlineLevel="1"/>
    <col min="12" max="12" width="13.7265625" style="4" customWidth="1" outlineLevel="1"/>
    <col min="13" max="13" width="19.453125" style="4" customWidth="1" outlineLevel="1"/>
    <col min="14" max="14" width="13.7265625" style="4" customWidth="1" outlineLevel="1"/>
    <col min="15" max="15" width="13.7265625" style="4" hidden="1" customWidth="1" outlineLevel="2"/>
    <col min="16" max="16" width="17.7265625" style="4" hidden="1" customWidth="1" outlineLevel="2"/>
    <col min="17" max="17" width="5.453125" style="4" customWidth="1" outlineLevel="1" collapsed="1"/>
    <col min="18" max="18" width="66" style="4" customWidth="1" outlineLevel="1"/>
    <col min="19" max="19" width="11.81640625" style="4" customWidth="1" outlineLevel="1"/>
    <col min="20" max="21" width="15.54296875" style="4" customWidth="1" outlineLevel="1"/>
    <col min="22" max="22" width="14.54296875" style="4" customWidth="1" outlineLevel="1"/>
    <col min="23" max="23" width="14" style="4" customWidth="1" outlineLevel="1"/>
    <col min="24" max="24" width="16.453125" style="4" customWidth="1" outlineLevel="1"/>
    <col min="25" max="30" width="13.7265625" style="4" customWidth="1" outlineLevel="1"/>
    <col min="31" max="32" width="13.7265625" style="4" hidden="1" customWidth="1" outlineLevel="2"/>
    <col min="33" max="33" width="5.453125" style="4" customWidth="1" outlineLevel="1" collapsed="1"/>
    <col min="34" max="34" width="55.453125" style="4" customWidth="1" outlineLevel="1"/>
    <col min="35" max="35" width="11.26953125" style="4" customWidth="1" outlineLevel="1"/>
    <col min="36" max="36" width="17.7265625" style="4" customWidth="1" outlineLevel="1"/>
    <col min="37" max="37" width="15.26953125" style="4" customWidth="1" outlineLevel="1"/>
    <col min="38" max="38" width="21.26953125" style="4" customWidth="1" outlineLevel="1"/>
    <col min="39" max="39" width="15.26953125" style="4" hidden="1" customWidth="1" outlineLevel="2"/>
    <col min="40" max="40" width="16.26953125" style="4" hidden="1" customWidth="1" outlineLevel="2"/>
    <col min="41" max="41" width="15.453125" style="4" hidden="1" customWidth="1" outlineLevel="2"/>
    <col min="42" max="42" width="20.7265625" style="4" hidden="1" customWidth="1" outlineLevel="2"/>
    <col min="43" max="43" width="15.453125" style="4" hidden="1" customWidth="1" outlineLevel="2"/>
    <col min="44" max="44" width="16.26953125" style="4" hidden="1" customWidth="1" outlineLevel="2"/>
    <col min="45" max="45" width="15.453125" style="4" hidden="1" customWidth="1" outlineLevel="2"/>
    <col min="46" max="46" width="16.26953125" style="4" hidden="1" customWidth="1" outlineLevel="2"/>
    <col min="47" max="47" width="15.453125" style="4" hidden="1" customWidth="1" outlineLevel="2"/>
    <col min="48" max="48" width="21.26953125" style="4" hidden="1" customWidth="1" outlineLevel="2"/>
    <col min="49" max="49" width="5.453125" style="4" customWidth="1" outlineLevel="1" collapsed="1"/>
    <col min="50" max="50" width="39.54296875" style="4" customWidth="1" outlineLevel="1"/>
    <col min="51" max="51" width="7.26953125" style="4" customWidth="1" outlineLevel="1"/>
    <col min="52" max="54" width="17.54296875" style="4" customWidth="1" outlineLevel="1"/>
    <col min="55" max="55" width="18.7265625" style="4" customWidth="1" outlineLevel="1"/>
    <col min="56" max="62" width="16.26953125" style="4" customWidth="1" outlineLevel="1"/>
    <col min="63" max="64" width="16.26953125" style="4" hidden="1" customWidth="1" outlineLevel="2"/>
    <col min="65" max="65" width="5.453125" style="4" customWidth="1" outlineLevel="1" collapsed="1"/>
    <col min="66" max="66" width="37.7265625" style="4" customWidth="1" outlineLevel="1"/>
    <col min="67" max="67" width="4.7265625" style="4" customWidth="1" outlineLevel="1"/>
    <col min="68" max="72" width="18.54296875" style="4" customWidth="1" outlineLevel="1"/>
    <col min="73" max="73" width="15" customWidth="1" outlineLevel="1"/>
    <col min="74" max="74" width="14.54296875" customWidth="1" outlineLevel="1"/>
    <col min="75" max="75" width="15.54296875" customWidth="1" outlineLevel="1"/>
    <col min="76" max="76" width="14.54296875" customWidth="1" outlineLevel="1"/>
    <col min="77" max="77" width="15.54296875" customWidth="1" outlineLevel="1"/>
    <col min="78" max="78" width="14.54296875" customWidth="1" outlineLevel="1"/>
    <col min="79" max="79" width="15.54296875" hidden="1" customWidth="1" outlineLevel="2"/>
    <col min="80" max="80" width="22.7265625" hidden="1" customWidth="1" outlineLevel="2"/>
    <col min="81" max="81" width="5.26953125" customWidth="1" outlineLevel="1" collapsed="1"/>
    <col min="82" max="82" width="51.453125" customWidth="1" outlineLevel="1"/>
    <col min="83" max="83" width="8.26953125" customWidth="1" outlineLevel="1"/>
    <col min="84" max="84" width="15.7265625" customWidth="1" outlineLevel="1"/>
    <col min="85" max="85" width="14.7265625" customWidth="1" outlineLevel="1"/>
    <col min="86" max="86" width="13.7265625" customWidth="1" outlineLevel="1"/>
    <col min="87" max="87" width="14.7265625" customWidth="1" outlineLevel="1"/>
    <col min="88" max="88" width="13.7265625" customWidth="1" outlineLevel="1"/>
    <col min="89" max="89" width="15" customWidth="1" outlineLevel="1"/>
    <col min="90" max="90" width="12.7265625" customWidth="1" outlineLevel="1"/>
    <col min="91" max="91" width="15" customWidth="1" outlineLevel="1"/>
    <col min="92" max="92" width="12.7265625" customWidth="1" outlineLevel="1"/>
    <col min="93" max="93" width="15" customWidth="1" outlineLevel="1"/>
    <col min="94" max="94" width="12.7265625" customWidth="1" outlineLevel="1"/>
    <col min="95" max="95" width="15" hidden="1" customWidth="1" outlineLevel="2"/>
    <col min="96" max="96" width="12.7265625" hidden="1" customWidth="1" outlineLevel="2"/>
    <col min="97" max="97" width="5.453125" customWidth="1" outlineLevel="1" collapsed="1"/>
    <col min="98" max="98" width="53.7265625" customWidth="1" outlineLevel="1"/>
    <col min="99" max="99" width="4.7265625" customWidth="1" outlineLevel="1"/>
    <col min="100" max="110" width="12.7265625" customWidth="1" outlineLevel="1"/>
    <col min="111" max="112" width="12.7265625" hidden="1" customWidth="1" outlineLevel="2"/>
    <col min="113" max="113" width="5.453125" customWidth="1" outlineLevel="1" collapsed="1"/>
    <col min="114" max="114" width="43.26953125" customWidth="1" outlineLevel="1"/>
    <col min="115" max="115" width="4.7265625" customWidth="1" outlineLevel="1"/>
    <col min="116" max="116" width="15.7265625" customWidth="1" outlineLevel="1"/>
    <col min="117" max="117" width="12.7265625" customWidth="1" outlineLevel="1"/>
    <col min="118" max="118" width="21.26953125" customWidth="1" outlineLevel="1"/>
    <col min="119" max="119" width="14.7265625" customWidth="1" outlineLevel="1"/>
    <col min="120" max="120" width="13.7265625" customWidth="1" outlineLevel="1"/>
    <col min="121" max="121" width="15" customWidth="1" outlineLevel="1"/>
    <col min="122" max="122" width="13.453125" customWidth="1" outlineLevel="1"/>
    <col min="123" max="123" width="15" customWidth="1" outlineLevel="1"/>
    <col min="124" max="124" width="13.453125" customWidth="1" outlineLevel="1"/>
    <col min="125" max="125" width="15" customWidth="1" outlineLevel="1"/>
    <col min="126" max="126" width="13.453125" customWidth="1" outlineLevel="1"/>
    <col min="127" max="127" width="15" hidden="1" customWidth="1" outlineLevel="2"/>
    <col min="128" max="128" width="15.7265625" hidden="1" customWidth="1" outlineLevel="2"/>
    <col min="129" max="129" width="7.453125" customWidth="1" outlineLevel="1" collapsed="1"/>
    <col min="130" max="130" width="31.453125" customWidth="1" outlineLevel="1"/>
    <col min="131" max="131" width="6.26953125" customWidth="1" outlineLevel="1"/>
    <col min="132" max="132" width="15.26953125" customWidth="1" outlineLevel="1"/>
    <col min="133" max="133" width="14.7265625" customWidth="1" outlineLevel="1"/>
    <col min="134" max="134" width="16.26953125" customWidth="1" outlineLevel="1"/>
    <col min="135" max="135" width="12.7265625" customWidth="1" outlineLevel="1"/>
    <col min="136" max="136" width="14.26953125" customWidth="1" outlineLevel="1"/>
    <col min="137" max="137" width="12.7265625" customWidth="1" outlineLevel="1"/>
    <col min="138" max="138" width="15.1796875" customWidth="1" outlineLevel="1"/>
    <col min="139" max="139" width="12.7265625" customWidth="1" outlineLevel="1"/>
    <col min="140" max="140" width="14.1796875" customWidth="1" outlineLevel="1"/>
    <col min="141" max="141" width="12.7265625" customWidth="1" outlineLevel="1"/>
    <col min="142" max="142" width="15.1796875" customWidth="1" outlineLevel="1"/>
    <col min="143" max="144" width="12.7265625" hidden="1" customWidth="1" outlineLevel="2"/>
    <col min="145" max="145" width="5.453125" customWidth="1" outlineLevel="1" collapsed="1"/>
    <col min="146" max="146" width="55.26953125" customWidth="1" outlineLevel="1"/>
    <col min="147" max="147" width="4.54296875" customWidth="1"/>
    <col min="148" max="148" width="15.7265625" customWidth="1"/>
    <col min="149" max="149" width="12.7265625" customWidth="1"/>
    <col min="150" max="150" width="13.26953125" customWidth="1"/>
    <col min="151" max="158" width="12.7265625" customWidth="1"/>
    <col min="159" max="159" width="12.7265625" hidden="1" customWidth="1" outlineLevel="1"/>
    <col min="160" max="160" width="22.7265625" style="4" hidden="1" customWidth="1" outlineLevel="1"/>
    <col min="161" max="161" width="5.453125" style="4" customWidth="1" collapsed="1"/>
    <col min="162" max="162" width="41.26953125" style="4" customWidth="1"/>
    <col min="163" max="163" width="4.26953125" style="4" customWidth="1"/>
    <col min="164" max="164" width="16.26953125" style="4" customWidth="1"/>
    <col min="165" max="165" width="16.7265625" style="4" customWidth="1"/>
    <col min="166" max="166" width="17.7265625" style="4" customWidth="1"/>
    <col min="167" max="167" width="17.26953125" style="4" customWidth="1"/>
    <col min="168" max="174" width="14.7265625" style="4" customWidth="1"/>
    <col min="175" max="176" width="14.7265625" style="4" hidden="1" customWidth="1" outlineLevel="1"/>
    <col min="177" max="177" width="5.453125" style="4" customWidth="1" collapsed="1"/>
    <col min="178" max="178" width="50.453125" style="4" customWidth="1"/>
    <col min="179" max="190" width="14.7265625" style="4" customWidth="1"/>
    <col min="191" max="192" width="14.7265625" style="4" hidden="1" customWidth="1" outlineLevel="1"/>
    <col min="193" max="193" width="5.453125" style="4" customWidth="1" collapsed="1"/>
    <col min="194" max="206" width="14.7265625" style="4" customWidth="1"/>
    <col min="207" max="208" width="14.7265625" style="4" hidden="1" customWidth="1" outlineLevel="1"/>
    <col min="209" max="209" width="5.453125" style="4" customWidth="1" collapsed="1"/>
    <col min="210" max="210" width="31.7265625" style="4" customWidth="1"/>
    <col min="211" max="211" width="4.54296875" style="4" customWidth="1"/>
    <col min="212" max="222" width="14.7265625" style="4" customWidth="1"/>
    <col min="223" max="224" width="14.7265625" style="4" hidden="1" customWidth="1" outlineLevel="1"/>
    <col min="225" max="225" width="9" style="4" customWidth="1" collapsed="1"/>
    <col min="226" max="226" width="60.7265625" style="4" customWidth="1"/>
    <col min="227" max="227" width="4.54296875" style="4" customWidth="1"/>
    <col min="228" max="238" width="14.7265625" style="4" customWidth="1"/>
    <col min="239" max="240" width="14.7265625" style="4" hidden="1" customWidth="1" outlineLevel="1"/>
    <col min="241" max="241" width="5.453125" style="4" customWidth="1" collapsed="1"/>
    <col min="242" max="242" width="50.26953125" style="4" customWidth="1"/>
    <col min="243" max="243" width="6" style="4" customWidth="1"/>
    <col min="244" max="254" width="17.54296875" style="4" customWidth="1"/>
    <col min="255" max="256" width="17.54296875" style="4" hidden="1" customWidth="1" outlineLevel="1"/>
    <col min="257" max="257" width="5.453125" style="4" customWidth="1" collapsed="1"/>
    <col min="258" max="258" width="46.26953125" style="4" customWidth="1"/>
    <col min="259" max="259" width="5.54296875" style="4" customWidth="1"/>
    <col min="260" max="270" width="14.54296875" style="4" customWidth="1"/>
    <col min="271" max="272" width="14.54296875" style="4" hidden="1" customWidth="1" outlineLevel="1"/>
    <col min="273" max="273" width="5" style="4" customWidth="1" collapsed="1"/>
    <col min="274" max="274" width="33.54296875" style="4" customWidth="1"/>
    <col min="275" max="275" width="9.7265625" style="4" customWidth="1"/>
    <col min="276" max="276" width="17.7265625" style="4" customWidth="1"/>
    <col min="277" max="277" width="18.7265625" style="4" customWidth="1"/>
    <col min="278" max="278" width="15.26953125" style="4" customWidth="1"/>
    <col min="279" max="279" width="14" style="4" customWidth="1"/>
    <col min="280" max="286" width="18.26953125" style="4" customWidth="1"/>
    <col min="287" max="288" width="18.26953125" style="4" hidden="1" customWidth="1" outlineLevel="1"/>
    <col min="289" max="289" width="5.54296875" style="4" customWidth="1" collapsed="1"/>
    <col min="290" max="290" width="41.54296875" style="4" customWidth="1"/>
    <col min="291" max="291" width="5" style="4" customWidth="1"/>
    <col min="292" max="295" width="19.26953125" style="4" customWidth="1"/>
    <col min="296" max="296" width="16.453125" style="4" customWidth="1"/>
    <col min="297" max="297" width="14.54296875" style="4" customWidth="1"/>
    <col min="298" max="298" width="15.453125" style="4" customWidth="1"/>
    <col min="299" max="299" width="15.54296875" style="4" customWidth="1"/>
    <col min="300" max="300" width="15.453125" style="4" customWidth="1"/>
    <col min="301" max="301" width="15.54296875" style="4" customWidth="1"/>
    <col min="302" max="302" width="15.453125" style="4" customWidth="1"/>
    <col min="303" max="303" width="15.54296875" style="4" hidden="1" customWidth="1" outlineLevel="1"/>
    <col min="304" max="304" width="22.7265625" style="4" hidden="1" customWidth="1" outlineLevel="1"/>
    <col min="305" max="305" width="5.54296875" style="4" customWidth="1" collapsed="1"/>
    <col min="306" max="306" width="58.7265625" style="4" customWidth="1"/>
    <col min="307" max="307" width="6.54296875" style="4" customWidth="1"/>
    <col min="308" max="311" width="16.7265625" style="4" customWidth="1"/>
    <col min="312" max="312" width="14" style="4" customWidth="1"/>
    <col min="313" max="318" width="13.453125" style="4" customWidth="1"/>
    <col min="319" max="320" width="13.453125" style="4" hidden="1" customWidth="1" outlineLevel="1"/>
    <col min="321" max="321" width="5.453125" style="4" customWidth="1" collapsed="1"/>
    <col min="322" max="322" width="26" style="4" customWidth="1"/>
    <col min="323" max="323" width="5.7265625" style="4" customWidth="1"/>
    <col min="324" max="334" width="13.453125" style="4" customWidth="1"/>
    <col min="335" max="336" width="13.453125" style="4" hidden="1" customWidth="1" outlineLevel="1"/>
    <col min="337" max="337" width="5.453125" style="4" customWidth="1" collapsed="1"/>
    <col min="338" max="338" width="42.7265625" style="4" customWidth="1"/>
    <col min="339" max="339" width="4.54296875" style="4" customWidth="1"/>
    <col min="340" max="350" width="13.453125" style="4" customWidth="1"/>
    <col min="351" max="352" width="13.453125" style="4" hidden="1" customWidth="1" outlineLevel="1"/>
    <col min="353" max="353" width="5.453125" style="4" customWidth="1" collapsed="1"/>
    <col min="354" max="354" width="43.7265625" style="4" customWidth="1"/>
    <col min="355" max="355" width="13.453125" style="4" customWidth="1"/>
    <col min="356" max="356" width="15.54296875" style="4" customWidth="1"/>
    <col min="357" max="357" width="13.453125" style="4" customWidth="1"/>
    <col min="358" max="358" width="15.453125" style="4" customWidth="1"/>
    <col min="359" max="359" width="13.453125" style="4" customWidth="1"/>
    <col min="360" max="360" width="15.453125" style="4" customWidth="1"/>
    <col min="361" max="361" width="13.453125" style="4" customWidth="1"/>
    <col min="362" max="362" width="15.453125" style="4" customWidth="1"/>
    <col min="363" max="363" width="16" style="4" customWidth="1"/>
    <col min="364" max="364" width="15.453125" style="4" customWidth="1"/>
    <col min="365" max="365" width="16" style="4" customWidth="1"/>
    <col min="366" max="366" width="15.453125" style="4" customWidth="1"/>
    <col min="367" max="367" width="15.54296875" style="4" hidden="1" customWidth="1" outlineLevel="1"/>
    <col min="368" max="368" width="15.453125" style="4" hidden="1" customWidth="1" outlineLevel="1"/>
    <col min="369" max="369" width="6.7265625" style="4" bestFit="1" customWidth="1" collapsed="1"/>
    <col min="370" max="370" width="71.7265625" style="4" bestFit="1" customWidth="1"/>
    <col min="371" max="371" width="10" style="4" customWidth="1"/>
    <col min="372" max="372" width="16.453125" style="4" bestFit="1" customWidth="1"/>
    <col min="373" max="373" width="15.7265625" style="4" bestFit="1" customWidth="1"/>
    <col min="374" max="374" width="12.7265625" style="4" bestFit="1" customWidth="1"/>
    <col min="375" max="375" width="14.26953125" style="4" bestFit="1" customWidth="1"/>
    <col min="376" max="378" width="13.453125" style="4" customWidth="1"/>
    <col min="379" max="379" width="15.7265625" style="4" bestFit="1" customWidth="1"/>
    <col min="380" max="380" width="16.54296875" style="4" bestFit="1" customWidth="1"/>
    <col min="381" max="381" width="15.7265625" style="4" bestFit="1" customWidth="1"/>
    <col min="382" max="382" width="17.54296875" style="4" bestFit="1" customWidth="1"/>
    <col min="383" max="384" width="13.453125" style="4" hidden="1" customWidth="1" outlineLevel="1"/>
    <col min="385" max="385" width="5.453125" style="4" bestFit="1" customWidth="1" collapsed="1"/>
    <col min="386" max="386" width="52.453125" style="4" bestFit="1" customWidth="1"/>
    <col min="387" max="387" width="4.54296875" style="4" bestFit="1" customWidth="1"/>
    <col min="388" max="398" width="13.453125" style="4" customWidth="1"/>
    <col min="399" max="400" width="13.453125" style="4" hidden="1" customWidth="1" outlineLevel="1"/>
    <col min="401" max="401" width="5.453125" style="4" bestFit="1" customWidth="1" collapsed="1"/>
    <col min="402" max="402" width="87.26953125" style="4" customWidth="1"/>
    <col min="403" max="403" width="4.54296875" style="4" bestFit="1" customWidth="1"/>
    <col min="404" max="404" width="14.26953125" style="4" bestFit="1" customWidth="1"/>
    <col min="405" max="405" width="12.7265625" style="4" bestFit="1" customWidth="1"/>
    <col min="406" max="406" width="14.26953125" style="4" bestFit="1" customWidth="1"/>
    <col min="407" max="407" width="12.7265625" style="4" bestFit="1" customWidth="1"/>
    <col min="408" max="410" width="14.26953125" style="4" customWidth="1"/>
    <col min="411" max="411" width="15.54296875" style="4" bestFit="1" customWidth="1"/>
    <col min="412" max="414" width="14.26953125" style="4" customWidth="1"/>
    <col min="415" max="416" width="14.26953125" style="4" hidden="1" customWidth="1" outlineLevel="1"/>
    <col min="417" max="417" width="5.453125" style="4" bestFit="1" customWidth="1" collapsed="1"/>
    <col min="418" max="418" width="65.453125" style="4" customWidth="1"/>
    <col min="419" max="419" width="8" style="4" customWidth="1"/>
    <col min="420" max="422" width="16.7265625" style="4" customWidth="1"/>
    <col min="423" max="423" width="17.26953125" style="4" customWidth="1"/>
    <col min="424" max="430" width="16.7265625" style="4" customWidth="1"/>
    <col min="431" max="432" width="16.7265625" style="4" hidden="1" customWidth="1" outlineLevel="2"/>
    <col min="433" max="433" width="6" bestFit="1" customWidth="1" collapsed="1"/>
    <col min="434" max="434" width="38.7265625" bestFit="1" customWidth="1"/>
    <col min="435" max="435" width="4.54296875" bestFit="1" customWidth="1"/>
    <col min="436" max="436" width="17.7265625" bestFit="1" customWidth="1"/>
    <col min="437" max="437" width="16.26953125" bestFit="1" customWidth="1"/>
    <col min="438" max="438" width="14.54296875" bestFit="1" customWidth="1"/>
    <col min="439" max="439" width="16.26953125" bestFit="1" customWidth="1"/>
    <col min="440" max="440" width="16" bestFit="1" customWidth="1"/>
    <col min="441" max="446" width="17.26953125" bestFit="1" customWidth="1"/>
    <col min="447" max="447" width="17.26953125" hidden="1" customWidth="1" outlineLevel="1"/>
    <col min="448" max="448" width="25.26953125" hidden="1" customWidth="1" outlineLevel="1"/>
    <col min="449" max="449" width="9.453125" bestFit="1" customWidth="1" collapsed="1"/>
    <col min="450" max="450" width="66.26953125" bestFit="1" customWidth="1"/>
    <col min="451" max="451" width="5" bestFit="1" customWidth="1"/>
    <col min="452" max="452" width="17.7265625" bestFit="1" customWidth="1"/>
    <col min="453" max="453" width="16.26953125" bestFit="1" customWidth="1"/>
    <col min="454" max="454" width="17.26953125" bestFit="1" customWidth="1"/>
    <col min="455" max="455" width="16.7265625" bestFit="1" customWidth="1"/>
    <col min="456" max="456" width="17.26953125" bestFit="1" customWidth="1"/>
    <col min="457" max="457" width="16.7265625" bestFit="1" customWidth="1"/>
    <col min="458" max="458" width="17.26953125" bestFit="1" customWidth="1"/>
    <col min="459" max="459" width="16.7265625" bestFit="1" customWidth="1"/>
    <col min="460" max="460" width="18.26953125" bestFit="1" customWidth="1"/>
    <col min="461" max="461" width="16.7265625" bestFit="1" customWidth="1"/>
    <col min="462" max="462" width="18.26953125" bestFit="1" customWidth="1"/>
    <col min="463" max="463" width="16.7265625" hidden="1" customWidth="1" outlineLevel="1"/>
    <col min="464" max="464" width="18.26953125" hidden="1" customWidth="1" outlineLevel="1"/>
    <col min="465" max="465" width="6" bestFit="1" customWidth="1" collapsed="1"/>
    <col min="466" max="466" width="61.453125" customWidth="1"/>
    <col min="467" max="467" width="4.54296875" bestFit="1" customWidth="1"/>
    <col min="468" max="468" width="17.7265625" bestFit="1" customWidth="1"/>
    <col min="469" max="469" width="16.26953125" bestFit="1" customWidth="1"/>
    <col min="470" max="470" width="14.54296875" style="4" bestFit="1" customWidth="1"/>
    <col min="471" max="471" width="16.26953125" style="4" bestFit="1" customWidth="1"/>
    <col min="472" max="472" width="14.54296875" style="4" bestFit="1" customWidth="1"/>
    <col min="473" max="473" width="16.26953125" style="4" bestFit="1" customWidth="1"/>
    <col min="474" max="474" width="14.7265625" style="4" bestFit="1" customWidth="1"/>
    <col min="475" max="475" width="16.26953125" style="4" bestFit="1" customWidth="1"/>
    <col min="476" max="476" width="16" style="4" bestFit="1" customWidth="1"/>
    <col min="477" max="477" width="16.26953125" style="4" bestFit="1" customWidth="1"/>
    <col min="478" max="478" width="16" style="4" bestFit="1" customWidth="1"/>
    <col min="479" max="479" width="16.26953125" style="4" hidden="1" customWidth="1" outlineLevel="1"/>
    <col min="480" max="480" width="14.7265625" style="4" hidden="1" customWidth="1" outlineLevel="1"/>
    <col min="481" max="481" width="6" bestFit="1" customWidth="1" collapsed="1"/>
    <col min="482" max="482" width="54.26953125" bestFit="1" customWidth="1"/>
    <col min="483" max="483" width="5" bestFit="1" customWidth="1"/>
    <col min="484" max="484" width="17.7265625" bestFit="1" customWidth="1"/>
    <col min="485" max="485" width="16.26953125" bestFit="1" customWidth="1"/>
    <col min="486" max="486" width="14.54296875" bestFit="1" customWidth="1"/>
    <col min="487" max="491" width="16.453125" bestFit="1" customWidth="1"/>
    <col min="492" max="492" width="18" bestFit="1" customWidth="1"/>
    <col min="493" max="493" width="16.453125" bestFit="1" customWidth="1"/>
    <col min="494" max="494" width="18" bestFit="1" customWidth="1"/>
    <col min="495" max="495" width="17.26953125" hidden="1" customWidth="1" outlineLevel="1"/>
    <col min="496" max="496" width="18" hidden="1" customWidth="1" outlineLevel="1"/>
    <col min="497" max="497" width="9.26953125" style="4" collapsed="1"/>
    <col min="498" max="16384" width="9.26953125" style="4"/>
  </cols>
  <sheetData>
    <row r="1" spans="1:496" s="1" customFormat="1" ht="15" thickBot="1" x14ac:dyDescent="0.4">
      <c r="T1" s="2">
        <f>T65+T76</f>
        <v>0</v>
      </c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</row>
    <row r="2" spans="1:496" s="634" customFormat="1" x14ac:dyDescent="0.35">
      <c r="A2" s="633"/>
      <c r="B2" s="633"/>
      <c r="C2" s="633"/>
      <c r="D2" s="633"/>
      <c r="E2" s="633"/>
      <c r="F2" s="633"/>
      <c r="G2" s="633"/>
      <c r="H2" s="633"/>
      <c r="I2" s="5"/>
      <c r="J2" s="5"/>
      <c r="K2" s="5"/>
      <c r="L2" s="5"/>
      <c r="M2" s="6"/>
      <c r="N2" s="7" t="s">
        <v>522</v>
      </c>
      <c r="O2" s="633"/>
      <c r="P2" s="633"/>
      <c r="S2" s="633"/>
      <c r="W2" s="633"/>
      <c r="X2" s="633"/>
      <c r="AC2" s="6"/>
      <c r="AD2" s="7" t="s">
        <v>522</v>
      </c>
      <c r="AE2" s="633"/>
      <c r="AF2" s="633"/>
      <c r="AK2" s="6"/>
      <c r="AL2" s="7" t="s">
        <v>522</v>
      </c>
      <c r="AM2" s="633"/>
      <c r="AN2" s="633"/>
      <c r="AU2" s="6"/>
      <c r="AV2" s="7" t="s">
        <v>519</v>
      </c>
      <c r="BI2" s="6"/>
      <c r="BJ2" s="7" t="s">
        <v>522</v>
      </c>
      <c r="BY2" s="6"/>
      <c r="BZ2" s="7" t="s">
        <v>522</v>
      </c>
      <c r="CO2" s="6"/>
      <c r="CP2" s="7" t="s">
        <v>522</v>
      </c>
      <c r="DE2" s="6"/>
      <c r="DF2" s="7" t="s">
        <v>522</v>
      </c>
      <c r="DU2" s="6"/>
      <c r="DV2" s="7" t="s">
        <v>522</v>
      </c>
      <c r="EK2" s="6"/>
      <c r="EL2" s="7" t="s">
        <v>522</v>
      </c>
      <c r="FA2" s="6"/>
      <c r="FB2" s="7" t="s">
        <v>522</v>
      </c>
      <c r="FQ2" s="6"/>
      <c r="FR2" s="7" t="s">
        <v>522</v>
      </c>
      <c r="GG2" s="6"/>
      <c r="GH2" s="7" t="s">
        <v>522</v>
      </c>
      <c r="GW2" s="6"/>
      <c r="GX2" s="7" t="s">
        <v>522</v>
      </c>
      <c r="HE2" s="633"/>
      <c r="HF2" s="633"/>
      <c r="HM2" s="6"/>
      <c r="HN2" s="7" t="s">
        <v>522</v>
      </c>
      <c r="IC2" s="6"/>
      <c r="ID2" s="7" t="s">
        <v>522</v>
      </c>
      <c r="IS2" s="6"/>
      <c r="IT2" s="7" t="s">
        <v>522</v>
      </c>
      <c r="JI2" s="6"/>
      <c r="JJ2" s="7" t="s">
        <v>522</v>
      </c>
      <c r="JY2" s="6"/>
      <c r="JZ2" s="7" t="s">
        <v>522</v>
      </c>
      <c r="KO2" s="6"/>
      <c r="KP2" s="7" t="s">
        <v>522</v>
      </c>
      <c r="LE2" s="6"/>
      <c r="LF2" s="7" t="s">
        <v>522</v>
      </c>
      <c r="LU2" s="6"/>
      <c r="LV2" s="7" t="s">
        <v>522</v>
      </c>
      <c r="MK2" s="6"/>
      <c r="ML2" s="7" t="s">
        <v>522</v>
      </c>
      <c r="NA2" s="6"/>
      <c r="NB2" s="7" t="s">
        <v>522</v>
      </c>
      <c r="NQ2" s="6"/>
      <c r="NR2" s="7" t="s">
        <v>522</v>
      </c>
      <c r="OG2" s="6"/>
      <c r="OH2" s="7" t="s">
        <v>522</v>
      </c>
      <c r="OW2" s="6"/>
      <c r="OX2" s="7" t="s">
        <v>522</v>
      </c>
      <c r="PM2" s="6"/>
      <c r="PN2" s="7" t="s">
        <v>522</v>
      </c>
      <c r="PQ2" s="635"/>
      <c r="PR2" s="635"/>
      <c r="PS2" s="635"/>
      <c r="PT2" s="635"/>
      <c r="PU2" s="635"/>
      <c r="PV2" s="635"/>
      <c r="PW2" s="635"/>
      <c r="PX2" s="635"/>
      <c r="PY2" s="635"/>
      <c r="PZ2" s="635"/>
      <c r="QA2" s="635"/>
      <c r="QB2" s="635"/>
      <c r="QC2" s="6"/>
      <c r="QD2" s="7" t="s">
        <v>522</v>
      </c>
      <c r="QG2" s="635"/>
      <c r="QH2" s="635"/>
      <c r="QI2" s="635"/>
      <c r="QJ2" s="635"/>
      <c r="QK2" s="635"/>
      <c r="QL2" s="635"/>
      <c r="QM2" s="635"/>
      <c r="QN2" s="635"/>
      <c r="QO2" s="635"/>
      <c r="QP2" s="635"/>
      <c r="QQ2" s="635"/>
      <c r="QR2" s="635"/>
      <c r="QS2" s="6"/>
      <c r="QT2" s="7" t="s">
        <v>522</v>
      </c>
      <c r="QW2" s="635"/>
      <c r="QX2" s="635"/>
      <c r="QY2" s="635"/>
      <c r="QZ2" s="635"/>
      <c r="RA2" s="635"/>
      <c r="RB2" s="635"/>
      <c r="RC2" s="635"/>
      <c r="RD2" s="635"/>
      <c r="RE2" s="635"/>
      <c r="RF2" s="635"/>
      <c r="RG2" s="635"/>
      <c r="RH2" s="635"/>
      <c r="RI2" s="6"/>
      <c r="RJ2" s="7" t="s">
        <v>522</v>
      </c>
      <c r="RM2" s="635"/>
      <c r="RN2" s="635"/>
      <c r="RO2" s="635"/>
      <c r="RP2" s="635"/>
      <c r="RQ2" s="635"/>
      <c r="RR2" s="635"/>
      <c r="RS2" s="635"/>
      <c r="RT2" s="635"/>
      <c r="RU2" s="635"/>
      <c r="RV2" s="635"/>
      <c r="RW2" s="635"/>
      <c r="RX2" s="635"/>
      <c r="RY2" s="6"/>
      <c r="RZ2" s="7" t="s">
        <v>522</v>
      </c>
    </row>
    <row r="3" spans="1:496" customFormat="1" x14ac:dyDescent="0.35">
      <c r="A3" s="4"/>
      <c r="B3" s="4"/>
      <c r="C3" s="4"/>
      <c r="D3" s="4"/>
      <c r="E3" s="4"/>
      <c r="F3" s="4"/>
      <c r="H3" s="4"/>
      <c r="I3" s="8"/>
      <c r="J3" s="8"/>
      <c r="K3" s="8"/>
      <c r="L3" s="8"/>
      <c r="M3" s="9"/>
      <c r="N3" s="10" t="s">
        <v>523</v>
      </c>
      <c r="O3" s="4"/>
      <c r="P3" s="4"/>
      <c r="Q3" s="4"/>
      <c r="R3" s="4"/>
      <c r="S3" s="4"/>
      <c r="W3" s="4"/>
      <c r="X3" s="4"/>
      <c r="AC3" s="9"/>
      <c r="AD3" s="10" t="s">
        <v>524</v>
      </c>
      <c r="AE3" s="4"/>
      <c r="AF3" s="4"/>
      <c r="AK3" s="9"/>
      <c r="AL3" s="10" t="s">
        <v>525</v>
      </c>
      <c r="AM3" s="4"/>
      <c r="AN3" s="4"/>
      <c r="AU3" s="9"/>
      <c r="AV3" s="10" t="s">
        <v>518</v>
      </c>
      <c r="BI3" s="9"/>
      <c r="BJ3" s="10" t="s">
        <v>526</v>
      </c>
      <c r="BK3" s="4"/>
      <c r="BL3" s="4"/>
      <c r="BY3" s="9"/>
      <c r="BZ3" s="10" t="s">
        <v>527</v>
      </c>
      <c r="CO3" s="9"/>
      <c r="CP3" s="10" t="s">
        <v>528</v>
      </c>
      <c r="DE3" s="9"/>
      <c r="DF3" s="10" t="s">
        <v>529</v>
      </c>
      <c r="DU3" s="9"/>
      <c r="DV3" s="10" t="s">
        <v>530</v>
      </c>
      <c r="EC3" s="634"/>
      <c r="ED3" s="634"/>
      <c r="EE3" s="634"/>
      <c r="EK3" s="9"/>
      <c r="EL3" s="10" t="s">
        <v>531</v>
      </c>
      <c r="FA3" s="9"/>
      <c r="FB3" s="10" t="s">
        <v>532</v>
      </c>
      <c r="FD3" s="4"/>
      <c r="FQ3" s="9"/>
      <c r="FR3" s="10" t="s">
        <v>533</v>
      </c>
      <c r="FS3" s="4"/>
      <c r="FT3" s="4"/>
      <c r="GG3" s="9"/>
      <c r="GH3" s="10" t="s">
        <v>534</v>
      </c>
      <c r="GI3" s="4"/>
      <c r="GJ3" s="4"/>
      <c r="GW3" s="9"/>
      <c r="GX3" s="10" t="s">
        <v>535</v>
      </c>
      <c r="GY3" s="4"/>
      <c r="GZ3" s="4"/>
      <c r="HE3" s="4"/>
      <c r="HF3" s="4"/>
      <c r="HM3" s="9"/>
      <c r="HN3" s="10" t="s">
        <v>536</v>
      </c>
      <c r="HO3" s="4"/>
      <c r="HP3" s="4"/>
      <c r="IA3" s="634"/>
      <c r="IB3" s="634"/>
      <c r="IC3" s="9"/>
      <c r="ID3" s="10" t="s">
        <v>537</v>
      </c>
      <c r="IE3" s="4"/>
      <c r="IF3" s="4"/>
      <c r="IK3" s="634"/>
      <c r="IL3" s="634"/>
      <c r="IS3" s="9"/>
      <c r="IT3" s="10" t="s">
        <v>538</v>
      </c>
      <c r="IU3" s="4"/>
      <c r="IV3" s="4"/>
      <c r="JI3" s="9"/>
      <c r="JJ3" s="10" t="s">
        <v>539</v>
      </c>
      <c r="JK3" s="4"/>
      <c r="JL3" s="4"/>
      <c r="JQ3" s="634"/>
      <c r="JR3" s="634"/>
      <c r="JY3" s="9"/>
      <c r="JZ3" s="10" t="s">
        <v>540</v>
      </c>
      <c r="KA3" s="4"/>
      <c r="KB3" s="4"/>
      <c r="KG3" s="634"/>
      <c r="KH3" s="634"/>
      <c r="KO3" s="9"/>
      <c r="KP3" s="10" t="s">
        <v>541</v>
      </c>
      <c r="KQ3" s="4"/>
      <c r="KR3" s="4"/>
      <c r="KW3" s="634"/>
      <c r="KX3" s="634"/>
      <c r="LE3" s="9"/>
      <c r="LF3" s="10" t="s">
        <v>542</v>
      </c>
      <c r="LG3" s="4"/>
      <c r="LH3" s="4"/>
      <c r="LU3" s="9"/>
      <c r="LV3" s="10" t="s">
        <v>543</v>
      </c>
      <c r="LW3" s="4"/>
      <c r="LX3" s="4"/>
      <c r="MK3" s="9"/>
      <c r="ML3" s="10" t="s">
        <v>544</v>
      </c>
      <c r="MM3" s="4"/>
      <c r="MN3" s="4"/>
      <c r="NA3" s="9"/>
      <c r="NB3" s="10" t="s">
        <v>545</v>
      </c>
      <c r="NC3" s="4"/>
      <c r="ND3" s="4"/>
      <c r="NQ3" s="9"/>
      <c r="NR3" s="10" t="s">
        <v>546</v>
      </c>
      <c r="NS3" s="4"/>
      <c r="NT3" s="4"/>
      <c r="OG3" s="9"/>
      <c r="OH3" s="10" t="s">
        <v>547</v>
      </c>
      <c r="OI3" s="4"/>
      <c r="OJ3" s="4"/>
      <c r="OW3" s="9"/>
      <c r="OX3" s="10" t="s">
        <v>548</v>
      </c>
      <c r="OY3" s="4"/>
      <c r="OZ3" s="4"/>
      <c r="PD3" s="4"/>
      <c r="PM3" s="9"/>
      <c r="PN3" s="10" t="s">
        <v>549</v>
      </c>
      <c r="PO3" s="4"/>
      <c r="PP3" s="4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9"/>
      <c r="QD3" s="10" t="s">
        <v>550</v>
      </c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9"/>
      <c r="QT3" s="10" t="s">
        <v>551</v>
      </c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9"/>
      <c r="RJ3" s="10" t="s">
        <v>552</v>
      </c>
      <c r="RK3" s="4"/>
      <c r="RL3" s="4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9"/>
      <c r="RZ3" s="10" t="s">
        <v>553</v>
      </c>
    </row>
    <row r="4" spans="1:496" customFormat="1" ht="15" thickBot="1" x14ac:dyDescent="0.4">
      <c r="A4" s="5"/>
      <c r="B4" s="5"/>
      <c r="C4" s="5"/>
      <c r="D4" s="5"/>
      <c r="E4" s="5"/>
      <c r="F4" s="5"/>
      <c r="H4" s="4"/>
      <c r="I4" s="4"/>
      <c r="J4" s="4"/>
      <c r="K4" s="4"/>
      <c r="L4" s="4"/>
      <c r="M4" s="11" t="s">
        <v>0</v>
      </c>
      <c r="N4" s="12">
        <v>6.01</v>
      </c>
      <c r="O4" s="4"/>
      <c r="P4" s="4"/>
      <c r="Q4" s="4"/>
      <c r="R4" s="4"/>
      <c r="S4" s="4"/>
      <c r="AC4" s="11" t="s">
        <v>0</v>
      </c>
      <c r="AD4" s="12">
        <v>6.02</v>
      </c>
      <c r="AE4" s="4"/>
      <c r="AF4" s="4"/>
      <c r="AK4" s="11" t="s">
        <v>0</v>
      </c>
      <c r="AL4" s="12">
        <v>6.0299999999999994</v>
      </c>
      <c r="AM4" s="4"/>
      <c r="AN4" s="4"/>
      <c r="AU4" s="11" t="s">
        <v>0</v>
      </c>
      <c r="AV4" s="12">
        <v>6.0299999999999994</v>
      </c>
      <c r="BI4" s="11" t="s">
        <v>0</v>
      </c>
      <c r="BJ4" s="12">
        <v>6.0399999999999991</v>
      </c>
      <c r="BK4" s="4"/>
      <c r="BL4" s="4"/>
      <c r="BY4" s="11" t="s">
        <v>0</v>
      </c>
      <c r="BZ4" s="12">
        <v>6.0499999999999989</v>
      </c>
      <c r="CO4" s="11" t="s">
        <v>0</v>
      </c>
      <c r="CP4" s="12">
        <v>6.0599999999999987</v>
      </c>
      <c r="DE4" s="11" t="s">
        <v>0</v>
      </c>
      <c r="DF4" s="12">
        <v>6.0699999999999985</v>
      </c>
      <c r="DU4" s="11" t="s">
        <v>0</v>
      </c>
      <c r="DV4" s="12">
        <v>6.0799999999999983</v>
      </c>
      <c r="EC4" s="634"/>
      <c r="ED4" s="634"/>
      <c r="EE4" s="634"/>
      <c r="EK4" s="11" t="s">
        <v>0</v>
      </c>
      <c r="EL4" s="12">
        <v>6.0899999999999981</v>
      </c>
      <c r="FA4" s="11" t="s">
        <v>0</v>
      </c>
      <c r="FB4" s="12">
        <v>6.0999999999999979</v>
      </c>
      <c r="FD4" s="4"/>
      <c r="FQ4" s="11" t="s">
        <v>0</v>
      </c>
      <c r="FR4" s="12">
        <v>6.1099999999999977</v>
      </c>
      <c r="FS4" s="4"/>
      <c r="FT4" s="4"/>
      <c r="GG4" s="11" t="s">
        <v>0</v>
      </c>
      <c r="GH4" s="12">
        <v>6.1199999999999974</v>
      </c>
      <c r="GI4" s="4"/>
      <c r="GJ4" s="4"/>
      <c r="GO4" s="634"/>
      <c r="GP4" s="634"/>
      <c r="GW4" s="11" t="s">
        <v>0</v>
      </c>
      <c r="GX4" s="12">
        <v>6.1299999999999972</v>
      </c>
      <c r="GY4" s="4"/>
      <c r="GZ4" s="4"/>
      <c r="HE4" s="4"/>
      <c r="HF4" s="4"/>
      <c r="HG4" s="634"/>
      <c r="HH4" s="634"/>
      <c r="HM4" s="11" t="s">
        <v>0</v>
      </c>
      <c r="HN4" s="12">
        <v>6.139999999999997</v>
      </c>
      <c r="HO4" s="4"/>
      <c r="HP4" s="4"/>
      <c r="IA4" s="634"/>
      <c r="IB4" s="634"/>
      <c r="IC4" s="11" t="s">
        <v>0</v>
      </c>
      <c r="ID4" s="12">
        <v>6.1499999999999968</v>
      </c>
      <c r="IE4" s="4"/>
      <c r="IF4" s="4"/>
      <c r="IK4" s="634"/>
      <c r="IL4" s="634"/>
      <c r="IS4" s="11" t="s">
        <v>0</v>
      </c>
      <c r="IT4" s="12">
        <v>6.1599999999999966</v>
      </c>
      <c r="IU4" s="4"/>
      <c r="IV4" s="4"/>
      <c r="JI4" s="11" t="s">
        <v>0</v>
      </c>
      <c r="JJ4" s="12">
        <v>6.1699999999999964</v>
      </c>
      <c r="JK4" s="4"/>
      <c r="JL4" s="4"/>
      <c r="JQ4" s="634"/>
      <c r="JR4" s="634"/>
      <c r="JY4" s="11" t="s">
        <v>0</v>
      </c>
      <c r="JZ4" s="12">
        <v>6.1799999999999962</v>
      </c>
      <c r="KA4" s="4"/>
      <c r="KB4" s="4"/>
      <c r="KG4" s="634"/>
      <c r="KH4" s="634"/>
      <c r="KO4" s="11" t="s">
        <v>0</v>
      </c>
      <c r="KP4" s="12">
        <v>6.1899999999999959</v>
      </c>
      <c r="KQ4" s="4"/>
      <c r="KR4" s="4"/>
      <c r="KW4" s="634"/>
      <c r="KX4" s="634"/>
      <c r="LE4" s="11" t="s">
        <v>0</v>
      </c>
      <c r="LF4" s="12">
        <v>6.1999999999999957</v>
      </c>
      <c r="LG4" s="4"/>
      <c r="LH4" s="4"/>
      <c r="LU4" s="11" t="s">
        <v>0</v>
      </c>
      <c r="LV4" s="12">
        <v>6.2099999999999955</v>
      </c>
      <c r="LW4" s="4"/>
      <c r="LX4" s="4"/>
      <c r="MK4" s="11" t="s">
        <v>0</v>
      </c>
      <c r="ML4" s="12">
        <v>6.2199999999999953</v>
      </c>
      <c r="MM4" s="4"/>
      <c r="MN4" s="4"/>
      <c r="NA4" s="11" t="s">
        <v>0</v>
      </c>
      <c r="NB4" s="12">
        <v>6.2299999999999951</v>
      </c>
      <c r="NC4" s="4"/>
      <c r="ND4" s="4"/>
      <c r="NQ4" s="11" t="s">
        <v>0</v>
      </c>
      <c r="NR4" s="12">
        <v>6.2399999999999949</v>
      </c>
      <c r="NS4" s="4"/>
      <c r="NT4" s="4"/>
      <c r="OG4" s="11" t="s">
        <v>0</v>
      </c>
      <c r="OH4" s="12">
        <v>6.2499999999999947</v>
      </c>
      <c r="OI4" s="4"/>
      <c r="OJ4" s="4"/>
      <c r="OW4" s="11" t="s">
        <v>0</v>
      </c>
      <c r="OX4" s="12">
        <v>6.2599999999999945</v>
      </c>
      <c r="OY4" s="4"/>
      <c r="OZ4" s="4"/>
      <c r="PG4" s="637" t="s">
        <v>1</v>
      </c>
      <c r="PH4" s="638"/>
      <c r="PM4" s="11" t="s">
        <v>0</v>
      </c>
      <c r="PN4" s="12">
        <v>6.2699999999999942</v>
      </c>
      <c r="PO4" s="4"/>
      <c r="PP4" s="4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11" t="s">
        <v>2</v>
      </c>
      <c r="QD4" s="12">
        <v>6.279999999999994</v>
      </c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11" t="s">
        <v>0</v>
      </c>
      <c r="QT4" s="12">
        <v>6.2899999999999938</v>
      </c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11" t="s">
        <v>2</v>
      </c>
      <c r="RJ4" s="12">
        <v>6.2999999999999936</v>
      </c>
      <c r="RK4" s="4"/>
      <c r="RL4" s="4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11" t="s">
        <v>0</v>
      </c>
      <c r="RZ4" s="13" t="s">
        <v>3</v>
      </c>
    </row>
    <row r="5" spans="1:496" s="15" customFormat="1" x14ac:dyDescent="0.35">
      <c r="A5" s="14" t="s">
        <v>474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 t="s">
        <v>474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474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 t="s">
        <v>474</v>
      </c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 t="s">
        <v>474</v>
      </c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 t="s">
        <v>474</v>
      </c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 t="s">
        <v>474</v>
      </c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 t="s">
        <v>474</v>
      </c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 t="s">
        <v>474</v>
      </c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 t="s">
        <v>474</v>
      </c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E5" s="14" t="s">
        <v>474</v>
      </c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 t="s">
        <v>474</v>
      </c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 t="s">
        <v>474</v>
      </c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 t="s">
        <v>474</v>
      </c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 t="s">
        <v>474</v>
      </c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 t="s">
        <v>474</v>
      </c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 t="s">
        <v>474</v>
      </c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 t="s">
        <v>474</v>
      </c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 t="s">
        <v>474</v>
      </c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 t="s">
        <v>474</v>
      </c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 t="s">
        <v>474</v>
      </c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 t="s">
        <v>474</v>
      </c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 t="s">
        <v>474</v>
      </c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 t="s">
        <v>474</v>
      </c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 t="s">
        <v>474</v>
      </c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 t="s">
        <v>474</v>
      </c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 t="s">
        <v>474</v>
      </c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 t="s">
        <v>474</v>
      </c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4" t="s">
        <v>474</v>
      </c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 t="s">
        <v>474</v>
      </c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4" t="s">
        <v>474</v>
      </c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</row>
    <row r="6" spans="1:496" s="20" customFormat="1" ht="15" customHeight="1" x14ac:dyDescent="0.35">
      <c r="A6" s="18" t="s">
        <v>505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 t="s">
        <v>477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 t="s">
        <v>478</v>
      </c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 t="s">
        <v>479</v>
      </c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 t="s">
        <v>480</v>
      </c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 t="s">
        <v>481</v>
      </c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 t="s">
        <v>482</v>
      </c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 t="s">
        <v>483</v>
      </c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 t="s">
        <v>484</v>
      </c>
      <c r="DZ6" s="18"/>
      <c r="EA6" s="18"/>
      <c r="EB6" s="18"/>
      <c r="EC6" s="18"/>
      <c r="ED6" s="18"/>
      <c r="EE6" s="19"/>
      <c r="EF6" s="18"/>
      <c r="EG6" s="18"/>
      <c r="EH6" s="18"/>
      <c r="EI6" s="18"/>
      <c r="EJ6" s="18"/>
      <c r="EK6" s="18"/>
      <c r="EL6" s="18"/>
      <c r="EM6" s="18"/>
      <c r="EN6" s="18"/>
      <c r="EO6" s="18" t="s">
        <v>485</v>
      </c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E6" s="18" t="s">
        <v>486</v>
      </c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 t="s">
        <v>487</v>
      </c>
      <c r="FV6" s="18"/>
      <c r="FW6" s="18"/>
      <c r="FX6" s="18"/>
      <c r="FY6" s="18"/>
      <c r="FZ6" s="18"/>
      <c r="GA6" s="19"/>
      <c r="GB6" s="18"/>
      <c r="GC6" s="18"/>
      <c r="GD6" s="18"/>
      <c r="GE6" s="18"/>
      <c r="GF6" s="18"/>
      <c r="GG6" s="18"/>
      <c r="GH6" s="18"/>
      <c r="GI6" s="18"/>
      <c r="GJ6" s="18"/>
      <c r="GK6" s="18" t="s">
        <v>488</v>
      </c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 t="s">
        <v>489</v>
      </c>
      <c r="HB6" s="18"/>
      <c r="HC6" s="18"/>
      <c r="HD6" s="18"/>
      <c r="HE6" s="18"/>
      <c r="HF6" s="18"/>
      <c r="HG6" s="19"/>
      <c r="HH6" s="18"/>
      <c r="HI6" s="18"/>
      <c r="HJ6" s="18"/>
      <c r="HK6" s="18"/>
      <c r="HL6" s="18"/>
      <c r="HM6" s="18"/>
      <c r="HN6" s="18"/>
      <c r="HO6" s="18"/>
      <c r="HP6" s="18"/>
      <c r="HQ6" s="18" t="s">
        <v>490</v>
      </c>
      <c r="HR6" s="19"/>
      <c r="HS6" s="19"/>
      <c r="HT6" s="19"/>
      <c r="HU6" s="19"/>
      <c r="HV6" s="18"/>
      <c r="HW6" s="18"/>
      <c r="HX6" s="19"/>
      <c r="HY6" s="18"/>
      <c r="HZ6" s="18"/>
      <c r="IA6" s="18"/>
      <c r="IB6" s="18"/>
      <c r="IC6" s="18"/>
      <c r="ID6" s="18"/>
      <c r="IE6" s="18"/>
      <c r="IF6" s="18"/>
      <c r="IG6" s="18" t="s">
        <v>491</v>
      </c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 t="s">
        <v>492</v>
      </c>
      <c r="IX6" s="18"/>
      <c r="IY6" s="18"/>
      <c r="IZ6" s="18"/>
      <c r="JA6" s="18"/>
      <c r="JB6" s="18"/>
      <c r="JC6" s="19"/>
      <c r="JD6" s="18"/>
      <c r="JE6" s="18"/>
      <c r="JF6" s="18"/>
      <c r="JG6" s="18"/>
      <c r="JH6" s="18"/>
      <c r="JI6" s="18"/>
      <c r="JJ6" s="18"/>
      <c r="JK6" s="18"/>
      <c r="JL6" s="18"/>
      <c r="JM6" s="18" t="s">
        <v>493</v>
      </c>
      <c r="JN6" s="18"/>
      <c r="JO6" s="18"/>
      <c r="JP6" s="18"/>
      <c r="JQ6" s="18"/>
      <c r="JR6" s="18"/>
      <c r="JS6" s="19"/>
      <c r="JT6" s="18"/>
      <c r="JU6" s="18"/>
      <c r="JV6" s="18"/>
      <c r="JW6" s="18"/>
      <c r="JX6" s="18"/>
      <c r="JY6" s="18"/>
      <c r="JZ6" s="18"/>
      <c r="KA6" s="18"/>
      <c r="KB6" s="18"/>
      <c r="KC6" s="18" t="s">
        <v>494</v>
      </c>
      <c r="KD6" s="19"/>
      <c r="KE6" s="19"/>
      <c r="KF6" s="19"/>
      <c r="KG6" s="19"/>
      <c r="KH6" s="18"/>
      <c r="KI6" s="18"/>
      <c r="KJ6" s="19"/>
      <c r="KK6" s="19"/>
      <c r="KL6" s="19"/>
      <c r="KM6" s="19"/>
      <c r="KN6" s="19"/>
      <c r="KO6" s="19"/>
      <c r="KP6" s="19"/>
      <c r="KQ6" s="19"/>
      <c r="KR6" s="19"/>
      <c r="KS6" s="18" t="s">
        <v>495</v>
      </c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8" t="s">
        <v>55</v>
      </c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8" t="s">
        <v>496</v>
      </c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 t="s">
        <v>497</v>
      </c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 t="s">
        <v>498</v>
      </c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 t="s">
        <v>499</v>
      </c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 t="s">
        <v>500</v>
      </c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9" t="s">
        <v>501</v>
      </c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21" t="s">
        <v>502</v>
      </c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1" t="s">
        <v>503</v>
      </c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1" t="s">
        <v>504</v>
      </c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1" t="s">
        <v>4</v>
      </c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</row>
    <row r="7" spans="1:496" s="15" customFormat="1" x14ac:dyDescent="0.35">
      <c r="A7" s="14" t="s">
        <v>475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 t="s">
        <v>475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 t="s">
        <v>475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475</v>
      </c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 t="s">
        <v>475</v>
      </c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 t="s">
        <v>475</v>
      </c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 t="s">
        <v>475</v>
      </c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 t="s">
        <v>475</v>
      </c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 t="s">
        <v>475</v>
      </c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 t="s">
        <v>475</v>
      </c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E7" s="14" t="s">
        <v>475</v>
      </c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 t="s">
        <v>475</v>
      </c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 t="s">
        <v>475</v>
      </c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 t="s">
        <v>475</v>
      </c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 t="s">
        <v>475</v>
      </c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 t="s">
        <v>475</v>
      </c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 t="s">
        <v>475</v>
      </c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 t="s">
        <v>475</v>
      </c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 t="s">
        <v>475</v>
      </c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 t="s">
        <v>475</v>
      </c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 t="s">
        <v>475</v>
      </c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 t="s">
        <v>475</v>
      </c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 t="s">
        <v>475</v>
      </c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 t="s">
        <v>475</v>
      </c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 t="s">
        <v>475</v>
      </c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 t="s">
        <v>475</v>
      </c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 t="s">
        <v>475</v>
      </c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6" t="s">
        <v>475</v>
      </c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 t="s">
        <v>475</v>
      </c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 t="s">
        <v>475</v>
      </c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 t="s">
        <v>475</v>
      </c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</row>
    <row r="8" spans="1:496" s="15" customFormat="1" x14ac:dyDescent="0.35">
      <c r="A8" s="14" t="s">
        <v>476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 t="s">
        <v>476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 t="s">
        <v>476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476</v>
      </c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 t="s">
        <v>476</v>
      </c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 t="s">
        <v>476</v>
      </c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 t="s">
        <v>476</v>
      </c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 t="s">
        <v>476</v>
      </c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 t="s">
        <v>476</v>
      </c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 t="s">
        <v>476</v>
      </c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E8" s="14" t="s">
        <v>476</v>
      </c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 t="s">
        <v>476</v>
      </c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 t="s">
        <v>476</v>
      </c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 t="s">
        <v>476</v>
      </c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 t="s">
        <v>476</v>
      </c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 t="s">
        <v>476</v>
      </c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 t="s">
        <v>476</v>
      </c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 t="s">
        <v>476</v>
      </c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 t="s">
        <v>476</v>
      </c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 t="s">
        <v>476</v>
      </c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 t="s">
        <v>476</v>
      </c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 t="s">
        <v>476</v>
      </c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 t="s">
        <v>476</v>
      </c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 t="s">
        <v>476</v>
      </c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 t="s">
        <v>476</v>
      </c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 t="s">
        <v>476</v>
      </c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 t="s">
        <v>476</v>
      </c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6" t="s">
        <v>476</v>
      </c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 t="s">
        <v>476</v>
      </c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 t="s">
        <v>476</v>
      </c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 t="s">
        <v>476</v>
      </c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</row>
    <row r="9" spans="1:496" s="15" customFormat="1" ht="14" x14ac:dyDescent="0.3">
      <c r="A9" s="14"/>
      <c r="B9" s="14"/>
      <c r="C9" s="14"/>
      <c r="D9" s="23" t="s">
        <v>5</v>
      </c>
      <c r="E9" s="4"/>
      <c r="F9" s="24" t="s">
        <v>6</v>
      </c>
      <c r="G9" s="4"/>
      <c r="H9" s="23" t="s">
        <v>6</v>
      </c>
      <c r="I9" s="25"/>
      <c r="J9" s="23" t="s">
        <v>6</v>
      </c>
      <c r="K9" s="25"/>
      <c r="L9" s="23" t="s">
        <v>5</v>
      </c>
      <c r="M9" s="25"/>
      <c r="N9" s="23" t="s">
        <v>5</v>
      </c>
      <c r="O9" s="25"/>
      <c r="P9" s="23" t="s">
        <v>5</v>
      </c>
      <c r="Q9" s="14"/>
      <c r="R9" s="14"/>
      <c r="S9" s="14"/>
      <c r="T9" s="23" t="s">
        <v>5</v>
      </c>
      <c r="U9" s="25"/>
      <c r="V9" s="23" t="s">
        <v>6</v>
      </c>
      <c r="W9" s="25"/>
      <c r="X9" s="23" t="s">
        <v>6</v>
      </c>
      <c r="Y9" s="25"/>
      <c r="Z9" s="23" t="s">
        <v>6</v>
      </c>
      <c r="AA9" s="25"/>
      <c r="AB9" s="23" t="s">
        <v>5</v>
      </c>
      <c r="AC9" s="25"/>
      <c r="AD9" s="23" t="s">
        <v>5</v>
      </c>
      <c r="AE9" s="25"/>
      <c r="AF9" s="23" t="s">
        <v>5</v>
      </c>
      <c r="AG9" s="14"/>
      <c r="AH9" s="14"/>
      <c r="AI9" s="14"/>
      <c r="AJ9" s="23" t="s">
        <v>5</v>
      </c>
      <c r="AK9" s="25"/>
      <c r="AL9" s="23" t="s">
        <v>6</v>
      </c>
      <c r="AM9" s="25"/>
      <c r="AN9" s="23" t="s">
        <v>6</v>
      </c>
      <c r="AO9" s="25"/>
      <c r="AP9" s="23" t="s">
        <v>6</v>
      </c>
      <c r="AQ9" s="25"/>
      <c r="AR9" s="23" t="s">
        <v>5</v>
      </c>
      <c r="AS9" s="25"/>
      <c r="AT9" s="23" t="s">
        <v>5</v>
      </c>
      <c r="AU9" s="25"/>
      <c r="AV9" s="23" t="s">
        <v>5</v>
      </c>
      <c r="AW9" s="14"/>
      <c r="AX9" s="14"/>
      <c r="AY9" s="14"/>
      <c r="AZ9" s="23" t="s">
        <v>5</v>
      </c>
      <c r="BA9" s="25"/>
      <c r="BB9" s="23" t="s">
        <v>6</v>
      </c>
      <c r="BC9" s="25"/>
      <c r="BD9" s="23" t="s">
        <v>6</v>
      </c>
      <c r="BE9" s="25"/>
      <c r="BF9" s="23" t="s">
        <v>6</v>
      </c>
      <c r="BG9" s="25"/>
      <c r="BH9" s="23" t="s">
        <v>5</v>
      </c>
      <c r="BI9" s="25"/>
      <c r="BJ9" s="23" t="s">
        <v>5</v>
      </c>
      <c r="BK9" s="25"/>
      <c r="BL9" s="23" t="s">
        <v>5</v>
      </c>
      <c r="BM9" s="14"/>
      <c r="BN9" s="14"/>
      <c r="BO9" s="14"/>
      <c r="BP9" s="23" t="s">
        <v>5</v>
      </c>
      <c r="BQ9" s="25"/>
      <c r="BR9" s="23" t="s">
        <v>6</v>
      </c>
      <c r="BS9" s="25"/>
      <c r="BT9" s="23" t="s">
        <v>6</v>
      </c>
      <c r="BU9" s="25"/>
      <c r="BV9" s="23" t="s">
        <v>6</v>
      </c>
      <c r="BW9" s="25"/>
      <c r="BX9" s="23" t="s">
        <v>5</v>
      </c>
      <c r="BY9" s="25"/>
      <c r="BZ9" s="23" t="s">
        <v>5</v>
      </c>
      <c r="CA9" s="25"/>
      <c r="CB9" s="23" t="s">
        <v>5</v>
      </c>
      <c r="CC9" s="14"/>
      <c r="CD9" s="14"/>
      <c r="CE9" s="14"/>
      <c r="CF9" s="23" t="s">
        <v>5</v>
      </c>
      <c r="CG9" s="25"/>
      <c r="CH9" s="23" t="s">
        <v>6</v>
      </c>
      <c r="CI9" s="25"/>
      <c r="CJ9" s="23" t="s">
        <v>6</v>
      </c>
      <c r="CK9" s="25"/>
      <c r="CL9" s="23" t="s">
        <v>6</v>
      </c>
      <c r="CM9" s="25"/>
      <c r="CN9" s="23" t="s">
        <v>5</v>
      </c>
      <c r="CO9" s="25"/>
      <c r="CP9" s="23" t="s">
        <v>5</v>
      </c>
      <c r="CQ9" s="25"/>
      <c r="CR9" s="23" t="s">
        <v>5</v>
      </c>
      <c r="CS9" s="14"/>
      <c r="CT9" s="14"/>
      <c r="CU9" s="14"/>
      <c r="CV9" s="23" t="s">
        <v>5</v>
      </c>
      <c r="CW9" s="25"/>
      <c r="CX9" s="23" t="s">
        <v>6</v>
      </c>
      <c r="CY9" s="25"/>
      <c r="CZ9" s="23" t="s">
        <v>6</v>
      </c>
      <c r="DA9" s="25"/>
      <c r="DB9" s="23" t="s">
        <v>6</v>
      </c>
      <c r="DC9" s="25"/>
      <c r="DD9" s="23" t="s">
        <v>5</v>
      </c>
      <c r="DE9" s="25"/>
      <c r="DF9" s="23" t="s">
        <v>5</v>
      </c>
      <c r="DG9" s="25"/>
      <c r="DH9" s="23" t="s">
        <v>5</v>
      </c>
      <c r="DI9" s="14"/>
      <c r="DJ9" s="14"/>
      <c r="DK9" s="14"/>
      <c r="DL9" s="23" t="s">
        <v>5</v>
      </c>
      <c r="DM9" s="25"/>
      <c r="DN9" s="23" t="s">
        <v>6</v>
      </c>
      <c r="DO9" s="25"/>
      <c r="DP9" s="23" t="s">
        <v>6</v>
      </c>
      <c r="DQ9" s="25"/>
      <c r="DR9" s="23" t="s">
        <v>6</v>
      </c>
      <c r="DS9" s="25"/>
      <c r="DT9" s="23" t="s">
        <v>5</v>
      </c>
      <c r="DU9" s="25"/>
      <c r="DV9" s="23" t="s">
        <v>5</v>
      </c>
      <c r="DW9" s="25"/>
      <c r="DX9" s="23" t="s">
        <v>5</v>
      </c>
      <c r="DY9" s="14"/>
      <c r="DZ9" s="14"/>
      <c r="EA9" s="14"/>
      <c r="EB9" s="23" t="s">
        <v>5</v>
      </c>
      <c r="EC9" s="25"/>
      <c r="ED9" s="23" t="s">
        <v>6</v>
      </c>
      <c r="EE9" s="25"/>
      <c r="EF9" s="23" t="s">
        <v>6</v>
      </c>
      <c r="EG9" s="25"/>
      <c r="EH9" s="23" t="s">
        <v>6</v>
      </c>
      <c r="EI9" s="25"/>
      <c r="EJ9" s="23" t="s">
        <v>5</v>
      </c>
      <c r="EK9" s="25"/>
      <c r="EL9" s="23" t="s">
        <v>5</v>
      </c>
      <c r="EM9" s="25"/>
      <c r="EN9" s="23" t="s">
        <v>5</v>
      </c>
      <c r="EO9" s="14"/>
      <c r="EP9" s="14"/>
      <c r="EQ9" s="14"/>
      <c r="ER9" s="23" t="s">
        <v>5</v>
      </c>
      <c r="ES9" s="25"/>
      <c r="ET9" s="23" t="s">
        <v>6</v>
      </c>
      <c r="EU9" s="25"/>
      <c r="EV9" s="23" t="s">
        <v>6</v>
      </c>
      <c r="EW9" s="25"/>
      <c r="EX9" s="23" t="s">
        <v>6</v>
      </c>
      <c r="EY9" s="25"/>
      <c r="EZ9" s="23" t="s">
        <v>5</v>
      </c>
      <c r="FA9" s="25"/>
      <c r="FB9" s="23" t="s">
        <v>5</v>
      </c>
      <c r="FC9" s="25"/>
      <c r="FD9" s="23" t="s">
        <v>5</v>
      </c>
      <c r="FE9" s="14"/>
      <c r="FF9" s="14"/>
      <c r="FG9" s="14"/>
      <c r="FH9" s="23" t="s">
        <v>5</v>
      </c>
      <c r="FI9" s="25"/>
      <c r="FJ9" s="23" t="s">
        <v>6</v>
      </c>
      <c r="FK9" s="25"/>
      <c r="FL9" s="23" t="s">
        <v>6</v>
      </c>
      <c r="FM9" s="25"/>
      <c r="FN9" s="23" t="s">
        <v>6</v>
      </c>
      <c r="FO9" s="25"/>
      <c r="FP9" s="23" t="s">
        <v>5</v>
      </c>
      <c r="FQ9" s="25"/>
      <c r="FR9" s="23" t="s">
        <v>5</v>
      </c>
      <c r="FS9" s="25"/>
      <c r="FT9" s="23" t="s">
        <v>5</v>
      </c>
      <c r="FU9" s="14"/>
      <c r="FV9" s="14"/>
      <c r="FW9" s="14"/>
      <c r="FX9" s="23" t="s">
        <v>5</v>
      </c>
      <c r="FY9" s="25"/>
      <c r="FZ9" s="23" t="s">
        <v>6</v>
      </c>
      <c r="GA9" s="25"/>
      <c r="GB9" s="23" t="s">
        <v>6</v>
      </c>
      <c r="GC9" s="25"/>
      <c r="GD9" s="23" t="s">
        <v>6</v>
      </c>
      <c r="GE9" s="25"/>
      <c r="GF9" s="23" t="s">
        <v>5</v>
      </c>
      <c r="GG9" s="25"/>
      <c r="GH9" s="23" t="s">
        <v>5</v>
      </c>
      <c r="GI9" s="25"/>
      <c r="GJ9" s="23" t="s">
        <v>5</v>
      </c>
      <c r="GK9" s="14"/>
      <c r="GL9" s="14"/>
      <c r="GM9" s="14"/>
      <c r="GN9" s="23" t="s">
        <v>5</v>
      </c>
      <c r="GO9" s="25"/>
      <c r="GP9" s="23" t="s">
        <v>6</v>
      </c>
      <c r="GQ9" s="25"/>
      <c r="GR9" s="23" t="s">
        <v>6</v>
      </c>
      <c r="GS9" s="25"/>
      <c r="GT9" s="23" t="s">
        <v>6</v>
      </c>
      <c r="GU9" s="25"/>
      <c r="GV9" s="23" t="s">
        <v>5</v>
      </c>
      <c r="GW9" s="25"/>
      <c r="GX9" s="23" t="s">
        <v>5</v>
      </c>
      <c r="GY9" s="25"/>
      <c r="GZ9" s="23" t="s">
        <v>5</v>
      </c>
      <c r="HA9" s="14"/>
      <c r="HB9" s="14"/>
      <c r="HC9" s="14"/>
      <c r="HD9" s="23" t="s">
        <v>5</v>
      </c>
      <c r="HE9" s="25"/>
      <c r="HF9" s="23" t="s">
        <v>6</v>
      </c>
      <c r="HG9" s="25"/>
      <c r="HH9" s="23" t="s">
        <v>6</v>
      </c>
      <c r="HI9" s="25"/>
      <c r="HJ9" s="23" t="s">
        <v>6</v>
      </c>
      <c r="HK9" s="25"/>
      <c r="HL9" s="23" t="s">
        <v>5</v>
      </c>
      <c r="HM9" s="25"/>
      <c r="HN9" s="23" t="s">
        <v>5</v>
      </c>
      <c r="HO9" s="25"/>
      <c r="HP9" s="23" t="s">
        <v>5</v>
      </c>
      <c r="HQ9" s="14"/>
      <c r="HR9" s="14"/>
      <c r="HS9" s="14"/>
      <c r="HT9" s="23" t="s">
        <v>5</v>
      </c>
      <c r="HU9" s="25"/>
      <c r="HV9" s="23" t="s">
        <v>6</v>
      </c>
      <c r="HW9" s="25"/>
      <c r="HX9" s="23" t="s">
        <v>6</v>
      </c>
      <c r="HY9" s="25"/>
      <c r="HZ9" s="23" t="s">
        <v>6</v>
      </c>
      <c r="IA9" s="25"/>
      <c r="IB9" s="23" t="s">
        <v>5</v>
      </c>
      <c r="IC9" s="25"/>
      <c r="ID9" s="23" t="s">
        <v>5</v>
      </c>
      <c r="IE9" s="25"/>
      <c r="IF9" s="23" t="s">
        <v>5</v>
      </c>
      <c r="IG9" s="14"/>
      <c r="IH9" s="14"/>
      <c r="II9" s="14"/>
      <c r="IJ9" s="23" t="s">
        <v>5</v>
      </c>
      <c r="IK9" s="25"/>
      <c r="IL9" s="23" t="s">
        <v>6</v>
      </c>
      <c r="IM9" s="25"/>
      <c r="IN9" s="23" t="s">
        <v>6</v>
      </c>
      <c r="IO9" s="25"/>
      <c r="IP9" s="23" t="s">
        <v>6</v>
      </c>
      <c r="IQ9" s="25"/>
      <c r="IR9" s="23" t="s">
        <v>5</v>
      </c>
      <c r="IS9" s="25"/>
      <c r="IT9" s="23" t="s">
        <v>5</v>
      </c>
      <c r="IU9" s="25"/>
      <c r="IV9" s="23" t="s">
        <v>5</v>
      </c>
      <c r="IW9" s="14"/>
      <c r="IX9" s="14"/>
      <c r="IY9" s="14"/>
      <c r="IZ9" s="23"/>
      <c r="JA9" s="25"/>
      <c r="JB9" s="23"/>
      <c r="JC9" s="25"/>
      <c r="JD9" s="23"/>
      <c r="JE9" s="25"/>
      <c r="JF9" s="23"/>
      <c r="JG9" s="25"/>
      <c r="JH9" s="23"/>
      <c r="JI9" s="25"/>
      <c r="JJ9" s="23"/>
      <c r="JK9" s="25"/>
      <c r="JL9" s="23"/>
      <c r="JM9" s="14"/>
      <c r="JN9" s="14"/>
      <c r="JO9" s="14"/>
      <c r="JP9" s="23" t="s">
        <v>5</v>
      </c>
      <c r="JQ9" s="25"/>
      <c r="JR9" s="23" t="s">
        <v>6</v>
      </c>
      <c r="JS9" s="25"/>
      <c r="JT9" s="23" t="s">
        <v>6</v>
      </c>
      <c r="JU9" s="25"/>
      <c r="JV9" s="23" t="s">
        <v>6</v>
      </c>
      <c r="JW9" s="25"/>
      <c r="JX9" s="23" t="s">
        <v>5</v>
      </c>
      <c r="JY9" s="25"/>
      <c r="JZ9" s="23" t="s">
        <v>5</v>
      </c>
      <c r="KA9" s="25"/>
      <c r="KB9" s="23" t="s">
        <v>5</v>
      </c>
      <c r="KC9" s="14"/>
      <c r="KD9" s="14"/>
      <c r="KE9" s="14"/>
      <c r="KF9" s="23" t="s">
        <v>5</v>
      </c>
      <c r="KG9" s="23" t="s">
        <v>6</v>
      </c>
      <c r="KH9" s="23" t="s">
        <v>6</v>
      </c>
      <c r="KI9" s="25"/>
      <c r="KJ9" s="23" t="s">
        <v>6</v>
      </c>
      <c r="KK9" s="25"/>
      <c r="KL9" s="23" t="s">
        <v>6</v>
      </c>
      <c r="KM9" s="25"/>
      <c r="KN9" s="23" t="s">
        <v>5</v>
      </c>
      <c r="KO9" s="25"/>
      <c r="KP9" s="23" t="s">
        <v>5</v>
      </c>
      <c r="KQ9" s="25"/>
      <c r="KR9" s="23" t="s">
        <v>5</v>
      </c>
      <c r="KS9" s="14"/>
      <c r="KT9" s="14"/>
      <c r="KU9" s="14"/>
      <c r="KV9" s="23" t="s">
        <v>5</v>
      </c>
      <c r="KW9" s="25"/>
      <c r="KX9" s="23" t="s">
        <v>6</v>
      </c>
      <c r="KY9" s="25"/>
      <c r="KZ9" s="23" t="s">
        <v>6</v>
      </c>
      <c r="LA9" s="25"/>
      <c r="LB9" s="23" t="s">
        <v>6</v>
      </c>
      <c r="LC9" s="25"/>
      <c r="LD9" s="23" t="s">
        <v>5</v>
      </c>
      <c r="LE9" s="25"/>
      <c r="LF9" s="23" t="s">
        <v>5</v>
      </c>
      <c r="LG9" s="25"/>
      <c r="LH9" s="23" t="s">
        <v>5</v>
      </c>
      <c r="LI9" s="14"/>
      <c r="LJ9" s="14"/>
      <c r="LK9" s="14"/>
      <c r="LL9" s="23" t="s">
        <v>5</v>
      </c>
      <c r="LM9" s="25"/>
      <c r="LN9" s="23" t="s">
        <v>6</v>
      </c>
      <c r="LO9" s="25"/>
      <c r="LP9" s="23" t="s">
        <v>6</v>
      </c>
      <c r="LQ9" s="25"/>
      <c r="LR9" s="23" t="s">
        <v>6</v>
      </c>
      <c r="LS9" s="25"/>
      <c r="LT9" s="23" t="s">
        <v>5</v>
      </c>
      <c r="LU9" s="25"/>
      <c r="LV9" s="23" t="s">
        <v>5</v>
      </c>
      <c r="LW9" s="25"/>
      <c r="LX9" s="23" t="s">
        <v>5</v>
      </c>
      <c r="LY9" s="14"/>
      <c r="LZ9" s="14"/>
      <c r="MA9" s="14"/>
      <c r="MB9" s="23" t="s">
        <v>5</v>
      </c>
      <c r="MC9" s="25"/>
      <c r="MD9" s="23" t="s">
        <v>6</v>
      </c>
      <c r="ME9" s="25"/>
      <c r="MF9" s="23" t="s">
        <v>6</v>
      </c>
      <c r="MG9" s="25"/>
      <c r="MH9" s="23" t="s">
        <v>6</v>
      </c>
      <c r="MI9" s="25"/>
      <c r="MJ9" s="23" t="s">
        <v>5</v>
      </c>
      <c r="MK9" s="25"/>
      <c r="ML9" s="23" t="s">
        <v>5</v>
      </c>
      <c r="MM9" s="25"/>
      <c r="MN9" s="23" t="s">
        <v>5</v>
      </c>
      <c r="MO9" s="14"/>
      <c r="MP9" s="14"/>
      <c r="MQ9" s="14"/>
      <c r="MR9" s="23" t="s">
        <v>5</v>
      </c>
      <c r="MS9" s="25"/>
      <c r="MT9" s="23" t="s">
        <v>6</v>
      </c>
      <c r="MU9" s="25"/>
      <c r="MV9" s="23" t="s">
        <v>6</v>
      </c>
      <c r="MW9" s="25"/>
      <c r="MX9" s="23" t="s">
        <v>6</v>
      </c>
      <c r="MY9" s="25"/>
      <c r="MZ9" s="23" t="s">
        <v>5</v>
      </c>
      <c r="NA9" s="25"/>
      <c r="NB9" s="23" t="s">
        <v>5</v>
      </c>
      <c r="NC9" s="25"/>
      <c r="ND9" s="23" t="s">
        <v>5</v>
      </c>
      <c r="NE9" s="14"/>
      <c r="NF9" s="14"/>
      <c r="NG9" s="14"/>
      <c r="NH9" s="23" t="s">
        <v>5</v>
      </c>
      <c r="NI9" s="25"/>
      <c r="NJ9" s="23" t="s">
        <v>6</v>
      </c>
      <c r="NK9" s="25"/>
      <c r="NL9" s="23" t="s">
        <v>6</v>
      </c>
      <c r="NM9" s="25"/>
      <c r="NN9" s="23" t="s">
        <v>6</v>
      </c>
      <c r="NO9" s="25"/>
      <c r="NP9" s="23" t="s">
        <v>5</v>
      </c>
      <c r="NQ9" s="25"/>
      <c r="NR9" s="23" t="s">
        <v>5</v>
      </c>
      <c r="NS9" s="25"/>
      <c r="NT9" s="23" t="s">
        <v>5</v>
      </c>
      <c r="NU9" s="14"/>
      <c r="NV9" s="14"/>
      <c r="NW9" s="14"/>
      <c r="NX9" s="23" t="s">
        <v>5</v>
      </c>
      <c r="NY9" s="25"/>
      <c r="NZ9" s="23" t="s">
        <v>6</v>
      </c>
      <c r="OA9" s="25"/>
      <c r="OB9" s="23" t="s">
        <v>6</v>
      </c>
      <c r="OC9" s="25"/>
      <c r="OD9" s="23" t="s">
        <v>6</v>
      </c>
      <c r="OE9" s="25"/>
      <c r="OF9" s="23" t="s">
        <v>5</v>
      </c>
      <c r="OG9" s="25"/>
      <c r="OH9" s="23" t="s">
        <v>5</v>
      </c>
      <c r="OI9" s="25"/>
      <c r="OJ9" s="23" t="s">
        <v>5</v>
      </c>
      <c r="OK9" s="14"/>
      <c r="OL9" s="14"/>
      <c r="OM9" s="14"/>
      <c r="ON9" s="23" t="s">
        <v>5</v>
      </c>
      <c r="OO9" s="25"/>
      <c r="OP9" s="23" t="s">
        <v>6</v>
      </c>
      <c r="OQ9" s="25"/>
      <c r="OR9" s="23" t="s">
        <v>6</v>
      </c>
      <c r="OS9" s="25"/>
      <c r="OT9" s="23" t="s">
        <v>6</v>
      </c>
      <c r="OU9" s="4"/>
      <c r="OV9" s="23" t="s">
        <v>5</v>
      </c>
      <c r="OW9" s="25"/>
      <c r="OX9" s="23" t="s">
        <v>5</v>
      </c>
      <c r="OY9" s="25"/>
      <c r="OZ9" s="23" t="s">
        <v>5</v>
      </c>
      <c r="PA9" s="14"/>
      <c r="PB9" s="14"/>
      <c r="PC9" s="14"/>
      <c r="PD9" s="23" t="s">
        <v>5</v>
      </c>
      <c r="PE9" s="25"/>
      <c r="PF9" s="23" t="s">
        <v>6</v>
      </c>
      <c r="PG9" s="25"/>
      <c r="PH9" s="23" t="s">
        <v>6</v>
      </c>
      <c r="PI9" s="25"/>
      <c r="PJ9" s="23" t="s">
        <v>6</v>
      </c>
      <c r="PK9" s="25"/>
      <c r="PL9" s="23" t="s">
        <v>5</v>
      </c>
      <c r="PM9" s="25"/>
      <c r="PN9" s="23" t="s">
        <v>5</v>
      </c>
      <c r="PO9" s="25"/>
      <c r="PP9" s="23" t="s">
        <v>5</v>
      </c>
      <c r="PQ9" s="16"/>
      <c r="PR9" s="16"/>
      <c r="PS9" s="16"/>
      <c r="PT9" s="26" t="s">
        <v>5</v>
      </c>
      <c r="PU9" s="27"/>
      <c r="PV9" s="26" t="s">
        <v>6</v>
      </c>
      <c r="PW9" s="27"/>
      <c r="PX9" s="26" t="s">
        <v>6</v>
      </c>
      <c r="PY9" s="27"/>
      <c r="PZ9" s="26" t="s">
        <v>6</v>
      </c>
      <c r="QA9" s="27"/>
      <c r="QB9" s="26" t="s">
        <v>5</v>
      </c>
      <c r="QC9" s="27"/>
      <c r="QD9" s="26" t="s">
        <v>5</v>
      </c>
      <c r="QE9" s="27"/>
      <c r="QF9" s="26" t="s">
        <v>5</v>
      </c>
      <c r="QG9" s="16"/>
      <c r="QH9" s="16"/>
      <c r="QI9" s="16"/>
      <c r="QJ9" s="26" t="s">
        <v>5</v>
      </c>
      <c r="QK9" s="27"/>
      <c r="QL9" s="26" t="s">
        <v>6</v>
      </c>
      <c r="QM9" s="27"/>
      <c r="QN9" s="26" t="s">
        <v>6</v>
      </c>
      <c r="QO9" s="27"/>
      <c r="QP9" s="26" t="s">
        <v>6</v>
      </c>
      <c r="QQ9" s="27"/>
      <c r="QR9" s="26" t="s">
        <v>5</v>
      </c>
      <c r="QS9" s="27"/>
      <c r="QT9" s="26" t="s">
        <v>5</v>
      </c>
      <c r="QU9" s="27"/>
      <c r="QV9" s="26" t="s">
        <v>5</v>
      </c>
      <c r="QW9" s="16"/>
      <c r="QX9" s="16"/>
      <c r="QY9" s="16"/>
      <c r="QZ9" s="26" t="s">
        <v>5</v>
      </c>
      <c r="RA9" s="27"/>
      <c r="RB9" s="26" t="s">
        <v>6</v>
      </c>
      <c r="RC9" s="27"/>
      <c r="RD9" s="26" t="s">
        <v>6</v>
      </c>
      <c r="RE9" s="27"/>
      <c r="RF9" s="26" t="s">
        <v>6</v>
      </c>
      <c r="RG9" s="27"/>
      <c r="RH9" s="26" t="s">
        <v>5</v>
      </c>
      <c r="RI9" s="27"/>
      <c r="RJ9" s="26" t="s">
        <v>5</v>
      </c>
      <c r="RK9" s="27"/>
      <c r="RL9" s="26" t="s">
        <v>5</v>
      </c>
      <c r="RM9" s="16"/>
      <c r="RN9" s="16"/>
      <c r="RO9" s="16"/>
      <c r="RP9" s="26" t="s">
        <v>5</v>
      </c>
      <c r="RQ9" s="27"/>
      <c r="RR9" s="26" t="s">
        <v>6</v>
      </c>
      <c r="RS9" s="27"/>
      <c r="RT9" s="26" t="s">
        <v>6</v>
      </c>
      <c r="RU9" s="27"/>
      <c r="RV9" s="26" t="s">
        <v>6</v>
      </c>
      <c r="RW9" s="27"/>
      <c r="RX9" s="26" t="s">
        <v>5</v>
      </c>
      <c r="RY9" s="27"/>
      <c r="RZ9" s="26" t="s">
        <v>5</v>
      </c>
      <c r="SA9" s="27"/>
      <c r="SB9" s="26" t="s">
        <v>5</v>
      </c>
    </row>
    <row r="10" spans="1:496" ht="14" x14ac:dyDescent="0.3">
      <c r="A10" s="28"/>
      <c r="B10" s="28"/>
      <c r="C10" s="28"/>
      <c r="D10" s="29"/>
      <c r="E10" s="30"/>
      <c r="F10" s="30"/>
      <c r="G10" s="30"/>
      <c r="H10" s="31"/>
      <c r="I10" s="29"/>
      <c r="J10" s="32"/>
      <c r="K10" s="32"/>
      <c r="L10" s="32"/>
      <c r="M10" s="32"/>
      <c r="N10" s="32"/>
      <c r="O10" s="32"/>
      <c r="P10" s="31"/>
      <c r="Q10" s="28"/>
      <c r="R10" s="28"/>
      <c r="S10" s="28"/>
      <c r="T10" s="29"/>
      <c r="U10" s="32"/>
      <c r="V10" s="31"/>
      <c r="W10" s="32"/>
      <c r="X10" s="31"/>
      <c r="Y10" s="29"/>
      <c r="Z10" s="32"/>
      <c r="AA10" s="32"/>
      <c r="AB10" s="32"/>
      <c r="AC10" s="32"/>
      <c r="AD10" s="32"/>
      <c r="AE10" s="32"/>
      <c r="AF10" s="31"/>
      <c r="AG10" s="28"/>
      <c r="AH10" s="28"/>
      <c r="AI10" s="28"/>
      <c r="AJ10" s="29"/>
      <c r="AK10" s="32"/>
      <c r="AL10" s="32"/>
      <c r="AM10" s="32"/>
      <c r="AN10" s="31"/>
      <c r="AO10" s="29"/>
      <c r="AP10" s="32"/>
      <c r="AQ10" s="32"/>
      <c r="AR10" s="32"/>
      <c r="AS10" s="32"/>
      <c r="AT10" s="32"/>
      <c r="AU10" s="32"/>
      <c r="AV10" s="31"/>
      <c r="AW10" s="28"/>
      <c r="AX10" s="28"/>
      <c r="AY10" s="28"/>
      <c r="AZ10" s="29"/>
      <c r="BA10" s="32"/>
      <c r="BB10" s="32"/>
      <c r="BC10" s="32"/>
      <c r="BD10" s="31"/>
      <c r="BE10" s="29"/>
      <c r="BF10" s="32"/>
      <c r="BG10" s="32"/>
      <c r="BH10" s="32"/>
      <c r="BI10" s="32"/>
      <c r="BJ10" s="32"/>
      <c r="BK10" s="32"/>
      <c r="BL10" s="31"/>
      <c r="BM10" s="28"/>
      <c r="BN10" s="28"/>
      <c r="BO10" s="28"/>
      <c r="BP10" s="29"/>
      <c r="BQ10" s="32"/>
      <c r="BR10" s="32"/>
      <c r="BS10" s="32"/>
      <c r="BT10" s="31"/>
      <c r="BU10" s="29"/>
      <c r="BV10" s="32"/>
      <c r="BW10" s="32"/>
      <c r="BX10" s="32"/>
      <c r="BY10" s="32"/>
      <c r="BZ10" s="32"/>
      <c r="CA10" s="32"/>
      <c r="CB10" s="31"/>
      <c r="CC10" s="28"/>
      <c r="CD10" s="28"/>
      <c r="CE10" s="28"/>
      <c r="CF10" s="29"/>
      <c r="CG10" s="32"/>
      <c r="CH10" s="32"/>
      <c r="CI10" s="32"/>
      <c r="CJ10" s="31"/>
      <c r="CK10" s="29"/>
      <c r="CL10" s="32"/>
      <c r="CM10" s="32"/>
      <c r="CN10" s="32"/>
      <c r="CO10" s="32"/>
      <c r="CP10" s="32"/>
      <c r="CQ10" s="32"/>
      <c r="CR10" s="31"/>
      <c r="CS10" s="28"/>
      <c r="CT10" s="28"/>
      <c r="CU10" s="28"/>
      <c r="CV10" s="29"/>
      <c r="CW10" s="32"/>
      <c r="CX10" s="32"/>
      <c r="CY10" s="32"/>
      <c r="CZ10" s="31"/>
      <c r="DA10" s="29"/>
      <c r="DB10" s="32"/>
      <c r="DC10" s="32"/>
      <c r="DD10" s="32"/>
      <c r="DE10" s="32"/>
      <c r="DF10" s="32"/>
      <c r="DG10" s="32"/>
      <c r="DH10" s="31"/>
      <c r="DI10" s="28"/>
      <c r="DJ10" s="28"/>
      <c r="DK10" s="28"/>
      <c r="DL10" s="29"/>
      <c r="DM10" s="32"/>
      <c r="DN10" s="32"/>
      <c r="DO10" s="32"/>
      <c r="DP10" s="31"/>
      <c r="DQ10" s="29"/>
      <c r="DR10" s="32"/>
      <c r="DS10" s="32"/>
      <c r="DT10" s="32"/>
      <c r="DU10" s="32"/>
      <c r="DV10" s="32"/>
      <c r="DW10" s="32"/>
      <c r="DX10" s="31"/>
      <c r="DY10" s="28"/>
      <c r="DZ10" s="28"/>
      <c r="EA10" s="28"/>
      <c r="EB10" s="29"/>
      <c r="EC10" s="32"/>
      <c r="ED10" s="32"/>
      <c r="EE10" s="32"/>
      <c r="EF10" s="31"/>
      <c r="EG10" s="29"/>
      <c r="EH10" s="32"/>
      <c r="EI10" s="32"/>
      <c r="EJ10" s="32"/>
      <c r="EK10" s="32"/>
      <c r="EL10" s="32"/>
      <c r="EM10" s="32"/>
      <c r="EN10" s="31"/>
      <c r="EO10" s="28"/>
      <c r="EP10" s="28"/>
      <c r="EQ10" s="28"/>
      <c r="ER10" s="29"/>
      <c r="ES10" s="32"/>
      <c r="ET10" s="32"/>
      <c r="EU10" s="32"/>
      <c r="EV10" s="31"/>
      <c r="EW10" s="29"/>
      <c r="EX10" s="32"/>
      <c r="EY10" s="32"/>
      <c r="EZ10" s="32"/>
      <c r="FA10" s="32"/>
      <c r="FB10" s="32"/>
      <c r="FC10" s="32"/>
      <c r="FD10" s="31"/>
      <c r="FE10" s="28"/>
      <c r="FF10" s="28"/>
      <c r="FG10" s="28"/>
      <c r="FH10" s="29"/>
      <c r="FI10" s="32"/>
      <c r="FJ10" s="32"/>
      <c r="FK10" s="32"/>
      <c r="FL10" s="31"/>
      <c r="FM10" s="29"/>
      <c r="FN10" s="32"/>
      <c r="FO10" s="32"/>
      <c r="FP10" s="32"/>
      <c r="FQ10" s="32"/>
      <c r="FR10" s="32"/>
      <c r="FS10" s="32"/>
      <c r="FT10" s="31"/>
      <c r="FU10" s="28"/>
      <c r="FV10" s="28"/>
      <c r="FW10" s="28"/>
      <c r="FX10" s="29"/>
      <c r="FY10" s="32"/>
      <c r="FZ10" s="32"/>
      <c r="GA10" s="32"/>
      <c r="GB10" s="31"/>
      <c r="GC10" s="29"/>
      <c r="GD10" s="32"/>
      <c r="GE10" s="32"/>
      <c r="GF10" s="32"/>
      <c r="GG10" s="32"/>
      <c r="GH10" s="32"/>
      <c r="GI10" s="32"/>
      <c r="GJ10" s="31"/>
      <c r="GK10" s="28"/>
      <c r="GL10" s="28"/>
      <c r="GM10" s="28"/>
      <c r="GN10" s="29"/>
      <c r="GO10" s="32"/>
      <c r="GP10" s="32"/>
      <c r="GQ10" s="32"/>
      <c r="GR10" s="31"/>
      <c r="GS10" s="29"/>
      <c r="GT10" s="32"/>
      <c r="GU10" s="32"/>
      <c r="GV10" s="32"/>
      <c r="GW10" s="32"/>
      <c r="GX10" s="32"/>
      <c r="GY10" s="32"/>
      <c r="GZ10" s="31"/>
      <c r="HA10" s="28"/>
      <c r="HB10" s="28"/>
      <c r="HC10" s="28"/>
      <c r="HD10" s="29"/>
      <c r="HE10" s="32"/>
      <c r="HF10" s="32"/>
      <c r="HG10" s="32"/>
      <c r="HH10" s="31"/>
      <c r="HI10" s="29"/>
      <c r="HJ10" s="32"/>
      <c r="HK10" s="32"/>
      <c r="HL10" s="32"/>
      <c r="HM10" s="32"/>
      <c r="HN10" s="32"/>
      <c r="HO10" s="32"/>
      <c r="HP10" s="31"/>
      <c r="HQ10" s="28"/>
      <c r="HR10" s="28"/>
      <c r="HS10" s="28"/>
      <c r="HT10" s="29"/>
      <c r="HU10" s="32"/>
      <c r="HV10" s="32"/>
      <c r="HW10" s="32"/>
      <c r="HX10" s="31"/>
      <c r="HY10" s="29"/>
      <c r="HZ10" s="32"/>
      <c r="IA10" s="32"/>
      <c r="IB10" s="32"/>
      <c r="IC10" s="32"/>
      <c r="ID10" s="32"/>
      <c r="IE10" s="32"/>
      <c r="IF10" s="31"/>
      <c r="IG10" s="28"/>
      <c r="IH10" s="28"/>
      <c r="II10" s="28"/>
      <c r="IJ10" s="29"/>
      <c r="IK10" s="32"/>
      <c r="IL10" s="32"/>
      <c r="IM10" s="32"/>
      <c r="IN10" s="31"/>
      <c r="IO10" s="29"/>
      <c r="IP10" s="32"/>
      <c r="IQ10" s="32"/>
      <c r="IR10" s="32"/>
      <c r="IS10" s="32"/>
      <c r="IT10" s="32"/>
      <c r="IU10" s="32"/>
      <c r="IV10" s="31"/>
      <c r="IW10" s="28"/>
      <c r="IX10" s="28"/>
      <c r="IY10" s="28"/>
      <c r="IZ10" s="29"/>
      <c r="JA10" s="32"/>
      <c r="JB10" s="32"/>
      <c r="JC10" s="32"/>
      <c r="JD10" s="31"/>
      <c r="JE10" s="29"/>
      <c r="JF10" s="32"/>
      <c r="JG10" s="32"/>
      <c r="JH10" s="32"/>
      <c r="JI10" s="32"/>
      <c r="JJ10" s="32"/>
      <c r="JK10" s="32"/>
      <c r="JL10" s="31"/>
      <c r="JM10" s="28"/>
      <c r="JN10" s="28"/>
      <c r="JO10" s="28"/>
      <c r="JP10" s="29"/>
      <c r="JQ10" s="32"/>
      <c r="JR10" s="32"/>
      <c r="JS10" s="32"/>
      <c r="JT10" s="31"/>
      <c r="JU10" s="29"/>
      <c r="JV10" s="32"/>
      <c r="JW10" s="32"/>
      <c r="JX10" s="32"/>
      <c r="JY10" s="32"/>
      <c r="JZ10" s="32"/>
      <c r="KA10" s="32"/>
      <c r="KB10" s="31"/>
      <c r="KF10" s="29"/>
      <c r="KG10" s="32"/>
      <c r="KH10" s="32"/>
      <c r="KI10" s="32"/>
      <c r="KJ10" s="31"/>
      <c r="KK10" s="29"/>
      <c r="KL10" s="32"/>
      <c r="KM10" s="32"/>
      <c r="KN10" s="32"/>
      <c r="KO10" s="32"/>
      <c r="KP10" s="32"/>
      <c r="KQ10" s="32"/>
      <c r="KR10" s="31"/>
      <c r="KV10" s="29"/>
      <c r="KW10" s="32"/>
      <c r="KX10" s="32"/>
      <c r="KY10" s="32"/>
      <c r="KZ10" s="31"/>
      <c r="LA10" s="29"/>
      <c r="LB10" s="32"/>
      <c r="LC10" s="32"/>
      <c r="LD10" s="32"/>
      <c r="LE10" s="32"/>
      <c r="LF10" s="32"/>
      <c r="LG10" s="32"/>
      <c r="LH10" s="31"/>
      <c r="LL10" s="29"/>
      <c r="LM10" s="32"/>
      <c r="LN10" s="32"/>
      <c r="LO10" s="32"/>
      <c r="LP10" s="31"/>
      <c r="LQ10" s="29"/>
      <c r="LR10" s="32"/>
      <c r="LS10" s="32"/>
      <c r="LT10" s="32"/>
      <c r="LU10" s="32"/>
      <c r="LV10" s="32"/>
      <c r="LW10" s="32"/>
      <c r="LX10" s="31"/>
      <c r="MB10" s="29"/>
      <c r="MC10" s="32"/>
      <c r="MD10" s="32"/>
      <c r="ME10" s="32"/>
      <c r="MF10" s="31"/>
      <c r="MG10" s="29"/>
      <c r="MH10" s="32"/>
      <c r="MI10" s="32"/>
      <c r="MJ10" s="32"/>
      <c r="MK10" s="32"/>
      <c r="ML10" s="32"/>
      <c r="MM10" s="32"/>
      <c r="MN10" s="31"/>
      <c r="MR10" s="29"/>
      <c r="MS10" s="32"/>
      <c r="MT10" s="32"/>
      <c r="MU10" s="32"/>
      <c r="MV10" s="31"/>
      <c r="MW10" s="29"/>
      <c r="MX10" s="32"/>
      <c r="MY10" s="32"/>
      <c r="MZ10" s="32"/>
      <c r="NA10" s="32"/>
      <c r="NB10" s="32"/>
      <c r="NC10" s="32"/>
      <c r="ND10" s="31"/>
      <c r="NH10" s="29"/>
      <c r="NI10" s="32"/>
      <c r="NJ10" s="32"/>
      <c r="NK10" s="32"/>
      <c r="NL10" s="31"/>
      <c r="NM10" s="29"/>
      <c r="NN10" s="32"/>
      <c r="NO10" s="32"/>
      <c r="NP10" s="32"/>
      <c r="NQ10" s="32"/>
      <c r="NR10" s="32"/>
      <c r="NS10" s="32"/>
      <c r="NT10" s="31"/>
      <c r="NX10" s="29"/>
      <c r="NY10" s="32"/>
      <c r="NZ10" s="32"/>
      <c r="OA10" s="32"/>
      <c r="OB10" s="31"/>
      <c r="OC10" s="29"/>
      <c r="OD10" s="32"/>
      <c r="OE10" s="32"/>
      <c r="OF10" s="32"/>
      <c r="OG10" s="32"/>
      <c r="OH10" s="32"/>
      <c r="OI10" s="32"/>
      <c r="OJ10" s="31"/>
      <c r="OK10" s="28"/>
      <c r="OL10" s="28"/>
      <c r="OM10" s="28"/>
      <c r="ON10" s="29"/>
      <c r="OO10" s="32"/>
      <c r="OP10" s="32"/>
      <c r="OQ10" s="32"/>
      <c r="OR10" s="31"/>
      <c r="OS10" s="29"/>
      <c r="OT10" s="32"/>
      <c r="OU10" s="30"/>
      <c r="OV10" s="32"/>
      <c r="OW10" s="32"/>
      <c r="OX10" s="32"/>
      <c r="OY10" s="32"/>
      <c r="OZ10" s="31"/>
      <c r="PA10" s="28"/>
      <c r="PB10" s="28"/>
      <c r="PC10" s="28"/>
      <c r="PD10" s="29"/>
      <c r="PE10" s="32"/>
      <c r="PF10" s="32"/>
      <c r="PG10" s="32"/>
      <c r="PH10" s="31"/>
      <c r="PI10" s="29"/>
      <c r="PJ10" s="32"/>
      <c r="PK10" s="32"/>
      <c r="PL10" s="32"/>
      <c r="PM10" s="32"/>
      <c r="PN10" s="32"/>
      <c r="PO10" s="32"/>
      <c r="PP10" s="31"/>
      <c r="PQ10" s="33"/>
      <c r="PR10" s="33"/>
      <c r="PS10" s="33"/>
      <c r="PT10" s="34"/>
      <c r="PU10" s="35"/>
      <c r="PV10" s="35"/>
      <c r="PW10" s="35"/>
      <c r="PX10" s="36"/>
      <c r="PY10" s="34"/>
      <c r="PZ10" s="35"/>
      <c r="QA10" s="35"/>
      <c r="QB10" s="35"/>
      <c r="QC10" s="35"/>
      <c r="QD10" s="35"/>
      <c r="QE10" s="35"/>
      <c r="QF10" s="36"/>
      <c r="QG10" s="33"/>
      <c r="QH10" s="33"/>
      <c r="QI10" s="33"/>
      <c r="QJ10" s="34"/>
      <c r="QK10" s="35"/>
      <c r="QL10" s="35"/>
      <c r="QM10" s="35"/>
      <c r="QN10" s="36"/>
      <c r="QO10" s="34"/>
      <c r="QP10" s="35"/>
      <c r="QQ10" s="35"/>
      <c r="QR10" s="35"/>
      <c r="QS10" s="35"/>
      <c r="QT10" s="35"/>
      <c r="QU10" s="35"/>
      <c r="QV10" s="36"/>
      <c r="QW10" s="33"/>
      <c r="QX10" s="33"/>
      <c r="QY10" s="33"/>
      <c r="QZ10" s="34"/>
      <c r="RA10" s="35"/>
      <c r="RB10" s="35"/>
      <c r="RC10" s="35"/>
      <c r="RD10" s="36"/>
      <c r="RE10" s="34"/>
      <c r="RF10" s="35"/>
      <c r="RG10" s="35"/>
      <c r="RH10" s="35"/>
      <c r="RI10" s="35"/>
      <c r="RJ10" s="35"/>
      <c r="RK10" s="35"/>
      <c r="RL10" s="36"/>
      <c r="RM10" s="33"/>
      <c r="RN10" s="33"/>
      <c r="RO10" s="33"/>
      <c r="RP10" s="34"/>
      <c r="RQ10" s="35"/>
      <c r="RR10" s="35"/>
      <c r="RS10" s="35"/>
      <c r="RT10" s="36"/>
      <c r="RU10" s="34"/>
      <c r="RV10" s="35"/>
      <c r="RW10" s="35"/>
      <c r="RX10" s="35"/>
      <c r="RY10" s="35"/>
      <c r="RZ10" s="35"/>
      <c r="SA10" s="35"/>
      <c r="SB10" s="36"/>
    </row>
    <row r="11" spans="1:496" ht="14" x14ac:dyDescent="0.3">
      <c r="A11" s="28"/>
      <c r="B11" s="28"/>
      <c r="C11" s="28"/>
      <c r="D11" s="37"/>
      <c r="E11" s="38"/>
      <c r="F11" s="38"/>
      <c r="G11" s="39"/>
      <c r="H11" s="40" t="s">
        <v>7</v>
      </c>
      <c r="I11" s="41">
        <v>2022</v>
      </c>
      <c r="J11" s="42" t="s">
        <v>8</v>
      </c>
      <c r="K11" s="43">
        <v>2023</v>
      </c>
      <c r="L11" s="42" t="s">
        <v>8</v>
      </c>
      <c r="M11" s="43">
        <v>2024</v>
      </c>
      <c r="N11" s="42" t="s">
        <v>8</v>
      </c>
      <c r="O11" s="43">
        <v>2025</v>
      </c>
      <c r="P11" s="44" t="s">
        <v>8</v>
      </c>
      <c r="Q11" s="28"/>
      <c r="R11" s="28"/>
      <c r="S11" s="28"/>
      <c r="T11" s="37"/>
      <c r="U11" s="45"/>
      <c r="V11" s="46"/>
      <c r="W11" s="47"/>
      <c r="X11" s="40" t="s">
        <v>7</v>
      </c>
      <c r="Y11" s="41">
        <v>2022</v>
      </c>
      <c r="Z11" s="42" t="s">
        <v>8</v>
      </c>
      <c r="AA11" s="43">
        <v>2023</v>
      </c>
      <c r="AB11" s="42" t="s">
        <v>8</v>
      </c>
      <c r="AC11" s="43">
        <v>2024</v>
      </c>
      <c r="AD11" s="42" t="s">
        <v>8</v>
      </c>
      <c r="AE11" s="43">
        <v>2025</v>
      </c>
      <c r="AF11" s="44" t="s">
        <v>8</v>
      </c>
      <c r="AG11" s="28"/>
      <c r="AH11" s="28"/>
      <c r="AI11" s="28"/>
      <c r="AJ11" s="37"/>
      <c r="AK11" s="45"/>
      <c r="AL11" s="48"/>
      <c r="AM11" s="49"/>
      <c r="AN11" s="40" t="s">
        <v>7</v>
      </c>
      <c r="AO11" s="41">
        <v>2022</v>
      </c>
      <c r="AP11" s="42" t="s">
        <v>8</v>
      </c>
      <c r="AQ11" s="43">
        <v>2023</v>
      </c>
      <c r="AR11" s="42" t="s">
        <v>8</v>
      </c>
      <c r="AS11" s="43">
        <v>2024</v>
      </c>
      <c r="AT11" s="42" t="s">
        <v>8</v>
      </c>
      <c r="AU11" s="43">
        <v>2025</v>
      </c>
      <c r="AV11" s="44" t="s">
        <v>8</v>
      </c>
      <c r="AW11" s="28"/>
      <c r="AX11" s="28"/>
      <c r="AY11" s="28"/>
      <c r="AZ11" s="37"/>
      <c r="BA11" s="45"/>
      <c r="BB11" s="48"/>
      <c r="BC11" s="49"/>
      <c r="BD11" s="40" t="s">
        <v>7</v>
      </c>
      <c r="BE11" s="41">
        <v>2022</v>
      </c>
      <c r="BF11" s="42" t="s">
        <v>8</v>
      </c>
      <c r="BG11" s="43">
        <v>2023</v>
      </c>
      <c r="BH11" s="42" t="s">
        <v>8</v>
      </c>
      <c r="BI11" s="43">
        <v>2024</v>
      </c>
      <c r="BJ11" s="42" t="s">
        <v>8</v>
      </c>
      <c r="BK11" s="43">
        <v>2025</v>
      </c>
      <c r="BL11" s="44" t="s">
        <v>8</v>
      </c>
      <c r="BM11" s="28"/>
      <c r="BN11" s="28"/>
      <c r="BO11" s="28"/>
      <c r="BP11" s="37"/>
      <c r="BQ11" s="45"/>
      <c r="BR11" s="48"/>
      <c r="BS11" s="49"/>
      <c r="BT11" s="40" t="s">
        <v>7</v>
      </c>
      <c r="BU11" s="41">
        <v>2022</v>
      </c>
      <c r="BV11" s="42" t="s">
        <v>8</v>
      </c>
      <c r="BW11" s="43">
        <v>2023</v>
      </c>
      <c r="BX11" s="42" t="s">
        <v>8</v>
      </c>
      <c r="BY11" s="43">
        <v>2024</v>
      </c>
      <c r="BZ11" s="42" t="s">
        <v>8</v>
      </c>
      <c r="CA11" s="43">
        <v>2025</v>
      </c>
      <c r="CB11" s="44" t="s">
        <v>8</v>
      </c>
      <c r="CC11" s="28"/>
      <c r="CD11" s="28"/>
      <c r="CE11" s="28"/>
      <c r="CF11" s="37"/>
      <c r="CG11" s="45"/>
      <c r="CH11" s="48"/>
      <c r="CI11" s="49"/>
      <c r="CJ11" s="40" t="s">
        <v>7</v>
      </c>
      <c r="CK11" s="41">
        <v>2022</v>
      </c>
      <c r="CL11" s="42" t="s">
        <v>8</v>
      </c>
      <c r="CM11" s="43">
        <v>2023</v>
      </c>
      <c r="CN11" s="42" t="s">
        <v>8</v>
      </c>
      <c r="CO11" s="43">
        <v>2024</v>
      </c>
      <c r="CP11" s="42" t="s">
        <v>8</v>
      </c>
      <c r="CQ11" s="43">
        <v>2025</v>
      </c>
      <c r="CR11" s="44" t="s">
        <v>8</v>
      </c>
      <c r="CS11" s="28"/>
      <c r="CT11" s="28"/>
      <c r="CU11" s="28"/>
      <c r="CV11" s="37"/>
      <c r="CW11" s="45"/>
      <c r="CX11" s="48"/>
      <c r="CY11" s="49"/>
      <c r="CZ11" s="40" t="s">
        <v>7</v>
      </c>
      <c r="DA11" s="41">
        <v>2022</v>
      </c>
      <c r="DB11" s="42" t="s">
        <v>8</v>
      </c>
      <c r="DC11" s="43">
        <v>2023</v>
      </c>
      <c r="DD11" s="42" t="s">
        <v>8</v>
      </c>
      <c r="DE11" s="43">
        <v>2024</v>
      </c>
      <c r="DF11" s="42" t="s">
        <v>8</v>
      </c>
      <c r="DG11" s="43">
        <v>2025</v>
      </c>
      <c r="DH11" s="44" t="s">
        <v>8</v>
      </c>
      <c r="DI11" s="28"/>
      <c r="DJ11" s="28"/>
      <c r="DK11" s="28"/>
      <c r="DL11" s="37"/>
      <c r="DM11" s="45"/>
      <c r="DN11" s="48"/>
      <c r="DO11" s="49"/>
      <c r="DP11" s="40" t="s">
        <v>7</v>
      </c>
      <c r="DQ11" s="41">
        <v>2022</v>
      </c>
      <c r="DR11" s="42" t="s">
        <v>8</v>
      </c>
      <c r="DS11" s="43">
        <v>2023</v>
      </c>
      <c r="DT11" s="42" t="s">
        <v>8</v>
      </c>
      <c r="DU11" s="43">
        <v>2024</v>
      </c>
      <c r="DV11" s="42" t="s">
        <v>8</v>
      </c>
      <c r="DW11" s="43">
        <v>2025</v>
      </c>
      <c r="DX11" s="44" t="s">
        <v>8</v>
      </c>
      <c r="DY11" s="28"/>
      <c r="DZ11" s="28"/>
      <c r="EA11" s="28"/>
      <c r="EB11" s="37"/>
      <c r="EC11" s="45"/>
      <c r="ED11" s="48"/>
      <c r="EE11" s="49"/>
      <c r="EF11" s="42" t="s">
        <v>7</v>
      </c>
      <c r="EG11" s="49">
        <v>2022</v>
      </c>
      <c r="EH11" s="42" t="s">
        <v>8</v>
      </c>
      <c r="EI11" s="43">
        <v>2023</v>
      </c>
      <c r="EJ11" s="42" t="s">
        <v>8</v>
      </c>
      <c r="EK11" s="43">
        <v>2024</v>
      </c>
      <c r="EL11" s="42" t="s">
        <v>8</v>
      </c>
      <c r="EM11" s="43">
        <v>2025</v>
      </c>
      <c r="EN11" s="44" t="s">
        <v>8</v>
      </c>
      <c r="EO11" s="28"/>
      <c r="EP11" s="28"/>
      <c r="EQ11" s="28"/>
      <c r="ER11" s="37"/>
      <c r="ES11" s="45"/>
      <c r="ET11" s="48"/>
      <c r="EU11" s="49"/>
      <c r="EV11" s="40" t="s">
        <v>7</v>
      </c>
      <c r="EW11" s="41">
        <v>2022</v>
      </c>
      <c r="EX11" s="42" t="s">
        <v>8</v>
      </c>
      <c r="EY11" s="43">
        <v>2023</v>
      </c>
      <c r="EZ11" s="42" t="s">
        <v>8</v>
      </c>
      <c r="FA11" s="43">
        <v>2024</v>
      </c>
      <c r="FB11" s="42" t="s">
        <v>8</v>
      </c>
      <c r="FC11" s="43">
        <v>2025</v>
      </c>
      <c r="FD11" s="44" t="s">
        <v>8</v>
      </c>
      <c r="FE11" s="28"/>
      <c r="FF11" s="28"/>
      <c r="FG11" s="28"/>
      <c r="FH11" s="37"/>
      <c r="FI11" s="45"/>
      <c r="FJ11" s="48"/>
      <c r="FK11" s="49"/>
      <c r="FL11" s="40" t="s">
        <v>7</v>
      </c>
      <c r="FM11" s="41">
        <v>2022</v>
      </c>
      <c r="FN11" s="42" t="s">
        <v>8</v>
      </c>
      <c r="FO11" s="43">
        <v>2023</v>
      </c>
      <c r="FP11" s="42" t="s">
        <v>8</v>
      </c>
      <c r="FQ11" s="43">
        <v>2024</v>
      </c>
      <c r="FR11" s="42" t="s">
        <v>8</v>
      </c>
      <c r="FS11" s="43">
        <v>2025</v>
      </c>
      <c r="FT11" s="44" t="s">
        <v>8</v>
      </c>
      <c r="FU11" s="28"/>
      <c r="FV11" s="28"/>
      <c r="FW11" s="28"/>
      <c r="FX11" s="37"/>
      <c r="FY11" s="45"/>
      <c r="FZ11" s="48"/>
      <c r="GA11" s="49"/>
      <c r="GB11" s="40" t="s">
        <v>7</v>
      </c>
      <c r="GC11" s="41">
        <v>2022</v>
      </c>
      <c r="GD11" s="42" t="s">
        <v>8</v>
      </c>
      <c r="GE11" s="43">
        <v>2023</v>
      </c>
      <c r="GF11" s="42" t="s">
        <v>8</v>
      </c>
      <c r="GG11" s="43">
        <v>2024</v>
      </c>
      <c r="GH11" s="42" t="s">
        <v>8</v>
      </c>
      <c r="GI11" s="43">
        <v>2025</v>
      </c>
      <c r="GJ11" s="44" t="s">
        <v>8</v>
      </c>
      <c r="GK11" s="28"/>
      <c r="GL11" s="28"/>
      <c r="GM11" s="28"/>
      <c r="GN11" s="37"/>
      <c r="GO11" s="45"/>
      <c r="GP11" s="48"/>
      <c r="GQ11" s="49"/>
      <c r="GR11" s="40" t="s">
        <v>7</v>
      </c>
      <c r="GS11" s="41">
        <v>2022</v>
      </c>
      <c r="GT11" s="42" t="s">
        <v>8</v>
      </c>
      <c r="GU11" s="43">
        <v>2023</v>
      </c>
      <c r="GV11" s="42" t="s">
        <v>8</v>
      </c>
      <c r="GW11" s="43">
        <v>2024</v>
      </c>
      <c r="GX11" s="42" t="s">
        <v>8</v>
      </c>
      <c r="GY11" s="43">
        <v>2025</v>
      </c>
      <c r="GZ11" s="44" t="s">
        <v>8</v>
      </c>
      <c r="HA11" s="28"/>
      <c r="HB11" s="28"/>
      <c r="HC11" s="28"/>
      <c r="HD11" s="37"/>
      <c r="HE11" s="45"/>
      <c r="HF11" s="48"/>
      <c r="HG11" s="49"/>
      <c r="HH11" s="40" t="s">
        <v>7</v>
      </c>
      <c r="HI11" s="41">
        <v>2022</v>
      </c>
      <c r="HJ11" s="42" t="s">
        <v>8</v>
      </c>
      <c r="HK11" s="43">
        <v>2023</v>
      </c>
      <c r="HL11" s="42" t="s">
        <v>8</v>
      </c>
      <c r="HM11" s="43">
        <v>2024</v>
      </c>
      <c r="HN11" s="42" t="s">
        <v>8</v>
      </c>
      <c r="HO11" s="43">
        <v>2025</v>
      </c>
      <c r="HP11" s="44" t="s">
        <v>8</v>
      </c>
      <c r="HQ11" s="28"/>
      <c r="HR11" s="28"/>
      <c r="HS11" s="28"/>
      <c r="HT11" s="37"/>
      <c r="HU11" s="45"/>
      <c r="HV11" s="48"/>
      <c r="HW11" s="49"/>
      <c r="HX11" s="40" t="s">
        <v>7</v>
      </c>
      <c r="HY11" s="41">
        <v>2022</v>
      </c>
      <c r="HZ11" s="42" t="s">
        <v>8</v>
      </c>
      <c r="IA11" s="43">
        <v>2023</v>
      </c>
      <c r="IB11" s="42" t="s">
        <v>8</v>
      </c>
      <c r="IC11" s="43">
        <v>2024</v>
      </c>
      <c r="ID11" s="42" t="s">
        <v>8</v>
      </c>
      <c r="IE11" s="43">
        <v>2025</v>
      </c>
      <c r="IF11" s="44" t="s">
        <v>8</v>
      </c>
      <c r="IG11" s="28"/>
      <c r="IH11" s="28"/>
      <c r="II11" s="28"/>
      <c r="IJ11" s="37"/>
      <c r="IK11" s="45"/>
      <c r="IL11" s="48"/>
      <c r="IM11" s="49"/>
      <c r="IN11" s="40" t="s">
        <v>7</v>
      </c>
      <c r="IO11" s="41">
        <v>2022</v>
      </c>
      <c r="IP11" s="42" t="s">
        <v>8</v>
      </c>
      <c r="IQ11" s="43">
        <v>2023</v>
      </c>
      <c r="IR11" s="42" t="s">
        <v>8</v>
      </c>
      <c r="IS11" s="43">
        <v>2024</v>
      </c>
      <c r="IT11" s="42" t="s">
        <v>8</v>
      </c>
      <c r="IU11" s="43">
        <v>2025</v>
      </c>
      <c r="IV11" s="44" t="s">
        <v>8</v>
      </c>
      <c r="IW11" s="28"/>
      <c r="IX11" s="28"/>
      <c r="IY11" s="28"/>
      <c r="IZ11" s="37"/>
      <c r="JA11" s="45"/>
      <c r="JB11" s="48"/>
      <c r="JC11" s="49"/>
      <c r="JD11" s="40" t="s">
        <v>7</v>
      </c>
      <c r="JE11" s="41">
        <v>2022</v>
      </c>
      <c r="JF11" s="42" t="s">
        <v>8</v>
      </c>
      <c r="JG11" s="43">
        <v>2023</v>
      </c>
      <c r="JH11" s="42" t="s">
        <v>8</v>
      </c>
      <c r="JI11" s="43">
        <v>2024</v>
      </c>
      <c r="JJ11" s="42" t="s">
        <v>8</v>
      </c>
      <c r="JK11" s="43">
        <v>2025</v>
      </c>
      <c r="JL11" s="44" t="s">
        <v>8</v>
      </c>
      <c r="JM11" s="28"/>
      <c r="JN11" s="28"/>
      <c r="JO11" s="28"/>
      <c r="JP11" s="37"/>
      <c r="JQ11" s="45"/>
      <c r="JR11" s="48"/>
      <c r="JS11" s="49"/>
      <c r="JT11" s="40" t="s">
        <v>7</v>
      </c>
      <c r="JU11" s="41">
        <v>2022</v>
      </c>
      <c r="JV11" s="42" t="s">
        <v>8</v>
      </c>
      <c r="JW11" s="43">
        <v>2023</v>
      </c>
      <c r="JX11" s="42" t="s">
        <v>8</v>
      </c>
      <c r="JY11" s="43">
        <v>2024</v>
      </c>
      <c r="JZ11" s="42" t="s">
        <v>8</v>
      </c>
      <c r="KA11" s="43">
        <v>2025</v>
      </c>
      <c r="KB11" s="44" t="s">
        <v>8</v>
      </c>
      <c r="KF11" s="37"/>
      <c r="KG11" s="45"/>
      <c r="KH11" s="48"/>
      <c r="KI11" s="49"/>
      <c r="KJ11" s="40" t="s">
        <v>7</v>
      </c>
      <c r="KK11" s="41">
        <v>2022</v>
      </c>
      <c r="KL11" s="42" t="s">
        <v>8</v>
      </c>
      <c r="KM11" s="43">
        <v>2023</v>
      </c>
      <c r="KN11" s="42" t="s">
        <v>8</v>
      </c>
      <c r="KO11" s="43">
        <v>2024</v>
      </c>
      <c r="KP11" s="42" t="s">
        <v>8</v>
      </c>
      <c r="KQ11" s="43">
        <v>2025</v>
      </c>
      <c r="KR11" s="44" t="s">
        <v>8</v>
      </c>
      <c r="KV11" s="37"/>
      <c r="KW11" s="45"/>
      <c r="KX11" s="48"/>
      <c r="KY11" s="49"/>
      <c r="KZ11" s="40" t="s">
        <v>7</v>
      </c>
      <c r="LA11" s="41">
        <v>2022</v>
      </c>
      <c r="LB11" s="42" t="s">
        <v>8</v>
      </c>
      <c r="LC11" s="43">
        <v>2023</v>
      </c>
      <c r="LD11" s="42" t="s">
        <v>8</v>
      </c>
      <c r="LE11" s="43">
        <v>2024</v>
      </c>
      <c r="LF11" s="42" t="s">
        <v>8</v>
      </c>
      <c r="LG11" s="43">
        <v>2025</v>
      </c>
      <c r="LH11" s="44" t="s">
        <v>8</v>
      </c>
      <c r="LL11" s="37"/>
      <c r="LM11" s="45"/>
      <c r="LN11" s="48"/>
      <c r="LO11" s="49"/>
      <c r="LP11" s="40" t="s">
        <v>7</v>
      </c>
      <c r="LQ11" s="41">
        <v>2022</v>
      </c>
      <c r="LR11" s="42" t="s">
        <v>8</v>
      </c>
      <c r="LS11" s="43">
        <v>2023</v>
      </c>
      <c r="LT11" s="42" t="s">
        <v>8</v>
      </c>
      <c r="LU11" s="43">
        <v>2024</v>
      </c>
      <c r="LV11" s="42" t="s">
        <v>8</v>
      </c>
      <c r="LW11" s="43">
        <v>2025</v>
      </c>
      <c r="LX11" s="44" t="s">
        <v>8</v>
      </c>
      <c r="MB11" s="37"/>
      <c r="MC11" s="45"/>
      <c r="MD11" s="48"/>
      <c r="ME11" s="49"/>
      <c r="MF11" s="40" t="s">
        <v>7</v>
      </c>
      <c r="MG11" s="41">
        <v>2022</v>
      </c>
      <c r="MH11" s="42" t="s">
        <v>8</v>
      </c>
      <c r="MI11" s="43">
        <v>2023</v>
      </c>
      <c r="MJ11" s="42" t="s">
        <v>8</v>
      </c>
      <c r="MK11" s="43">
        <v>2024</v>
      </c>
      <c r="ML11" s="42" t="s">
        <v>8</v>
      </c>
      <c r="MM11" s="43">
        <v>2025</v>
      </c>
      <c r="MN11" s="44" t="s">
        <v>8</v>
      </c>
      <c r="MR11" s="37"/>
      <c r="MS11" s="45"/>
      <c r="MT11" s="48"/>
      <c r="MU11" s="49"/>
      <c r="MV11" s="40" t="s">
        <v>7</v>
      </c>
      <c r="MW11" s="41">
        <v>2022</v>
      </c>
      <c r="MX11" s="42" t="s">
        <v>8</v>
      </c>
      <c r="MY11" s="43">
        <v>2023</v>
      </c>
      <c r="MZ11" s="42" t="s">
        <v>8</v>
      </c>
      <c r="NA11" s="43">
        <v>2024</v>
      </c>
      <c r="NB11" s="42" t="s">
        <v>8</v>
      </c>
      <c r="NC11" s="43">
        <v>2025</v>
      </c>
      <c r="ND11" s="44" t="s">
        <v>8</v>
      </c>
      <c r="NH11" s="37"/>
      <c r="NI11" s="45"/>
      <c r="NJ11" s="48"/>
      <c r="NK11" s="49"/>
      <c r="NL11" s="40" t="s">
        <v>7</v>
      </c>
      <c r="NM11" s="41">
        <v>2022</v>
      </c>
      <c r="NN11" s="42" t="s">
        <v>8</v>
      </c>
      <c r="NO11" s="43">
        <v>2023</v>
      </c>
      <c r="NP11" s="42" t="s">
        <v>8</v>
      </c>
      <c r="NQ11" s="43">
        <v>2024</v>
      </c>
      <c r="NR11" s="42" t="s">
        <v>8</v>
      </c>
      <c r="NS11" s="43">
        <v>2025</v>
      </c>
      <c r="NT11" s="44" t="s">
        <v>8</v>
      </c>
      <c r="NX11" s="37"/>
      <c r="NY11" s="45"/>
      <c r="NZ11" s="48"/>
      <c r="OA11" s="49"/>
      <c r="OB11" s="40" t="s">
        <v>7</v>
      </c>
      <c r="OC11" s="41">
        <v>2022</v>
      </c>
      <c r="OD11" s="42" t="s">
        <v>8</v>
      </c>
      <c r="OE11" s="43">
        <v>2023</v>
      </c>
      <c r="OF11" s="42" t="s">
        <v>8</v>
      </c>
      <c r="OG11" s="43">
        <v>2024</v>
      </c>
      <c r="OH11" s="42" t="s">
        <v>8</v>
      </c>
      <c r="OI11" s="43">
        <v>2025</v>
      </c>
      <c r="OJ11" s="44" t="s">
        <v>8</v>
      </c>
      <c r="OK11" s="28"/>
      <c r="OL11" s="28"/>
      <c r="OM11" s="28"/>
      <c r="ON11" s="37"/>
      <c r="OO11" s="45"/>
      <c r="OP11" s="48"/>
      <c r="OQ11" s="49"/>
      <c r="OR11" s="40" t="s">
        <v>7</v>
      </c>
      <c r="OS11" s="41">
        <v>2022</v>
      </c>
      <c r="OT11" s="42" t="s">
        <v>8</v>
      </c>
      <c r="OU11" s="50">
        <v>2023</v>
      </c>
      <c r="OV11" s="42" t="s">
        <v>8</v>
      </c>
      <c r="OW11" s="43">
        <v>2024</v>
      </c>
      <c r="OX11" s="42" t="s">
        <v>8</v>
      </c>
      <c r="OY11" s="43">
        <v>2025</v>
      </c>
      <c r="OZ11" s="44" t="s">
        <v>8</v>
      </c>
      <c r="PA11" s="28"/>
      <c r="PB11" s="28"/>
      <c r="PC11" s="28"/>
      <c r="PD11" s="37"/>
      <c r="PE11" s="45"/>
      <c r="PF11" s="48"/>
      <c r="PG11" s="49"/>
      <c r="PH11" s="40" t="s">
        <v>7</v>
      </c>
      <c r="PI11" s="41">
        <v>2022</v>
      </c>
      <c r="PJ11" s="42" t="s">
        <v>8</v>
      </c>
      <c r="PK11" s="43">
        <v>2023</v>
      </c>
      <c r="PL11" s="42" t="s">
        <v>8</v>
      </c>
      <c r="PM11" s="43">
        <v>2024</v>
      </c>
      <c r="PN11" s="42" t="s">
        <v>8</v>
      </c>
      <c r="PO11" s="43">
        <v>2025</v>
      </c>
      <c r="PP11" s="44" t="s">
        <v>8</v>
      </c>
      <c r="PQ11" s="33"/>
      <c r="PR11" s="33"/>
      <c r="PS11" s="33"/>
      <c r="PT11" s="51"/>
      <c r="PU11" s="52"/>
      <c r="PV11" s="53"/>
      <c r="PW11" s="54"/>
      <c r="PX11" s="55" t="s">
        <v>7</v>
      </c>
      <c r="PY11" s="56">
        <v>2022</v>
      </c>
      <c r="PZ11" s="57" t="s">
        <v>8</v>
      </c>
      <c r="QA11" s="58">
        <v>2023</v>
      </c>
      <c r="QB11" s="57" t="s">
        <v>8</v>
      </c>
      <c r="QC11" s="58">
        <v>2024</v>
      </c>
      <c r="QD11" s="57" t="s">
        <v>8</v>
      </c>
      <c r="QE11" s="58">
        <v>2025</v>
      </c>
      <c r="QF11" s="59" t="s">
        <v>8</v>
      </c>
      <c r="QG11" s="33"/>
      <c r="QH11" s="33"/>
      <c r="QI11" s="33"/>
      <c r="QJ11" s="51"/>
      <c r="QK11" s="52"/>
      <c r="QL11" s="53"/>
      <c r="QM11" s="54"/>
      <c r="QN11" s="55" t="s">
        <v>7</v>
      </c>
      <c r="QO11" s="56">
        <v>2022</v>
      </c>
      <c r="QP11" s="57" t="s">
        <v>8</v>
      </c>
      <c r="QQ11" s="58">
        <v>2023</v>
      </c>
      <c r="QR11" s="57" t="s">
        <v>8</v>
      </c>
      <c r="QS11" s="58">
        <v>2024</v>
      </c>
      <c r="QT11" s="57" t="s">
        <v>8</v>
      </c>
      <c r="QU11" s="58">
        <v>2025</v>
      </c>
      <c r="QV11" s="59" t="s">
        <v>8</v>
      </c>
      <c r="QW11" s="33"/>
      <c r="QX11" s="33"/>
      <c r="QY11" s="33"/>
      <c r="QZ11" s="51"/>
      <c r="RA11" s="52"/>
      <c r="RB11" s="53"/>
      <c r="RC11" s="54"/>
      <c r="RD11" s="55" t="s">
        <v>7</v>
      </c>
      <c r="RE11" s="56">
        <v>2022</v>
      </c>
      <c r="RF11" s="57" t="s">
        <v>8</v>
      </c>
      <c r="RG11" s="58">
        <v>2023</v>
      </c>
      <c r="RH11" s="57" t="s">
        <v>8</v>
      </c>
      <c r="RI11" s="58">
        <v>2024</v>
      </c>
      <c r="RJ11" s="57" t="s">
        <v>8</v>
      </c>
      <c r="RK11" s="58">
        <v>2025</v>
      </c>
      <c r="RL11" s="59" t="s">
        <v>8</v>
      </c>
      <c r="RM11" s="33"/>
      <c r="RN11" s="33"/>
      <c r="RO11" s="33"/>
      <c r="RP11" s="51"/>
      <c r="RQ11" s="52"/>
      <c r="RR11" s="53"/>
      <c r="RS11" s="54"/>
      <c r="RT11" s="55" t="s">
        <v>7</v>
      </c>
      <c r="RU11" s="56">
        <v>2022</v>
      </c>
      <c r="RV11" s="57" t="s">
        <v>8</v>
      </c>
      <c r="RW11" s="58">
        <v>2023</v>
      </c>
      <c r="RX11" s="57" t="s">
        <v>8</v>
      </c>
      <c r="RY11" s="58">
        <v>2024</v>
      </c>
      <c r="RZ11" s="57" t="s">
        <v>8</v>
      </c>
      <c r="SA11" s="58">
        <v>2025</v>
      </c>
      <c r="SB11" s="59" t="s">
        <v>8</v>
      </c>
    </row>
    <row r="12" spans="1:496" ht="14" x14ac:dyDescent="0.3">
      <c r="C12" s="60"/>
      <c r="D12" s="61" t="s">
        <v>9</v>
      </c>
      <c r="E12" s="62"/>
      <c r="F12" s="63" t="s">
        <v>10</v>
      </c>
      <c r="G12" s="63" t="s">
        <v>11</v>
      </c>
      <c r="H12" s="44" t="s">
        <v>8</v>
      </c>
      <c r="I12" s="64" t="s">
        <v>12</v>
      </c>
      <c r="J12" s="65" t="s">
        <v>13</v>
      </c>
      <c r="K12" s="66" t="s">
        <v>14</v>
      </c>
      <c r="L12" s="65" t="s">
        <v>13</v>
      </c>
      <c r="M12" s="66" t="s">
        <v>15</v>
      </c>
      <c r="N12" s="65" t="s">
        <v>13</v>
      </c>
      <c r="O12" s="66" t="s">
        <v>16</v>
      </c>
      <c r="P12" s="44" t="s">
        <v>13</v>
      </c>
      <c r="S12" s="60"/>
      <c r="T12" s="61" t="s">
        <v>9</v>
      </c>
      <c r="U12" s="67"/>
      <c r="V12" s="68" t="s">
        <v>10</v>
      </c>
      <c r="W12" s="69" t="s">
        <v>11</v>
      </c>
      <c r="X12" s="44" t="s">
        <v>8</v>
      </c>
      <c r="Y12" s="64" t="s">
        <v>12</v>
      </c>
      <c r="Z12" s="65" t="s">
        <v>13</v>
      </c>
      <c r="AA12" s="66" t="s">
        <v>14</v>
      </c>
      <c r="AB12" s="65" t="s">
        <v>13</v>
      </c>
      <c r="AC12" s="66" t="s">
        <v>15</v>
      </c>
      <c r="AD12" s="65" t="s">
        <v>13</v>
      </c>
      <c r="AE12" s="66" t="s">
        <v>16</v>
      </c>
      <c r="AF12" s="44" t="s">
        <v>13</v>
      </c>
      <c r="AG12" s="70"/>
      <c r="AH12" s="60"/>
      <c r="AI12" s="60"/>
      <c r="AJ12" s="61" t="s">
        <v>9</v>
      </c>
      <c r="AK12" s="67"/>
      <c r="AL12" s="65" t="s">
        <v>10</v>
      </c>
      <c r="AM12" s="66" t="s">
        <v>11</v>
      </c>
      <c r="AN12" s="44" t="s">
        <v>8</v>
      </c>
      <c r="AO12" s="64" t="s">
        <v>12</v>
      </c>
      <c r="AP12" s="65" t="s">
        <v>13</v>
      </c>
      <c r="AQ12" s="66" t="s">
        <v>14</v>
      </c>
      <c r="AR12" s="65" t="s">
        <v>13</v>
      </c>
      <c r="AS12" s="66" t="s">
        <v>15</v>
      </c>
      <c r="AT12" s="65" t="s">
        <v>13</v>
      </c>
      <c r="AU12" s="66" t="s">
        <v>16</v>
      </c>
      <c r="AV12" s="44" t="s">
        <v>13</v>
      </c>
      <c r="AY12" s="60"/>
      <c r="AZ12" s="61" t="s">
        <v>9</v>
      </c>
      <c r="BA12" s="67"/>
      <c r="BB12" s="65" t="s">
        <v>10</v>
      </c>
      <c r="BC12" s="66" t="s">
        <v>11</v>
      </c>
      <c r="BD12" s="44" t="s">
        <v>8</v>
      </c>
      <c r="BE12" s="64" t="s">
        <v>12</v>
      </c>
      <c r="BF12" s="65" t="s">
        <v>13</v>
      </c>
      <c r="BG12" s="66" t="s">
        <v>14</v>
      </c>
      <c r="BH12" s="65" t="s">
        <v>13</v>
      </c>
      <c r="BI12" s="66" t="s">
        <v>15</v>
      </c>
      <c r="BJ12" s="65" t="s">
        <v>13</v>
      </c>
      <c r="BK12" s="66" t="s">
        <v>16</v>
      </c>
      <c r="BL12" s="44" t="s">
        <v>13</v>
      </c>
      <c r="BM12" s="70"/>
      <c r="BN12" s="60"/>
      <c r="BO12" s="60"/>
      <c r="BP12" s="61" t="s">
        <v>9</v>
      </c>
      <c r="BQ12" s="67"/>
      <c r="BR12" s="65" t="s">
        <v>10</v>
      </c>
      <c r="BS12" s="66" t="s">
        <v>11</v>
      </c>
      <c r="BT12" s="44" t="s">
        <v>8</v>
      </c>
      <c r="BU12" s="64" t="s">
        <v>12</v>
      </c>
      <c r="BV12" s="65" t="s">
        <v>13</v>
      </c>
      <c r="BW12" s="66" t="s">
        <v>14</v>
      </c>
      <c r="BX12" s="65" t="s">
        <v>13</v>
      </c>
      <c r="BY12" s="66" t="s">
        <v>15</v>
      </c>
      <c r="BZ12" s="65" t="s">
        <v>13</v>
      </c>
      <c r="CA12" s="66" t="s">
        <v>16</v>
      </c>
      <c r="CB12" s="44" t="s">
        <v>13</v>
      </c>
      <c r="CC12" s="4"/>
      <c r="CD12" s="71"/>
      <c r="CE12" s="60"/>
      <c r="CF12" s="61" t="s">
        <v>9</v>
      </c>
      <c r="CG12" s="67"/>
      <c r="CH12" s="65" t="s">
        <v>10</v>
      </c>
      <c r="CI12" s="66" t="s">
        <v>11</v>
      </c>
      <c r="CJ12" s="44" t="s">
        <v>8</v>
      </c>
      <c r="CK12" s="64" t="s">
        <v>12</v>
      </c>
      <c r="CL12" s="65" t="s">
        <v>13</v>
      </c>
      <c r="CM12" s="66" t="s">
        <v>14</v>
      </c>
      <c r="CN12" s="65" t="s">
        <v>13</v>
      </c>
      <c r="CO12" s="66" t="s">
        <v>15</v>
      </c>
      <c r="CP12" s="65" t="s">
        <v>13</v>
      </c>
      <c r="CQ12" s="66" t="s">
        <v>16</v>
      </c>
      <c r="CR12" s="44" t="s">
        <v>13</v>
      </c>
      <c r="CS12" s="4"/>
      <c r="CT12" s="4"/>
      <c r="CU12" s="72"/>
      <c r="CV12" s="61" t="s">
        <v>9</v>
      </c>
      <c r="CW12" s="67"/>
      <c r="CX12" s="65" t="s">
        <v>10</v>
      </c>
      <c r="CY12" s="66" t="s">
        <v>11</v>
      </c>
      <c r="CZ12" s="44" t="s">
        <v>8</v>
      </c>
      <c r="DA12" s="64" t="s">
        <v>12</v>
      </c>
      <c r="DB12" s="65" t="s">
        <v>13</v>
      </c>
      <c r="DC12" s="66" t="s">
        <v>14</v>
      </c>
      <c r="DD12" s="65" t="s">
        <v>13</v>
      </c>
      <c r="DE12" s="66" t="s">
        <v>15</v>
      </c>
      <c r="DF12" s="65" t="s">
        <v>13</v>
      </c>
      <c r="DG12" s="66" t="s">
        <v>16</v>
      </c>
      <c r="DH12" s="44" t="s">
        <v>13</v>
      </c>
      <c r="DI12" s="73"/>
      <c r="DJ12" s="72"/>
      <c r="DK12" s="72"/>
      <c r="DL12" s="61" t="s">
        <v>9</v>
      </c>
      <c r="DM12" s="67"/>
      <c r="DN12" s="65" t="s">
        <v>10</v>
      </c>
      <c r="DO12" s="66" t="s">
        <v>11</v>
      </c>
      <c r="DP12" s="44" t="s">
        <v>8</v>
      </c>
      <c r="DQ12" s="64" t="s">
        <v>12</v>
      </c>
      <c r="DR12" s="65" t="s">
        <v>13</v>
      </c>
      <c r="DS12" s="66" t="s">
        <v>14</v>
      </c>
      <c r="DT12" s="65" t="s">
        <v>13</v>
      </c>
      <c r="DU12" s="66" t="s">
        <v>15</v>
      </c>
      <c r="DV12" s="65" t="s">
        <v>13</v>
      </c>
      <c r="DW12" s="66" t="s">
        <v>16</v>
      </c>
      <c r="DX12" s="44" t="s">
        <v>13</v>
      </c>
      <c r="DY12" s="4"/>
      <c r="DZ12" s="4"/>
      <c r="EA12" s="4"/>
      <c r="EB12" s="61" t="s">
        <v>9</v>
      </c>
      <c r="EC12" s="67"/>
      <c r="ED12" s="65" t="s">
        <v>10</v>
      </c>
      <c r="EE12" s="66" t="s">
        <v>11</v>
      </c>
      <c r="EF12" s="65" t="s">
        <v>8</v>
      </c>
      <c r="EG12" s="66" t="s">
        <v>12</v>
      </c>
      <c r="EH12" s="65" t="s">
        <v>13</v>
      </c>
      <c r="EI12" s="66" t="s">
        <v>14</v>
      </c>
      <c r="EJ12" s="65" t="s">
        <v>13</v>
      </c>
      <c r="EK12" s="66" t="s">
        <v>15</v>
      </c>
      <c r="EL12" s="65" t="s">
        <v>13</v>
      </c>
      <c r="EM12" s="66" t="s">
        <v>16</v>
      </c>
      <c r="EN12" s="44" t="s">
        <v>13</v>
      </c>
      <c r="EO12" s="70"/>
      <c r="EP12" s="60"/>
      <c r="EQ12" s="60"/>
      <c r="ER12" s="61" t="s">
        <v>9</v>
      </c>
      <c r="ES12" s="67"/>
      <c r="ET12" s="65" t="s">
        <v>10</v>
      </c>
      <c r="EU12" s="66" t="s">
        <v>11</v>
      </c>
      <c r="EV12" s="44" t="s">
        <v>8</v>
      </c>
      <c r="EW12" s="64" t="s">
        <v>12</v>
      </c>
      <c r="EX12" s="65" t="s">
        <v>13</v>
      </c>
      <c r="EY12" s="66" t="s">
        <v>14</v>
      </c>
      <c r="EZ12" s="65" t="s">
        <v>13</v>
      </c>
      <c r="FA12" s="66" t="s">
        <v>15</v>
      </c>
      <c r="FB12" s="65" t="s">
        <v>13</v>
      </c>
      <c r="FC12" s="66" t="s">
        <v>16</v>
      </c>
      <c r="FD12" s="44" t="s">
        <v>13</v>
      </c>
      <c r="FG12" s="72"/>
      <c r="FH12" s="61" t="s">
        <v>9</v>
      </c>
      <c r="FI12" s="67"/>
      <c r="FJ12" s="65" t="s">
        <v>10</v>
      </c>
      <c r="FK12" s="66" t="s">
        <v>11</v>
      </c>
      <c r="FL12" s="44" t="s">
        <v>8</v>
      </c>
      <c r="FM12" s="64" t="s">
        <v>12</v>
      </c>
      <c r="FN12" s="65" t="s">
        <v>13</v>
      </c>
      <c r="FO12" s="66" t="s">
        <v>14</v>
      </c>
      <c r="FP12" s="65" t="s">
        <v>13</v>
      </c>
      <c r="FQ12" s="66" t="s">
        <v>15</v>
      </c>
      <c r="FR12" s="65" t="s">
        <v>13</v>
      </c>
      <c r="FS12" s="66" t="s">
        <v>16</v>
      </c>
      <c r="FT12" s="44" t="s">
        <v>13</v>
      </c>
      <c r="FU12" s="74"/>
      <c r="FV12" s="75"/>
      <c r="FW12" s="72"/>
      <c r="FX12" s="61" t="s">
        <v>9</v>
      </c>
      <c r="FY12" s="67"/>
      <c r="FZ12" s="65" t="s">
        <v>10</v>
      </c>
      <c r="GA12" s="66" t="s">
        <v>11</v>
      </c>
      <c r="GB12" s="44" t="s">
        <v>8</v>
      </c>
      <c r="GC12" s="64" t="s">
        <v>12</v>
      </c>
      <c r="GD12" s="65" t="s">
        <v>13</v>
      </c>
      <c r="GE12" s="66" t="s">
        <v>14</v>
      </c>
      <c r="GF12" s="65" t="s">
        <v>13</v>
      </c>
      <c r="GG12" s="66" t="s">
        <v>15</v>
      </c>
      <c r="GH12" s="65" t="s">
        <v>13</v>
      </c>
      <c r="GI12" s="66" t="s">
        <v>16</v>
      </c>
      <c r="GJ12" s="44" t="s">
        <v>13</v>
      </c>
      <c r="GM12" s="72"/>
      <c r="GN12" s="61" t="s">
        <v>9</v>
      </c>
      <c r="GO12" s="67"/>
      <c r="GP12" s="65" t="s">
        <v>10</v>
      </c>
      <c r="GQ12" s="66" t="s">
        <v>11</v>
      </c>
      <c r="GR12" s="44" t="s">
        <v>8</v>
      </c>
      <c r="GS12" s="64" t="s">
        <v>12</v>
      </c>
      <c r="GT12" s="65" t="s">
        <v>13</v>
      </c>
      <c r="GU12" s="66" t="s">
        <v>14</v>
      </c>
      <c r="GV12" s="65" t="s">
        <v>13</v>
      </c>
      <c r="GW12" s="66" t="s">
        <v>15</v>
      </c>
      <c r="GX12" s="65" t="s">
        <v>13</v>
      </c>
      <c r="GY12" s="66" t="s">
        <v>16</v>
      </c>
      <c r="GZ12" s="44" t="s">
        <v>13</v>
      </c>
      <c r="HC12" s="72"/>
      <c r="HD12" s="61" t="s">
        <v>9</v>
      </c>
      <c r="HE12" s="67"/>
      <c r="HF12" s="65" t="s">
        <v>10</v>
      </c>
      <c r="HG12" s="66" t="s">
        <v>11</v>
      </c>
      <c r="HH12" s="44" t="s">
        <v>8</v>
      </c>
      <c r="HI12" s="64" t="s">
        <v>12</v>
      </c>
      <c r="HJ12" s="65" t="s">
        <v>13</v>
      </c>
      <c r="HK12" s="66" t="s">
        <v>14</v>
      </c>
      <c r="HL12" s="65" t="s">
        <v>13</v>
      </c>
      <c r="HM12" s="66" t="s">
        <v>15</v>
      </c>
      <c r="HN12" s="65" t="s">
        <v>13</v>
      </c>
      <c r="HO12" s="66" t="s">
        <v>16</v>
      </c>
      <c r="HP12" s="44" t="s">
        <v>13</v>
      </c>
      <c r="HS12" s="72"/>
      <c r="HT12" s="61" t="s">
        <v>9</v>
      </c>
      <c r="HU12" s="67"/>
      <c r="HV12" s="65" t="s">
        <v>10</v>
      </c>
      <c r="HW12" s="66" t="s">
        <v>11</v>
      </c>
      <c r="HX12" s="44" t="s">
        <v>8</v>
      </c>
      <c r="HY12" s="64" t="s">
        <v>12</v>
      </c>
      <c r="HZ12" s="65" t="s">
        <v>13</v>
      </c>
      <c r="IA12" s="66" t="s">
        <v>14</v>
      </c>
      <c r="IB12" s="65" t="s">
        <v>13</v>
      </c>
      <c r="IC12" s="66" t="s">
        <v>15</v>
      </c>
      <c r="ID12" s="65" t="s">
        <v>13</v>
      </c>
      <c r="IE12" s="66" t="s">
        <v>16</v>
      </c>
      <c r="IF12" s="44" t="s">
        <v>13</v>
      </c>
      <c r="II12" s="72"/>
      <c r="IJ12" s="61" t="s">
        <v>9</v>
      </c>
      <c r="IK12" s="67"/>
      <c r="IL12" s="65" t="s">
        <v>10</v>
      </c>
      <c r="IM12" s="66" t="s">
        <v>11</v>
      </c>
      <c r="IN12" s="44" t="s">
        <v>8</v>
      </c>
      <c r="IO12" s="64" t="s">
        <v>12</v>
      </c>
      <c r="IP12" s="65" t="s">
        <v>13</v>
      </c>
      <c r="IQ12" s="66" t="s">
        <v>14</v>
      </c>
      <c r="IR12" s="65" t="s">
        <v>13</v>
      </c>
      <c r="IS12" s="66" t="s">
        <v>15</v>
      </c>
      <c r="IT12" s="65" t="s">
        <v>13</v>
      </c>
      <c r="IU12" s="66" t="s">
        <v>16</v>
      </c>
      <c r="IV12" s="44" t="s">
        <v>13</v>
      </c>
      <c r="IY12" s="72"/>
      <c r="IZ12" s="61" t="s">
        <v>9</v>
      </c>
      <c r="JA12" s="67"/>
      <c r="JB12" s="65" t="s">
        <v>10</v>
      </c>
      <c r="JC12" s="66" t="s">
        <v>11</v>
      </c>
      <c r="JD12" s="44" t="s">
        <v>8</v>
      </c>
      <c r="JE12" s="64" t="s">
        <v>12</v>
      </c>
      <c r="JF12" s="65" t="s">
        <v>13</v>
      </c>
      <c r="JG12" s="66" t="s">
        <v>14</v>
      </c>
      <c r="JH12" s="65" t="s">
        <v>13</v>
      </c>
      <c r="JI12" s="66" t="s">
        <v>15</v>
      </c>
      <c r="JJ12" s="65" t="s">
        <v>13</v>
      </c>
      <c r="JK12" s="66" t="s">
        <v>16</v>
      </c>
      <c r="JL12" s="44" t="s">
        <v>13</v>
      </c>
      <c r="JM12" s="74"/>
      <c r="JN12" s="75"/>
      <c r="JO12" s="72"/>
      <c r="JP12" s="61" t="s">
        <v>9</v>
      </c>
      <c r="JQ12" s="67"/>
      <c r="JR12" s="65" t="s">
        <v>10</v>
      </c>
      <c r="JS12" s="66" t="s">
        <v>11</v>
      </c>
      <c r="JT12" s="44" t="s">
        <v>8</v>
      </c>
      <c r="JU12" s="64" t="s">
        <v>12</v>
      </c>
      <c r="JV12" s="65" t="s">
        <v>13</v>
      </c>
      <c r="JW12" s="66" t="s">
        <v>14</v>
      </c>
      <c r="JX12" s="65" t="s">
        <v>13</v>
      </c>
      <c r="JY12" s="66" t="s">
        <v>15</v>
      </c>
      <c r="JZ12" s="65" t="s">
        <v>13</v>
      </c>
      <c r="KA12" s="66" t="s">
        <v>16</v>
      </c>
      <c r="KB12" s="44" t="s">
        <v>13</v>
      </c>
      <c r="KC12" s="76"/>
      <c r="KF12" s="61" t="s">
        <v>9</v>
      </c>
      <c r="KG12" s="67"/>
      <c r="KH12" s="65" t="s">
        <v>10</v>
      </c>
      <c r="KI12" s="66" t="s">
        <v>11</v>
      </c>
      <c r="KJ12" s="44" t="s">
        <v>8</v>
      </c>
      <c r="KK12" s="64" t="s">
        <v>12</v>
      </c>
      <c r="KL12" s="65" t="s">
        <v>13</v>
      </c>
      <c r="KM12" s="66" t="s">
        <v>14</v>
      </c>
      <c r="KN12" s="65" t="s">
        <v>13</v>
      </c>
      <c r="KO12" s="66" t="s">
        <v>15</v>
      </c>
      <c r="KP12" s="65" t="s">
        <v>13</v>
      </c>
      <c r="KQ12" s="66" t="s">
        <v>16</v>
      </c>
      <c r="KR12" s="44" t="s">
        <v>13</v>
      </c>
      <c r="KV12" s="61" t="s">
        <v>9</v>
      </c>
      <c r="KW12" s="67"/>
      <c r="KX12" s="65" t="s">
        <v>10</v>
      </c>
      <c r="KY12" s="66" t="s">
        <v>11</v>
      </c>
      <c r="KZ12" s="44" t="s">
        <v>8</v>
      </c>
      <c r="LA12" s="64" t="s">
        <v>12</v>
      </c>
      <c r="LB12" s="65" t="s">
        <v>13</v>
      </c>
      <c r="LC12" s="66" t="s">
        <v>14</v>
      </c>
      <c r="LD12" s="65" t="s">
        <v>13</v>
      </c>
      <c r="LE12" s="66" t="s">
        <v>15</v>
      </c>
      <c r="LF12" s="65" t="s">
        <v>13</v>
      </c>
      <c r="LG12" s="66" t="s">
        <v>16</v>
      </c>
      <c r="LH12" s="44" t="s">
        <v>13</v>
      </c>
      <c r="LL12" s="61" t="s">
        <v>9</v>
      </c>
      <c r="LM12" s="67"/>
      <c r="LN12" s="65" t="s">
        <v>10</v>
      </c>
      <c r="LO12" s="66" t="s">
        <v>11</v>
      </c>
      <c r="LP12" s="44" t="s">
        <v>8</v>
      </c>
      <c r="LQ12" s="64" t="s">
        <v>12</v>
      </c>
      <c r="LR12" s="65" t="s">
        <v>13</v>
      </c>
      <c r="LS12" s="66" t="s">
        <v>14</v>
      </c>
      <c r="LT12" s="65" t="s">
        <v>13</v>
      </c>
      <c r="LU12" s="66" t="s">
        <v>15</v>
      </c>
      <c r="LV12" s="65" t="s">
        <v>13</v>
      </c>
      <c r="LW12" s="66" t="s">
        <v>16</v>
      </c>
      <c r="LX12" s="44" t="s">
        <v>13</v>
      </c>
      <c r="MA12" s="72"/>
      <c r="MB12" s="61" t="s">
        <v>9</v>
      </c>
      <c r="MC12" s="67"/>
      <c r="MD12" s="65" t="s">
        <v>10</v>
      </c>
      <c r="ME12" s="66" t="s">
        <v>11</v>
      </c>
      <c r="MF12" s="44" t="s">
        <v>8</v>
      </c>
      <c r="MG12" s="64" t="s">
        <v>12</v>
      </c>
      <c r="MH12" s="65" t="s">
        <v>13</v>
      </c>
      <c r="MI12" s="66" t="s">
        <v>14</v>
      </c>
      <c r="MJ12" s="65" t="s">
        <v>13</v>
      </c>
      <c r="MK12" s="66" t="s">
        <v>15</v>
      </c>
      <c r="ML12" s="65" t="s">
        <v>13</v>
      </c>
      <c r="MM12" s="66" t="s">
        <v>16</v>
      </c>
      <c r="MN12" s="44" t="s">
        <v>13</v>
      </c>
      <c r="MQ12" s="72"/>
      <c r="MR12" s="61" t="s">
        <v>9</v>
      </c>
      <c r="MS12" s="67"/>
      <c r="MT12" s="65" t="s">
        <v>10</v>
      </c>
      <c r="MU12" s="66" t="s">
        <v>11</v>
      </c>
      <c r="MV12" s="44" t="s">
        <v>8</v>
      </c>
      <c r="MW12" s="64" t="s">
        <v>12</v>
      </c>
      <c r="MX12" s="65" t="s">
        <v>13</v>
      </c>
      <c r="MY12" s="66" t="s">
        <v>14</v>
      </c>
      <c r="MZ12" s="65" t="s">
        <v>13</v>
      </c>
      <c r="NA12" s="66" t="s">
        <v>15</v>
      </c>
      <c r="NB12" s="65" t="s">
        <v>13</v>
      </c>
      <c r="NC12" s="66" t="s">
        <v>16</v>
      </c>
      <c r="ND12" s="44" t="s">
        <v>13</v>
      </c>
      <c r="NG12" s="72"/>
      <c r="NH12" s="61" t="s">
        <v>9</v>
      </c>
      <c r="NI12" s="67"/>
      <c r="NJ12" s="65" t="s">
        <v>10</v>
      </c>
      <c r="NK12" s="66" t="s">
        <v>11</v>
      </c>
      <c r="NL12" s="44" t="s">
        <v>8</v>
      </c>
      <c r="NM12" s="64" t="s">
        <v>12</v>
      </c>
      <c r="NN12" s="65" t="s">
        <v>13</v>
      </c>
      <c r="NO12" s="66" t="s">
        <v>14</v>
      </c>
      <c r="NP12" s="65" t="s">
        <v>13</v>
      </c>
      <c r="NQ12" s="66" t="s">
        <v>15</v>
      </c>
      <c r="NR12" s="65" t="s">
        <v>13</v>
      </c>
      <c r="NS12" s="66" t="s">
        <v>16</v>
      </c>
      <c r="NT12" s="44" t="s">
        <v>13</v>
      </c>
      <c r="NW12" s="72"/>
      <c r="NX12" s="61" t="s">
        <v>9</v>
      </c>
      <c r="NY12" s="67"/>
      <c r="NZ12" s="65" t="s">
        <v>10</v>
      </c>
      <c r="OA12" s="66" t="s">
        <v>11</v>
      </c>
      <c r="OB12" s="44" t="s">
        <v>8</v>
      </c>
      <c r="OC12" s="64" t="s">
        <v>12</v>
      </c>
      <c r="OD12" s="65" t="s">
        <v>13</v>
      </c>
      <c r="OE12" s="66" t="s">
        <v>14</v>
      </c>
      <c r="OF12" s="65" t="s">
        <v>13</v>
      </c>
      <c r="OG12" s="66" t="s">
        <v>15</v>
      </c>
      <c r="OH12" s="65" t="s">
        <v>13</v>
      </c>
      <c r="OI12" s="66" t="s">
        <v>16</v>
      </c>
      <c r="OJ12" s="44" t="s">
        <v>13</v>
      </c>
      <c r="OK12" s="76"/>
      <c r="OL12" s="76"/>
      <c r="ON12" s="61" t="s">
        <v>9</v>
      </c>
      <c r="OO12" s="67"/>
      <c r="OP12" s="65" t="s">
        <v>10</v>
      </c>
      <c r="OQ12" s="66" t="s">
        <v>11</v>
      </c>
      <c r="OR12" s="44" t="s">
        <v>8</v>
      </c>
      <c r="OS12" s="64" t="s">
        <v>12</v>
      </c>
      <c r="OT12" s="65" t="s">
        <v>13</v>
      </c>
      <c r="OU12" s="63" t="s">
        <v>14</v>
      </c>
      <c r="OV12" s="65" t="s">
        <v>13</v>
      </c>
      <c r="OW12" s="66" t="s">
        <v>15</v>
      </c>
      <c r="OX12" s="65" t="s">
        <v>13</v>
      </c>
      <c r="OY12" s="66" t="s">
        <v>16</v>
      </c>
      <c r="OZ12" s="44" t="s">
        <v>13</v>
      </c>
      <c r="PC12" s="72"/>
      <c r="PD12" s="61" t="s">
        <v>9</v>
      </c>
      <c r="PE12" s="67"/>
      <c r="PF12" s="65" t="s">
        <v>10</v>
      </c>
      <c r="PG12" s="66" t="s">
        <v>11</v>
      </c>
      <c r="PH12" s="44" t="s">
        <v>8</v>
      </c>
      <c r="PI12" s="64" t="s">
        <v>12</v>
      </c>
      <c r="PJ12" s="65" t="s">
        <v>13</v>
      </c>
      <c r="PK12" s="66" t="s">
        <v>14</v>
      </c>
      <c r="PL12" s="65" t="s">
        <v>13</v>
      </c>
      <c r="PM12" s="66" t="s">
        <v>15</v>
      </c>
      <c r="PN12" s="65" t="s">
        <v>13</v>
      </c>
      <c r="PO12" s="66" t="s">
        <v>16</v>
      </c>
      <c r="PP12" s="44" t="s">
        <v>13</v>
      </c>
      <c r="PQ12" s="77"/>
      <c r="PR12" s="77"/>
      <c r="PS12" s="78"/>
      <c r="PT12" s="79" t="s">
        <v>9</v>
      </c>
      <c r="PU12" s="80"/>
      <c r="PV12" s="81" t="s">
        <v>10</v>
      </c>
      <c r="PW12" s="82" t="s">
        <v>11</v>
      </c>
      <c r="PX12" s="59" t="s">
        <v>8</v>
      </c>
      <c r="PY12" s="83" t="s">
        <v>12</v>
      </c>
      <c r="PZ12" s="81" t="s">
        <v>13</v>
      </c>
      <c r="QA12" s="82" t="s">
        <v>14</v>
      </c>
      <c r="QB12" s="81" t="s">
        <v>13</v>
      </c>
      <c r="QC12" s="82" t="s">
        <v>15</v>
      </c>
      <c r="QD12" s="81" t="s">
        <v>13</v>
      </c>
      <c r="QE12" s="82" t="s">
        <v>16</v>
      </c>
      <c r="QF12" s="59" t="s">
        <v>13</v>
      </c>
      <c r="QG12" s="77"/>
      <c r="QH12" s="77"/>
      <c r="QI12" s="78"/>
      <c r="QJ12" s="79" t="s">
        <v>9</v>
      </c>
      <c r="QK12" s="80"/>
      <c r="QL12" s="81" t="s">
        <v>10</v>
      </c>
      <c r="QM12" s="82" t="s">
        <v>11</v>
      </c>
      <c r="QN12" s="59" t="s">
        <v>8</v>
      </c>
      <c r="QO12" s="83" t="s">
        <v>12</v>
      </c>
      <c r="QP12" s="81" t="s">
        <v>13</v>
      </c>
      <c r="QQ12" s="82" t="s">
        <v>14</v>
      </c>
      <c r="QR12" s="81" t="s">
        <v>13</v>
      </c>
      <c r="QS12" s="82" t="s">
        <v>15</v>
      </c>
      <c r="QT12" s="81" t="s">
        <v>13</v>
      </c>
      <c r="QU12" s="82" t="s">
        <v>16</v>
      </c>
      <c r="QV12" s="59" t="s">
        <v>13</v>
      </c>
      <c r="QW12" s="77"/>
      <c r="QX12" s="77"/>
      <c r="QY12" s="78"/>
      <c r="QZ12" s="79" t="s">
        <v>9</v>
      </c>
      <c r="RA12" s="80"/>
      <c r="RB12" s="81" t="s">
        <v>10</v>
      </c>
      <c r="RC12" s="82" t="s">
        <v>11</v>
      </c>
      <c r="RD12" s="59" t="s">
        <v>8</v>
      </c>
      <c r="RE12" s="83" t="s">
        <v>12</v>
      </c>
      <c r="RF12" s="81" t="s">
        <v>13</v>
      </c>
      <c r="RG12" s="82" t="s">
        <v>14</v>
      </c>
      <c r="RH12" s="81" t="s">
        <v>13</v>
      </c>
      <c r="RI12" s="82" t="s">
        <v>15</v>
      </c>
      <c r="RJ12" s="81" t="s">
        <v>13</v>
      </c>
      <c r="RK12" s="82" t="s">
        <v>16</v>
      </c>
      <c r="RL12" s="59" t="s">
        <v>13</v>
      </c>
      <c r="RM12" s="77"/>
      <c r="RN12" s="77"/>
      <c r="RO12" s="78"/>
      <c r="RP12" s="79" t="s">
        <v>9</v>
      </c>
      <c r="RQ12" s="80"/>
      <c r="RR12" s="81" t="s">
        <v>10</v>
      </c>
      <c r="RS12" s="82" t="s">
        <v>11</v>
      </c>
      <c r="RT12" s="59" t="s">
        <v>8</v>
      </c>
      <c r="RU12" s="83" t="s">
        <v>12</v>
      </c>
      <c r="RV12" s="81" t="s">
        <v>13</v>
      </c>
      <c r="RW12" s="82" t="s">
        <v>14</v>
      </c>
      <c r="RX12" s="81" t="s">
        <v>13</v>
      </c>
      <c r="RY12" s="82" t="s">
        <v>15</v>
      </c>
      <c r="RZ12" s="81" t="s">
        <v>13</v>
      </c>
      <c r="SA12" s="82" t="s">
        <v>16</v>
      </c>
      <c r="SB12" s="59" t="s">
        <v>13</v>
      </c>
    </row>
    <row r="13" spans="1:496" ht="14" x14ac:dyDescent="0.3">
      <c r="A13" s="84" t="s">
        <v>17</v>
      </c>
      <c r="C13" s="71"/>
      <c r="D13" s="61" t="s">
        <v>18</v>
      </c>
      <c r="E13" s="63" t="s">
        <v>19</v>
      </c>
      <c r="F13" s="63" t="s">
        <v>20</v>
      </c>
      <c r="G13" s="63" t="s">
        <v>21</v>
      </c>
      <c r="H13" s="44" t="s">
        <v>20</v>
      </c>
      <c r="I13" s="64" t="s">
        <v>22</v>
      </c>
      <c r="J13" s="65" t="s">
        <v>23</v>
      </c>
      <c r="K13" s="66" t="s">
        <v>22</v>
      </c>
      <c r="L13" s="65" t="s">
        <v>24</v>
      </c>
      <c r="M13" s="66" t="s">
        <v>22</v>
      </c>
      <c r="N13" s="65" t="s">
        <v>24</v>
      </c>
      <c r="O13" s="66" t="s">
        <v>22</v>
      </c>
      <c r="P13" s="44" t="s">
        <v>24</v>
      </c>
      <c r="Q13" s="84" t="s">
        <v>17</v>
      </c>
      <c r="S13" s="71"/>
      <c r="T13" s="61" t="s">
        <v>18</v>
      </c>
      <c r="U13" s="66" t="s">
        <v>19</v>
      </c>
      <c r="V13" s="68" t="s">
        <v>20</v>
      </c>
      <c r="W13" s="69" t="s">
        <v>21</v>
      </c>
      <c r="X13" s="44" t="s">
        <v>20</v>
      </c>
      <c r="Y13" s="64" t="s">
        <v>22</v>
      </c>
      <c r="Z13" s="65" t="s">
        <v>23</v>
      </c>
      <c r="AA13" s="66" t="s">
        <v>22</v>
      </c>
      <c r="AB13" s="65" t="s">
        <v>24</v>
      </c>
      <c r="AC13" s="66" t="s">
        <v>22</v>
      </c>
      <c r="AD13" s="65" t="s">
        <v>24</v>
      </c>
      <c r="AE13" s="66" t="s">
        <v>22</v>
      </c>
      <c r="AF13" s="44" t="s">
        <v>24</v>
      </c>
      <c r="AG13" s="84" t="s">
        <v>17</v>
      </c>
      <c r="AH13" s="71"/>
      <c r="AI13" s="71"/>
      <c r="AJ13" s="61" t="s">
        <v>18</v>
      </c>
      <c r="AK13" s="66" t="s">
        <v>19</v>
      </c>
      <c r="AL13" s="65" t="s">
        <v>20</v>
      </c>
      <c r="AM13" s="66" t="s">
        <v>21</v>
      </c>
      <c r="AN13" s="44" t="s">
        <v>20</v>
      </c>
      <c r="AO13" s="64" t="s">
        <v>22</v>
      </c>
      <c r="AP13" s="65" t="s">
        <v>23</v>
      </c>
      <c r="AQ13" s="66" t="s">
        <v>22</v>
      </c>
      <c r="AR13" s="65" t="s">
        <v>24</v>
      </c>
      <c r="AS13" s="66" t="s">
        <v>22</v>
      </c>
      <c r="AT13" s="65" t="s">
        <v>24</v>
      </c>
      <c r="AU13" s="66" t="s">
        <v>22</v>
      </c>
      <c r="AV13" s="44" t="s">
        <v>24</v>
      </c>
      <c r="AW13" s="84" t="s">
        <v>17</v>
      </c>
      <c r="AY13" s="71"/>
      <c r="AZ13" s="61" t="s">
        <v>18</v>
      </c>
      <c r="BA13" s="66" t="s">
        <v>19</v>
      </c>
      <c r="BB13" s="65" t="s">
        <v>20</v>
      </c>
      <c r="BC13" s="66" t="s">
        <v>21</v>
      </c>
      <c r="BD13" s="44" t="s">
        <v>20</v>
      </c>
      <c r="BE13" s="64" t="s">
        <v>22</v>
      </c>
      <c r="BF13" s="65" t="s">
        <v>23</v>
      </c>
      <c r="BG13" s="66" t="s">
        <v>22</v>
      </c>
      <c r="BH13" s="65" t="s">
        <v>24</v>
      </c>
      <c r="BI13" s="66" t="s">
        <v>22</v>
      </c>
      <c r="BJ13" s="65" t="s">
        <v>24</v>
      </c>
      <c r="BK13" s="66" t="s">
        <v>22</v>
      </c>
      <c r="BL13" s="44" t="s">
        <v>24</v>
      </c>
      <c r="BM13" s="84" t="s">
        <v>17</v>
      </c>
      <c r="BN13" s="71"/>
      <c r="BO13" s="71"/>
      <c r="BP13" s="61" t="s">
        <v>18</v>
      </c>
      <c r="BQ13" s="66" t="s">
        <v>19</v>
      </c>
      <c r="BR13" s="65" t="s">
        <v>20</v>
      </c>
      <c r="BS13" s="66" t="s">
        <v>21</v>
      </c>
      <c r="BT13" s="44" t="s">
        <v>20</v>
      </c>
      <c r="BU13" s="64" t="s">
        <v>22</v>
      </c>
      <c r="BV13" s="65" t="s">
        <v>23</v>
      </c>
      <c r="BW13" s="66" t="s">
        <v>22</v>
      </c>
      <c r="BX13" s="65" t="s">
        <v>24</v>
      </c>
      <c r="BY13" s="66" t="s">
        <v>22</v>
      </c>
      <c r="BZ13" s="65" t="s">
        <v>24</v>
      </c>
      <c r="CA13" s="66" t="s">
        <v>22</v>
      </c>
      <c r="CB13" s="44" t="s">
        <v>24</v>
      </c>
      <c r="CC13" s="85" t="s">
        <v>17</v>
      </c>
      <c r="CD13" s="85"/>
      <c r="CE13" s="71"/>
      <c r="CF13" s="61" t="s">
        <v>18</v>
      </c>
      <c r="CG13" s="66" t="s">
        <v>19</v>
      </c>
      <c r="CH13" s="65" t="s">
        <v>20</v>
      </c>
      <c r="CI13" s="66" t="s">
        <v>21</v>
      </c>
      <c r="CJ13" s="44" t="s">
        <v>20</v>
      </c>
      <c r="CK13" s="64" t="s">
        <v>22</v>
      </c>
      <c r="CL13" s="65" t="s">
        <v>23</v>
      </c>
      <c r="CM13" s="66" t="s">
        <v>22</v>
      </c>
      <c r="CN13" s="65" t="s">
        <v>24</v>
      </c>
      <c r="CO13" s="66" t="s">
        <v>22</v>
      </c>
      <c r="CP13" s="65" t="s">
        <v>24</v>
      </c>
      <c r="CQ13" s="66" t="s">
        <v>22</v>
      </c>
      <c r="CR13" s="44" t="s">
        <v>24</v>
      </c>
      <c r="CS13" s="84" t="s">
        <v>17</v>
      </c>
      <c r="CT13" s="71"/>
      <c r="CU13" s="73"/>
      <c r="CV13" s="61" t="s">
        <v>18</v>
      </c>
      <c r="CW13" s="66" t="s">
        <v>19</v>
      </c>
      <c r="CX13" s="65" t="s">
        <v>20</v>
      </c>
      <c r="CY13" s="66" t="s">
        <v>21</v>
      </c>
      <c r="CZ13" s="44" t="s">
        <v>20</v>
      </c>
      <c r="DA13" s="64" t="s">
        <v>22</v>
      </c>
      <c r="DB13" s="65" t="s">
        <v>23</v>
      </c>
      <c r="DC13" s="66" t="s">
        <v>22</v>
      </c>
      <c r="DD13" s="65" t="s">
        <v>24</v>
      </c>
      <c r="DE13" s="66" t="s">
        <v>22</v>
      </c>
      <c r="DF13" s="65" t="s">
        <v>24</v>
      </c>
      <c r="DG13" s="66" t="s">
        <v>22</v>
      </c>
      <c r="DH13" s="44" t="s">
        <v>24</v>
      </c>
      <c r="DI13" s="86" t="s">
        <v>17</v>
      </c>
      <c r="DJ13" s="73"/>
      <c r="DK13" s="73"/>
      <c r="DL13" s="61" t="s">
        <v>18</v>
      </c>
      <c r="DM13" s="66" t="s">
        <v>19</v>
      </c>
      <c r="DN13" s="65" t="s">
        <v>20</v>
      </c>
      <c r="DO13" s="66" t="s">
        <v>21</v>
      </c>
      <c r="DP13" s="44" t="s">
        <v>20</v>
      </c>
      <c r="DQ13" s="64" t="s">
        <v>22</v>
      </c>
      <c r="DR13" s="65" t="s">
        <v>23</v>
      </c>
      <c r="DS13" s="66" t="s">
        <v>22</v>
      </c>
      <c r="DT13" s="65" t="s">
        <v>24</v>
      </c>
      <c r="DU13" s="66" t="s">
        <v>22</v>
      </c>
      <c r="DV13" s="65" t="s">
        <v>24</v>
      </c>
      <c r="DW13" s="66" t="s">
        <v>22</v>
      </c>
      <c r="DX13" s="44" t="s">
        <v>24</v>
      </c>
      <c r="DY13" s="87" t="s">
        <v>17</v>
      </c>
      <c r="DZ13" s="71"/>
      <c r="EA13" s="71"/>
      <c r="EB13" s="61" t="s">
        <v>18</v>
      </c>
      <c r="EC13" s="66" t="s">
        <v>19</v>
      </c>
      <c r="ED13" s="65" t="s">
        <v>20</v>
      </c>
      <c r="EE13" s="66" t="s">
        <v>21</v>
      </c>
      <c r="EF13" s="65" t="s">
        <v>20</v>
      </c>
      <c r="EG13" s="66" t="s">
        <v>22</v>
      </c>
      <c r="EH13" s="65" t="s">
        <v>23</v>
      </c>
      <c r="EI13" s="66" t="s">
        <v>22</v>
      </c>
      <c r="EJ13" s="65" t="s">
        <v>24</v>
      </c>
      <c r="EK13" s="66" t="s">
        <v>22</v>
      </c>
      <c r="EL13" s="65" t="s">
        <v>24</v>
      </c>
      <c r="EM13" s="66" t="s">
        <v>22</v>
      </c>
      <c r="EN13" s="44" t="s">
        <v>24</v>
      </c>
      <c r="EO13" s="84" t="s">
        <v>17</v>
      </c>
      <c r="EP13" s="71"/>
      <c r="EQ13" s="71"/>
      <c r="ER13" s="61" t="s">
        <v>18</v>
      </c>
      <c r="ES13" s="66" t="s">
        <v>19</v>
      </c>
      <c r="ET13" s="65" t="s">
        <v>20</v>
      </c>
      <c r="EU13" s="66" t="s">
        <v>21</v>
      </c>
      <c r="EV13" s="44" t="s">
        <v>20</v>
      </c>
      <c r="EW13" s="64" t="s">
        <v>22</v>
      </c>
      <c r="EX13" s="65" t="s">
        <v>23</v>
      </c>
      <c r="EY13" s="66" t="s">
        <v>22</v>
      </c>
      <c r="EZ13" s="65" t="s">
        <v>24</v>
      </c>
      <c r="FA13" s="66" t="s">
        <v>22</v>
      </c>
      <c r="FB13" s="65" t="s">
        <v>24</v>
      </c>
      <c r="FC13" s="66" t="s">
        <v>22</v>
      </c>
      <c r="FD13" s="44" t="s">
        <v>24</v>
      </c>
      <c r="FE13" s="85" t="s">
        <v>17</v>
      </c>
      <c r="FF13" s="85"/>
      <c r="FG13" s="73"/>
      <c r="FH13" s="61" t="s">
        <v>18</v>
      </c>
      <c r="FI13" s="66" t="s">
        <v>19</v>
      </c>
      <c r="FJ13" s="65" t="s">
        <v>20</v>
      </c>
      <c r="FK13" s="66" t="s">
        <v>21</v>
      </c>
      <c r="FL13" s="44" t="s">
        <v>20</v>
      </c>
      <c r="FM13" s="64" t="s">
        <v>22</v>
      </c>
      <c r="FN13" s="65" t="s">
        <v>23</v>
      </c>
      <c r="FO13" s="66" t="s">
        <v>22</v>
      </c>
      <c r="FP13" s="65" t="s">
        <v>24</v>
      </c>
      <c r="FQ13" s="66" t="s">
        <v>22</v>
      </c>
      <c r="FR13" s="65" t="s">
        <v>24</v>
      </c>
      <c r="FS13" s="66" t="s">
        <v>22</v>
      </c>
      <c r="FT13" s="44" t="s">
        <v>24</v>
      </c>
      <c r="FU13" s="85" t="s">
        <v>17</v>
      </c>
      <c r="FV13" s="74"/>
      <c r="FW13" s="73"/>
      <c r="FX13" s="61" t="s">
        <v>18</v>
      </c>
      <c r="FY13" s="66" t="s">
        <v>19</v>
      </c>
      <c r="FZ13" s="65" t="s">
        <v>20</v>
      </c>
      <c r="GA13" s="66" t="s">
        <v>21</v>
      </c>
      <c r="GB13" s="44" t="s">
        <v>20</v>
      </c>
      <c r="GC13" s="64" t="s">
        <v>22</v>
      </c>
      <c r="GD13" s="65" t="s">
        <v>23</v>
      </c>
      <c r="GE13" s="66" t="s">
        <v>22</v>
      </c>
      <c r="GF13" s="65" t="s">
        <v>24</v>
      </c>
      <c r="GG13" s="66" t="s">
        <v>22</v>
      </c>
      <c r="GH13" s="65" t="s">
        <v>24</v>
      </c>
      <c r="GI13" s="66" t="s">
        <v>22</v>
      </c>
      <c r="GJ13" s="44" t="s">
        <v>24</v>
      </c>
      <c r="GK13" s="84" t="s">
        <v>17</v>
      </c>
      <c r="GL13" s="88"/>
      <c r="GM13" s="73"/>
      <c r="GN13" s="61" t="s">
        <v>18</v>
      </c>
      <c r="GO13" s="66" t="s">
        <v>19</v>
      </c>
      <c r="GP13" s="65" t="s">
        <v>20</v>
      </c>
      <c r="GQ13" s="66" t="s">
        <v>21</v>
      </c>
      <c r="GR13" s="44" t="s">
        <v>20</v>
      </c>
      <c r="GS13" s="64" t="s">
        <v>22</v>
      </c>
      <c r="GT13" s="65" t="s">
        <v>23</v>
      </c>
      <c r="GU13" s="66" t="s">
        <v>22</v>
      </c>
      <c r="GV13" s="65" t="s">
        <v>24</v>
      </c>
      <c r="GW13" s="66" t="s">
        <v>22</v>
      </c>
      <c r="GX13" s="65" t="s">
        <v>24</v>
      </c>
      <c r="GY13" s="66" t="s">
        <v>22</v>
      </c>
      <c r="GZ13" s="44" t="s">
        <v>24</v>
      </c>
      <c r="HA13" s="89" t="s">
        <v>17</v>
      </c>
      <c r="HB13" s="90"/>
      <c r="HC13" s="73"/>
      <c r="HD13" s="61" t="s">
        <v>18</v>
      </c>
      <c r="HE13" s="66" t="s">
        <v>19</v>
      </c>
      <c r="HF13" s="65" t="s">
        <v>20</v>
      </c>
      <c r="HG13" s="66" t="s">
        <v>21</v>
      </c>
      <c r="HH13" s="44" t="s">
        <v>20</v>
      </c>
      <c r="HI13" s="64" t="s">
        <v>22</v>
      </c>
      <c r="HJ13" s="65" t="s">
        <v>23</v>
      </c>
      <c r="HK13" s="66" t="s">
        <v>22</v>
      </c>
      <c r="HL13" s="65" t="s">
        <v>24</v>
      </c>
      <c r="HM13" s="66" t="s">
        <v>22</v>
      </c>
      <c r="HN13" s="65" t="s">
        <v>24</v>
      </c>
      <c r="HO13" s="66" t="s">
        <v>22</v>
      </c>
      <c r="HP13" s="44" t="s">
        <v>24</v>
      </c>
      <c r="HQ13" s="84" t="s">
        <v>17</v>
      </c>
      <c r="HR13" s="71"/>
      <c r="HS13" s="73"/>
      <c r="HT13" s="61" t="s">
        <v>18</v>
      </c>
      <c r="HU13" s="66" t="s">
        <v>19</v>
      </c>
      <c r="HV13" s="65" t="s">
        <v>20</v>
      </c>
      <c r="HW13" s="66" t="s">
        <v>21</v>
      </c>
      <c r="HX13" s="44" t="s">
        <v>20</v>
      </c>
      <c r="HY13" s="64" t="s">
        <v>22</v>
      </c>
      <c r="HZ13" s="65" t="s">
        <v>23</v>
      </c>
      <c r="IA13" s="66" t="s">
        <v>22</v>
      </c>
      <c r="IB13" s="65" t="s">
        <v>24</v>
      </c>
      <c r="IC13" s="66" t="s">
        <v>22</v>
      </c>
      <c r="ID13" s="65" t="s">
        <v>24</v>
      </c>
      <c r="IE13" s="66" t="s">
        <v>22</v>
      </c>
      <c r="IF13" s="44" t="s">
        <v>24</v>
      </c>
      <c r="IG13" s="84" t="s">
        <v>17</v>
      </c>
      <c r="II13" s="73"/>
      <c r="IJ13" s="61" t="s">
        <v>18</v>
      </c>
      <c r="IK13" s="66" t="s">
        <v>19</v>
      </c>
      <c r="IL13" s="65" t="s">
        <v>20</v>
      </c>
      <c r="IM13" s="66" t="s">
        <v>21</v>
      </c>
      <c r="IN13" s="44" t="s">
        <v>20</v>
      </c>
      <c r="IO13" s="64" t="s">
        <v>22</v>
      </c>
      <c r="IP13" s="65" t="s">
        <v>23</v>
      </c>
      <c r="IQ13" s="66" t="s">
        <v>22</v>
      </c>
      <c r="IR13" s="65" t="s">
        <v>24</v>
      </c>
      <c r="IS13" s="66" t="s">
        <v>22</v>
      </c>
      <c r="IT13" s="65" t="s">
        <v>24</v>
      </c>
      <c r="IU13" s="66" t="s">
        <v>22</v>
      </c>
      <c r="IV13" s="44" t="s">
        <v>24</v>
      </c>
      <c r="IW13" s="84" t="s">
        <v>17</v>
      </c>
      <c r="IX13" s="71"/>
      <c r="IY13" s="73"/>
      <c r="IZ13" s="61" t="s">
        <v>18</v>
      </c>
      <c r="JA13" s="66" t="s">
        <v>19</v>
      </c>
      <c r="JB13" s="65" t="s">
        <v>20</v>
      </c>
      <c r="JC13" s="66" t="s">
        <v>21</v>
      </c>
      <c r="JD13" s="44" t="s">
        <v>20</v>
      </c>
      <c r="JE13" s="64" t="s">
        <v>22</v>
      </c>
      <c r="JF13" s="65" t="s">
        <v>23</v>
      </c>
      <c r="JG13" s="66" t="s">
        <v>22</v>
      </c>
      <c r="JH13" s="65" t="s">
        <v>24</v>
      </c>
      <c r="JI13" s="66" t="s">
        <v>22</v>
      </c>
      <c r="JJ13" s="65" t="s">
        <v>24</v>
      </c>
      <c r="JK13" s="66" t="s">
        <v>22</v>
      </c>
      <c r="JL13" s="44" t="s">
        <v>24</v>
      </c>
      <c r="JM13" s="85" t="s">
        <v>17</v>
      </c>
      <c r="JN13" s="74"/>
      <c r="JO13" s="73"/>
      <c r="JP13" s="61" t="s">
        <v>18</v>
      </c>
      <c r="JQ13" s="66" t="s">
        <v>19</v>
      </c>
      <c r="JR13" s="65" t="s">
        <v>20</v>
      </c>
      <c r="JS13" s="66" t="s">
        <v>21</v>
      </c>
      <c r="JT13" s="44" t="s">
        <v>20</v>
      </c>
      <c r="JU13" s="64" t="s">
        <v>22</v>
      </c>
      <c r="JV13" s="65" t="s">
        <v>23</v>
      </c>
      <c r="JW13" s="66" t="s">
        <v>22</v>
      </c>
      <c r="JX13" s="65" t="s">
        <v>24</v>
      </c>
      <c r="JY13" s="66" t="s">
        <v>22</v>
      </c>
      <c r="JZ13" s="65" t="s">
        <v>24</v>
      </c>
      <c r="KA13" s="66" t="s">
        <v>22</v>
      </c>
      <c r="KB13" s="44" t="s">
        <v>24</v>
      </c>
      <c r="KC13" s="91" t="s">
        <v>17</v>
      </c>
      <c r="KD13" s="90"/>
      <c r="KE13" s="90"/>
      <c r="KF13" s="61" t="s">
        <v>18</v>
      </c>
      <c r="KG13" s="66" t="s">
        <v>19</v>
      </c>
      <c r="KH13" s="65" t="s">
        <v>20</v>
      </c>
      <c r="KI13" s="66" t="s">
        <v>21</v>
      </c>
      <c r="KJ13" s="44" t="s">
        <v>6</v>
      </c>
      <c r="KK13" s="64" t="s">
        <v>22</v>
      </c>
      <c r="KL13" s="65" t="s">
        <v>23</v>
      </c>
      <c r="KM13" s="66" t="s">
        <v>22</v>
      </c>
      <c r="KN13" s="65" t="s">
        <v>24</v>
      </c>
      <c r="KO13" s="66" t="s">
        <v>22</v>
      </c>
      <c r="KP13" s="65" t="s">
        <v>24</v>
      </c>
      <c r="KQ13" s="66" t="s">
        <v>22</v>
      </c>
      <c r="KR13" s="44" t="s">
        <v>24</v>
      </c>
      <c r="KS13" s="91" t="s">
        <v>17</v>
      </c>
      <c r="KU13" s="90"/>
      <c r="KV13" s="61" t="s">
        <v>18</v>
      </c>
      <c r="KW13" s="66" t="s">
        <v>19</v>
      </c>
      <c r="KX13" s="65" t="s">
        <v>20</v>
      </c>
      <c r="KY13" s="66" t="s">
        <v>21</v>
      </c>
      <c r="KZ13" s="44" t="s">
        <v>20</v>
      </c>
      <c r="LA13" s="64" t="s">
        <v>22</v>
      </c>
      <c r="LB13" s="65" t="s">
        <v>23</v>
      </c>
      <c r="LC13" s="66" t="s">
        <v>22</v>
      </c>
      <c r="LD13" s="65" t="s">
        <v>24</v>
      </c>
      <c r="LE13" s="66" t="s">
        <v>22</v>
      </c>
      <c r="LF13" s="65" t="s">
        <v>24</v>
      </c>
      <c r="LG13" s="66" t="s">
        <v>22</v>
      </c>
      <c r="LH13" s="44" t="s">
        <v>24</v>
      </c>
      <c r="LI13" s="91" t="s">
        <v>17</v>
      </c>
      <c r="LK13" s="90"/>
      <c r="LL13" s="61" t="s">
        <v>18</v>
      </c>
      <c r="LM13" s="66" t="s">
        <v>19</v>
      </c>
      <c r="LN13" s="65" t="s">
        <v>20</v>
      </c>
      <c r="LO13" s="66" t="s">
        <v>21</v>
      </c>
      <c r="LP13" s="44" t="s">
        <v>20</v>
      </c>
      <c r="LQ13" s="64" t="s">
        <v>22</v>
      </c>
      <c r="LR13" s="65" t="s">
        <v>23</v>
      </c>
      <c r="LS13" s="66" t="s">
        <v>22</v>
      </c>
      <c r="LT13" s="65" t="s">
        <v>24</v>
      </c>
      <c r="LU13" s="66" t="s">
        <v>22</v>
      </c>
      <c r="LV13" s="65" t="s">
        <v>24</v>
      </c>
      <c r="LW13" s="66" t="s">
        <v>22</v>
      </c>
      <c r="LX13" s="44" t="s">
        <v>24</v>
      </c>
      <c r="LY13" s="84" t="s">
        <v>17</v>
      </c>
      <c r="LZ13" s="71"/>
      <c r="MA13" s="73"/>
      <c r="MB13" s="61" t="s">
        <v>18</v>
      </c>
      <c r="MC13" s="66" t="s">
        <v>19</v>
      </c>
      <c r="MD13" s="65" t="s">
        <v>20</v>
      </c>
      <c r="ME13" s="66" t="s">
        <v>21</v>
      </c>
      <c r="MF13" s="44" t="s">
        <v>20</v>
      </c>
      <c r="MG13" s="64" t="s">
        <v>22</v>
      </c>
      <c r="MH13" s="65" t="s">
        <v>23</v>
      </c>
      <c r="MI13" s="66" t="s">
        <v>22</v>
      </c>
      <c r="MJ13" s="65" t="s">
        <v>24</v>
      </c>
      <c r="MK13" s="66" t="s">
        <v>22</v>
      </c>
      <c r="ML13" s="65" t="s">
        <v>24</v>
      </c>
      <c r="MM13" s="66" t="s">
        <v>22</v>
      </c>
      <c r="MN13" s="44" t="s">
        <v>24</v>
      </c>
      <c r="MO13" s="84" t="s">
        <v>17</v>
      </c>
      <c r="MP13" s="71"/>
      <c r="MQ13" s="73"/>
      <c r="MR13" s="61" t="s">
        <v>18</v>
      </c>
      <c r="MS13" s="66" t="s">
        <v>19</v>
      </c>
      <c r="MT13" s="65" t="s">
        <v>20</v>
      </c>
      <c r="MU13" s="66" t="s">
        <v>21</v>
      </c>
      <c r="MV13" s="44" t="s">
        <v>20</v>
      </c>
      <c r="MW13" s="64" t="s">
        <v>22</v>
      </c>
      <c r="MX13" s="65" t="s">
        <v>23</v>
      </c>
      <c r="MY13" s="66" t="s">
        <v>22</v>
      </c>
      <c r="MZ13" s="65" t="s">
        <v>24</v>
      </c>
      <c r="NA13" s="66" t="s">
        <v>22</v>
      </c>
      <c r="NB13" s="65" t="s">
        <v>24</v>
      </c>
      <c r="NC13" s="66" t="s">
        <v>22</v>
      </c>
      <c r="ND13" s="44" t="s">
        <v>24</v>
      </c>
      <c r="NE13" s="84" t="s">
        <v>17</v>
      </c>
      <c r="NF13" s="71"/>
      <c r="NG13" s="73"/>
      <c r="NH13" s="61" t="s">
        <v>18</v>
      </c>
      <c r="NI13" s="66" t="s">
        <v>19</v>
      </c>
      <c r="NJ13" s="65" t="s">
        <v>20</v>
      </c>
      <c r="NK13" s="66" t="s">
        <v>21</v>
      </c>
      <c r="NL13" s="44" t="s">
        <v>20</v>
      </c>
      <c r="NM13" s="64" t="s">
        <v>22</v>
      </c>
      <c r="NN13" s="65" t="s">
        <v>23</v>
      </c>
      <c r="NO13" s="66" t="s">
        <v>22</v>
      </c>
      <c r="NP13" s="65" t="s">
        <v>24</v>
      </c>
      <c r="NQ13" s="66" t="s">
        <v>22</v>
      </c>
      <c r="NR13" s="65" t="s">
        <v>24</v>
      </c>
      <c r="NS13" s="66" t="s">
        <v>22</v>
      </c>
      <c r="NT13" s="44" t="s">
        <v>24</v>
      </c>
      <c r="NU13" s="84" t="s">
        <v>17</v>
      </c>
      <c r="NV13" s="71"/>
      <c r="NW13" s="73"/>
      <c r="NX13" s="61" t="s">
        <v>18</v>
      </c>
      <c r="NY13" s="66" t="s">
        <v>19</v>
      </c>
      <c r="NZ13" s="65" t="s">
        <v>20</v>
      </c>
      <c r="OA13" s="66" t="s">
        <v>21</v>
      </c>
      <c r="OB13" s="44" t="s">
        <v>20</v>
      </c>
      <c r="OC13" s="64" t="s">
        <v>22</v>
      </c>
      <c r="OD13" s="65" t="s">
        <v>23</v>
      </c>
      <c r="OE13" s="66" t="s">
        <v>22</v>
      </c>
      <c r="OF13" s="65" t="s">
        <v>24</v>
      </c>
      <c r="OG13" s="66" t="s">
        <v>22</v>
      </c>
      <c r="OH13" s="65" t="s">
        <v>24</v>
      </c>
      <c r="OI13" s="66" t="s">
        <v>22</v>
      </c>
      <c r="OJ13" s="44" t="s">
        <v>24</v>
      </c>
      <c r="OK13" s="91" t="s">
        <v>17</v>
      </c>
      <c r="OL13" s="92"/>
      <c r="OM13" s="71"/>
      <c r="ON13" s="61" t="s">
        <v>18</v>
      </c>
      <c r="OO13" s="66" t="s">
        <v>19</v>
      </c>
      <c r="OP13" s="65" t="s">
        <v>20</v>
      </c>
      <c r="OQ13" s="66" t="s">
        <v>21</v>
      </c>
      <c r="OR13" s="44" t="s">
        <v>20</v>
      </c>
      <c r="OS13" s="64" t="s">
        <v>22</v>
      </c>
      <c r="OT13" s="65" t="s">
        <v>23</v>
      </c>
      <c r="OU13" s="63" t="s">
        <v>22</v>
      </c>
      <c r="OV13" s="65" t="s">
        <v>24</v>
      </c>
      <c r="OW13" s="66" t="s">
        <v>22</v>
      </c>
      <c r="OX13" s="65" t="s">
        <v>24</v>
      </c>
      <c r="OY13" s="66" t="s">
        <v>22</v>
      </c>
      <c r="OZ13" s="44" t="s">
        <v>24</v>
      </c>
      <c r="PA13" s="84" t="s">
        <v>17</v>
      </c>
      <c r="PB13" s="71"/>
      <c r="PC13" s="73"/>
      <c r="PD13" s="61" t="s">
        <v>18</v>
      </c>
      <c r="PE13" s="66" t="s">
        <v>19</v>
      </c>
      <c r="PF13" s="65" t="s">
        <v>20</v>
      </c>
      <c r="PG13" s="66" t="s">
        <v>21</v>
      </c>
      <c r="PH13" s="44" t="s">
        <v>20</v>
      </c>
      <c r="PI13" s="64" t="s">
        <v>22</v>
      </c>
      <c r="PJ13" s="65" t="s">
        <v>23</v>
      </c>
      <c r="PK13" s="66" t="s">
        <v>22</v>
      </c>
      <c r="PL13" s="65" t="s">
        <v>24</v>
      </c>
      <c r="PM13" s="66" t="s">
        <v>22</v>
      </c>
      <c r="PN13" s="65" t="s">
        <v>24</v>
      </c>
      <c r="PO13" s="66" t="s">
        <v>22</v>
      </c>
      <c r="PP13" s="44" t="s">
        <v>24</v>
      </c>
      <c r="PQ13" s="93" t="s">
        <v>17</v>
      </c>
      <c r="PR13" s="94"/>
      <c r="PS13" s="95"/>
      <c r="PT13" s="79" t="s">
        <v>18</v>
      </c>
      <c r="PU13" s="82" t="s">
        <v>19</v>
      </c>
      <c r="PV13" s="81" t="s">
        <v>20</v>
      </c>
      <c r="PW13" s="82" t="s">
        <v>21</v>
      </c>
      <c r="PX13" s="59" t="s">
        <v>20</v>
      </c>
      <c r="PY13" s="83" t="s">
        <v>22</v>
      </c>
      <c r="PZ13" s="81" t="s">
        <v>23</v>
      </c>
      <c r="QA13" s="82" t="s">
        <v>22</v>
      </c>
      <c r="QB13" s="81" t="s">
        <v>24</v>
      </c>
      <c r="QC13" s="82" t="s">
        <v>22</v>
      </c>
      <c r="QD13" s="81" t="s">
        <v>24</v>
      </c>
      <c r="QE13" s="82" t="s">
        <v>22</v>
      </c>
      <c r="QF13" s="59" t="s">
        <v>24</v>
      </c>
      <c r="QG13" s="93" t="s">
        <v>17</v>
      </c>
      <c r="QH13" s="94"/>
      <c r="QI13" s="95"/>
      <c r="QJ13" s="79" t="s">
        <v>18</v>
      </c>
      <c r="QK13" s="82" t="s">
        <v>19</v>
      </c>
      <c r="QL13" s="81" t="s">
        <v>20</v>
      </c>
      <c r="QM13" s="82" t="s">
        <v>21</v>
      </c>
      <c r="QN13" s="59" t="s">
        <v>20</v>
      </c>
      <c r="QO13" s="83" t="s">
        <v>22</v>
      </c>
      <c r="QP13" s="81" t="s">
        <v>23</v>
      </c>
      <c r="QQ13" s="82" t="s">
        <v>22</v>
      </c>
      <c r="QR13" s="81" t="s">
        <v>24</v>
      </c>
      <c r="QS13" s="82" t="s">
        <v>22</v>
      </c>
      <c r="QT13" s="81" t="s">
        <v>24</v>
      </c>
      <c r="QU13" s="82" t="s">
        <v>22</v>
      </c>
      <c r="QV13" s="59" t="s">
        <v>24</v>
      </c>
      <c r="QW13" s="93" t="s">
        <v>17</v>
      </c>
      <c r="QX13" s="94"/>
      <c r="QY13" s="95"/>
      <c r="QZ13" s="79" t="s">
        <v>18</v>
      </c>
      <c r="RA13" s="82" t="s">
        <v>19</v>
      </c>
      <c r="RB13" s="81" t="s">
        <v>20</v>
      </c>
      <c r="RC13" s="82" t="s">
        <v>21</v>
      </c>
      <c r="RD13" s="59" t="s">
        <v>20</v>
      </c>
      <c r="RE13" s="83" t="s">
        <v>22</v>
      </c>
      <c r="RF13" s="81" t="s">
        <v>23</v>
      </c>
      <c r="RG13" s="82" t="s">
        <v>22</v>
      </c>
      <c r="RH13" s="81" t="s">
        <v>24</v>
      </c>
      <c r="RI13" s="82" t="s">
        <v>22</v>
      </c>
      <c r="RJ13" s="81" t="s">
        <v>24</v>
      </c>
      <c r="RK13" s="82" t="s">
        <v>22</v>
      </c>
      <c r="RL13" s="59" t="s">
        <v>24</v>
      </c>
      <c r="RM13" s="93" t="s">
        <v>17</v>
      </c>
      <c r="RN13" s="94"/>
      <c r="RO13" s="95"/>
      <c r="RP13" s="79" t="s">
        <v>18</v>
      </c>
      <c r="RQ13" s="82" t="s">
        <v>19</v>
      </c>
      <c r="RR13" s="81" t="s">
        <v>20</v>
      </c>
      <c r="RS13" s="82" t="s">
        <v>21</v>
      </c>
      <c r="RT13" s="59" t="s">
        <v>20</v>
      </c>
      <c r="RU13" s="83" t="s">
        <v>22</v>
      </c>
      <c r="RV13" s="81" t="s">
        <v>23</v>
      </c>
      <c r="RW13" s="82" t="s">
        <v>22</v>
      </c>
      <c r="RX13" s="81" t="s">
        <v>24</v>
      </c>
      <c r="RY13" s="82" t="s">
        <v>22</v>
      </c>
      <c r="RZ13" s="81" t="s">
        <v>24</v>
      </c>
      <c r="SA13" s="82" t="s">
        <v>22</v>
      </c>
      <c r="SB13" s="59" t="s">
        <v>24</v>
      </c>
    </row>
    <row r="14" spans="1:496" ht="14" x14ac:dyDescent="0.3">
      <c r="A14" s="96" t="s">
        <v>25</v>
      </c>
      <c r="B14" s="97" t="s">
        <v>26</v>
      </c>
      <c r="C14" s="98" t="s">
        <v>27</v>
      </c>
      <c r="D14" s="99" t="s">
        <v>28</v>
      </c>
      <c r="E14" s="100" t="s">
        <v>29</v>
      </c>
      <c r="F14" s="100" t="s">
        <v>30</v>
      </c>
      <c r="G14" s="100" t="s">
        <v>29</v>
      </c>
      <c r="H14" s="101" t="s">
        <v>30</v>
      </c>
      <c r="I14" s="102" t="s">
        <v>29</v>
      </c>
      <c r="J14" s="103" t="s">
        <v>14</v>
      </c>
      <c r="K14" s="104" t="s">
        <v>29</v>
      </c>
      <c r="L14" s="103" t="s">
        <v>14</v>
      </c>
      <c r="M14" s="104" t="s">
        <v>29</v>
      </c>
      <c r="N14" s="103" t="s">
        <v>15</v>
      </c>
      <c r="O14" s="104" t="s">
        <v>29</v>
      </c>
      <c r="P14" s="101" t="s">
        <v>16</v>
      </c>
      <c r="Q14" s="96" t="s">
        <v>25</v>
      </c>
      <c r="R14" s="105" t="s">
        <v>26</v>
      </c>
      <c r="S14" s="98" t="s">
        <v>27</v>
      </c>
      <c r="T14" s="99" t="s">
        <v>28</v>
      </c>
      <c r="U14" s="104" t="s">
        <v>29</v>
      </c>
      <c r="V14" s="106" t="s">
        <v>30</v>
      </c>
      <c r="W14" s="107" t="s">
        <v>29</v>
      </c>
      <c r="X14" s="101" t="s">
        <v>30</v>
      </c>
      <c r="Y14" s="102" t="s">
        <v>29</v>
      </c>
      <c r="Z14" s="103" t="s">
        <v>14</v>
      </c>
      <c r="AA14" s="104" t="s">
        <v>29</v>
      </c>
      <c r="AB14" s="103" t="s">
        <v>14</v>
      </c>
      <c r="AC14" s="104" t="s">
        <v>29</v>
      </c>
      <c r="AD14" s="103" t="s">
        <v>15</v>
      </c>
      <c r="AE14" s="104" t="s">
        <v>29</v>
      </c>
      <c r="AF14" s="101" t="s">
        <v>16</v>
      </c>
      <c r="AG14" s="108" t="s">
        <v>25</v>
      </c>
      <c r="AH14" s="97" t="s">
        <v>26</v>
      </c>
      <c r="AI14" s="98" t="s">
        <v>27</v>
      </c>
      <c r="AJ14" s="109" t="s">
        <v>28</v>
      </c>
      <c r="AK14" s="100" t="s">
        <v>29</v>
      </c>
      <c r="AL14" s="100" t="s">
        <v>30</v>
      </c>
      <c r="AM14" s="100" t="s">
        <v>29</v>
      </c>
      <c r="AN14" s="110" t="s">
        <v>30</v>
      </c>
      <c r="AO14" s="109" t="s">
        <v>29</v>
      </c>
      <c r="AP14" s="100" t="s">
        <v>14</v>
      </c>
      <c r="AQ14" s="104" t="s">
        <v>29</v>
      </c>
      <c r="AR14" s="103" t="s">
        <v>14</v>
      </c>
      <c r="AS14" s="104" t="s">
        <v>29</v>
      </c>
      <c r="AT14" s="103" t="s">
        <v>15</v>
      </c>
      <c r="AU14" s="104" t="s">
        <v>29</v>
      </c>
      <c r="AV14" s="101" t="s">
        <v>16</v>
      </c>
      <c r="AW14" s="96" t="s">
        <v>25</v>
      </c>
      <c r="AX14" s="97" t="s">
        <v>26</v>
      </c>
      <c r="AY14" s="98" t="s">
        <v>27</v>
      </c>
      <c r="AZ14" s="99" t="s">
        <v>28</v>
      </c>
      <c r="BA14" s="104" t="s">
        <v>29</v>
      </c>
      <c r="BB14" s="103" t="s">
        <v>30</v>
      </c>
      <c r="BC14" s="104" t="s">
        <v>29</v>
      </c>
      <c r="BD14" s="101" t="s">
        <v>30</v>
      </c>
      <c r="BE14" s="102" t="s">
        <v>29</v>
      </c>
      <c r="BF14" s="103" t="s">
        <v>14</v>
      </c>
      <c r="BG14" s="104" t="s">
        <v>29</v>
      </c>
      <c r="BH14" s="103" t="s">
        <v>14</v>
      </c>
      <c r="BI14" s="104" t="s">
        <v>29</v>
      </c>
      <c r="BJ14" s="103" t="s">
        <v>15</v>
      </c>
      <c r="BK14" s="104" t="s">
        <v>29</v>
      </c>
      <c r="BL14" s="101" t="s">
        <v>16</v>
      </c>
      <c r="BM14" s="108" t="s">
        <v>25</v>
      </c>
      <c r="BN14" s="97" t="s">
        <v>26</v>
      </c>
      <c r="BO14" s="98" t="s">
        <v>27</v>
      </c>
      <c r="BP14" s="99" t="s">
        <v>28</v>
      </c>
      <c r="BQ14" s="104" t="s">
        <v>29</v>
      </c>
      <c r="BR14" s="103" t="s">
        <v>30</v>
      </c>
      <c r="BS14" s="104" t="s">
        <v>29</v>
      </c>
      <c r="BT14" s="101" t="s">
        <v>30</v>
      </c>
      <c r="BU14" s="102" t="s">
        <v>29</v>
      </c>
      <c r="BV14" s="103" t="s">
        <v>14</v>
      </c>
      <c r="BW14" s="104" t="s">
        <v>29</v>
      </c>
      <c r="BX14" s="103" t="s">
        <v>14</v>
      </c>
      <c r="BY14" s="104" t="s">
        <v>29</v>
      </c>
      <c r="BZ14" s="103" t="s">
        <v>15</v>
      </c>
      <c r="CA14" s="104" t="s">
        <v>29</v>
      </c>
      <c r="CB14" s="101" t="s">
        <v>16</v>
      </c>
      <c r="CC14" s="97" t="s">
        <v>25</v>
      </c>
      <c r="CD14" s="97" t="s">
        <v>26</v>
      </c>
      <c r="CE14" s="98" t="s">
        <v>27</v>
      </c>
      <c r="CF14" s="99" t="s">
        <v>28</v>
      </c>
      <c r="CG14" s="104" t="s">
        <v>29</v>
      </c>
      <c r="CH14" s="103" t="s">
        <v>30</v>
      </c>
      <c r="CI14" s="104" t="s">
        <v>29</v>
      </c>
      <c r="CJ14" s="101" t="s">
        <v>30</v>
      </c>
      <c r="CK14" s="102" t="s">
        <v>29</v>
      </c>
      <c r="CL14" s="103" t="s">
        <v>14</v>
      </c>
      <c r="CM14" s="104" t="s">
        <v>29</v>
      </c>
      <c r="CN14" s="103" t="s">
        <v>14</v>
      </c>
      <c r="CO14" s="104" t="s">
        <v>29</v>
      </c>
      <c r="CP14" s="103" t="s">
        <v>15</v>
      </c>
      <c r="CQ14" s="104" t="s">
        <v>29</v>
      </c>
      <c r="CR14" s="101" t="s">
        <v>16</v>
      </c>
      <c r="CS14" s="108" t="s">
        <v>25</v>
      </c>
      <c r="CT14" s="111" t="s">
        <v>26</v>
      </c>
      <c r="CU14" s="112" t="s">
        <v>27</v>
      </c>
      <c r="CV14" s="99" t="s">
        <v>28</v>
      </c>
      <c r="CW14" s="104" t="s">
        <v>29</v>
      </c>
      <c r="CX14" s="103" t="s">
        <v>30</v>
      </c>
      <c r="CY14" s="104" t="s">
        <v>29</v>
      </c>
      <c r="CZ14" s="101" t="s">
        <v>30</v>
      </c>
      <c r="DA14" s="102" t="s">
        <v>29</v>
      </c>
      <c r="DB14" s="103" t="s">
        <v>14</v>
      </c>
      <c r="DC14" s="104" t="s">
        <v>29</v>
      </c>
      <c r="DD14" s="103" t="s">
        <v>14</v>
      </c>
      <c r="DE14" s="104" t="s">
        <v>29</v>
      </c>
      <c r="DF14" s="103" t="s">
        <v>15</v>
      </c>
      <c r="DG14" s="104" t="s">
        <v>29</v>
      </c>
      <c r="DH14" s="101" t="s">
        <v>16</v>
      </c>
      <c r="DI14" s="97" t="s">
        <v>25</v>
      </c>
      <c r="DJ14" s="113" t="s">
        <v>26</v>
      </c>
      <c r="DK14" s="112" t="s">
        <v>27</v>
      </c>
      <c r="DL14" s="99" t="s">
        <v>28</v>
      </c>
      <c r="DM14" s="104" t="s">
        <v>29</v>
      </c>
      <c r="DN14" s="103" t="s">
        <v>30</v>
      </c>
      <c r="DO14" s="104" t="s">
        <v>29</v>
      </c>
      <c r="DP14" s="101" t="s">
        <v>30</v>
      </c>
      <c r="DQ14" s="102" t="s">
        <v>29</v>
      </c>
      <c r="DR14" s="103" t="s">
        <v>14</v>
      </c>
      <c r="DS14" s="104" t="s">
        <v>29</v>
      </c>
      <c r="DT14" s="103" t="s">
        <v>14</v>
      </c>
      <c r="DU14" s="104" t="s">
        <v>29</v>
      </c>
      <c r="DV14" s="103" t="s">
        <v>15</v>
      </c>
      <c r="DW14" s="104" t="s">
        <v>29</v>
      </c>
      <c r="DX14" s="101" t="s">
        <v>16</v>
      </c>
      <c r="DY14" s="108" t="s">
        <v>25</v>
      </c>
      <c r="DZ14" s="97" t="s">
        <v>26</v>
      </c>
      <c r="EA14" s="97"/>
      <c r="EB14" s="99" t="s">
        <v>28</v>
      </c>
      <c r="EC14" s="104" t="s">
        <v>29</v>
      </c>
      <c r="ED14" s="103" t="s">
        <v>30</v>
      </c>
      <c r="EE14" s="104" t="s">
        <v>29</v>
      </c>
      <c r="EF14" s="103" t="s">
        <v>30</v>
      </c>
      <c r="EG14" s="104" t="s">
        <v>29</v>
      </c>
      <c r="EH14" s="103" t="s">
        <v>14</v>
      </c>
      <c r="EI14" s="104" t="s">
        <v>29</v>
      </c>
      <c r="EJ14" s="103" t="s">
        <v>14</v>
      </c>
      <c r="EK14" s="104" t="s">
        <v>29</v>
      </c>
      <c r="EL14" s="103" t="s">
        <v>15</v>
      </c>
      <c r="EM14" s="104" t="s">
        <v>29</v>
      </c>
      <c r="EN14" s="101" t="s">
        <v>16</v>
      </c>
      <c r="EO14" s="108" t="s">
        <v>25</v>
      </c>
      <c r="EP14" s="114" t="s">
        <v>26</v>
      </c>
      <c r="EQ14" s="98" t="s">
        <v>27</v>
      </c>
      <c r="ER14" s="99" t="s">
        <v>28</v>
      </c>
      <c r="ES14" s="104" t="s">
        <v>29</v>
      </c>
      <c r="ET14" s="103" t="s">
        <v>30</v>
      </c>
      <c r="EU14" s="104" t="s">
        <v>29</v>
      </c>
      <c r="EV14" s="101" t="s">
        <v>30</v>
      </c>
      <c r="EW14" s="102" t="s">
        <v>29</v>
      </c>
      <c r="EX14" s="103" t="s">
        <v>14</v>
      </c>
      <c r="EY14" s="104" t="s">
        <v>29</v>
      </c>
      <c r="EZ14" s="103" t="s">
        <v>14</v>
      </c>
      <c r="FA14" s="104" t="s">
        <v>29</v>
      </c>
      <c r="FB14" s="103" t="s">
        <v>15</v>
      </c>
      <c r="FC14" s="104" t="s">
        <v>29</v>
      </c>
      <c r="FD14" s="101" t="s">
        <v>16</v>
      </c>
      <c r="FE14" s="97" t="s">
        <v>25</v>
      </c>
      <c r="FF14" s="97" t="s">
        <v>26</v>
      </c>
      <c r="FG14" s="112" t="s">
        <v>27</v>
      </c>
      <c r="FH14" s="99" t="s">
        <v>28</v>
      </c>
      <c r="FI14" s="104" t="s">
        <v>29</v>
      </c>
      <c r="FJ14" s="103" t="s">
        <v>30</v>
      </c>
      <c r="FK14" s="104" t="s">
        <v>29</v>
      </c>
      <c r="FL14" s="101" t="s">
        <v>30</v>
      </c>
      <c r="FM14" s="102" t="s">
        <v>29</v>
      </c>
      <c r="FN14" s="103" t="s">
        <v>14</v>
      </c>
      <c r="FO14" s="104" t="s">
        <v>29</v>
      </c>
      <c r="FP14" s="103" t="s">
        <v>14</v>
      </c>
      <c r="FQ14" s="104" t="s">
        <v>29</v>
      </c>
      <c r="FR14" s="103" t="s">
        <v>15</v>
      </c>
      <c r="FS14" s="104" t="s">
        <v>29</v>
      </c>
      <c r="FT14" s="101" t="s">
        <v>16</v>
      </c>
      <c r="FU14" s="97" t="s">
        <v>25</v>
      </c>
      <c r="FV14" s="115" t="s">
        <v>26</v>
      </c>
      <c r="FW14" s="112" t="s">
        <v>27</v>
      </c>
      <c r="FX14" s="99" t="s">
        <v>28</v>
      </c>
      <c r="FY14" s="104" t="s">
        <v>29</v>
      </c>
      <c r="FZ14" s="103" t="s">
        <v>30</v>
      </c>
      <c r="GA14" s="104" t="s">
        <v>29</v>
      </c>
      <c r="GB14" s="101" t="s">
        <v>30</v>
      </c>
      <c r="GC14" s="102" t="s">
        <v>29</v>
      </c>
      <c r="GD14" s="103" t="s">
        <v>14</v>
      </c>
      <c r="GE14" s="104" t="s">
        <v>29</v>
      </c>
      <c r="GF14" s="103" t="s">
        <v>14</v>
      </c>
      <c r="GG14" s="104" t="s">
        <v>29</v>
      </c>
      <c r="GH14" s="103" t="s">
        <v>15</v>
      </c>
      <c r="GI14" s="104" t="s">
        <v>29</v>
      </c>
      <c r="GJ14" s="101" t="s">
        <v>16</v>
      </c>
      <c r="GK14" s="96" t="s">
        <v>25</v>
      </c>
      <c r="GL14" s="111" t="s">
        <v>26</v>
      </c>
      <c r="GM14" s="112" t="s">
        <v>27</v>
      </c>
      <c r="GN14" s="99" t="s">
        <v>28</v>
      </c>
      <c r="GO14" s="104" t="s">
        <v>29</v>
      </c>
      <c r="GP14" s="103" t="s">
        <v>30</v>
      </c>
      <c r="GQ14" s="104" t="s">
        <v>29</v>
      </c>
      <c r="GR14" s="101" t="s">
        <v>30</v>
      </c>
      <c r="GS14" s="102" t="s">
        <v>29</v>
      </c>
      <c r="GT14" s="103" t="s">
        <v>14</v>
      </c>
      <c r="GU14" s="104" t="s">
        <v>29</v>
      </c>
      <c r="GV14" s="103" t="s">
        <v>14</v>
      </c>
      <c r="GW14" s="104" t="s">
        <v>29</v>
      </c>
      <c r="GX14" s="103" t="s">
        <v>15</v>
      </c>
      <c r="GY14" s="104" t="s">
        <v>29</v>
      </c>
      <c r="GZ14" s="101" t="s">
        <v>16</v>
      </c>
      <c r="HA14" s="97" t="s">
        <v>25</v>
      </c>
      <c r="HB14" s="97" t="s">
        <v>26</v>
      </c>
      <c r="HC14" s="112" t="s">
        <v>27</v>
      </c>
      <c r="HD14" s="99" t="s">
        <v>28</v>
      </c>
      <c r="HE14" s="104" t="s">
        <v>29</v>
      </c>
      <c r="HF14" s="103" t="s">
        <v>30</v>
      </c>
      <c r="HG14" s="104" t="s">
        <v>29</v>
      </c>
      <c r="HH14" s="101" t="s">
        <v>30</v>
      </c>
      <c r="HI14" s="102" t="s">
        <v>29</v>
      </c>
      <c r="HJ14" s="103" t="s">
        <v>14</v>
      </c>
      <c r="HK14" s="104" t="s">
        <v>29</v>
      </c>
      <c r="HL14" s="103" t="s">
        <v>14</v>
      </c>
      <c r="HM14" s="104" t="s">
        <v>29</v>
      </c>
      <c r="HN14" s="103" t="s">
        <v>15</v>
      </c>
      <c r="HO14" s="104" t="s">
        <v>29</v>
      </c>
      <c r="HP14" s="101" t="s">
        <v>16</v>
      </c>
      <c r="HQ14" s="108" t="s">
        <v>25</v>
      </c>
      <c r="HR14" s="97" t="s">
        <v>26</v>
      </c>
      <c r="HS14" s="112" t="s">
        <v>27</v>
      </c>
      <c r="HT14" s="99" t="s">
        <v>28</v>
      </c>
      <c r="HU14" s="104" t="s">
        <v>29</v>
      </c>
      <c r="HV14" s="103" t="s">
        <v>30</v>
      </c>
      <c r="HW14" s="104" t="s">
        <v>29</v>
      </c>
      <c r="HX14" s="101" t="s">
        <v>30</v>
      </c>
      <c r="HY14" s="102" t="s">
        <v>29</v>
      </c>
      <c r="HZ14" s="103" t="s">
        <v>14</v>
      </c>
      <c r="IA14" s="104" t="s">
        <v>29</v>
      </c>
      <c r="IB14" s="103" t="s">
        <v>14</v>
      </c>
      <c r="IC14" s="104" t="s">
        <v>29</v>
      </c>
      <c r="ID14" s="103" t="s">
        <v>15</v>
      </c>
      <c r="IE14" s="104" t="s">
        <v>29</v>
      </c>
      <c r="IF14" s="101" t="s">
        <v>16</v>
      </c>
      <c r="IG14" s="108" t="s">
        <v>25</v>
      </c>
      <c r="IH14" s="116" t="s">
        <v>26</v>
      </c>
      <c r="II14" s="112" t="s">
        <v>27</v>
      </c>
      <c r="IJ14" s="99" t="s">
        <v>28</v>
      </c>
      <c r="IK14" s="104" t="s">
        <v>29</v>
      </c>
      <c r="IL14" s="103" t="s">
        <v>30</v>
      </c>
      <c r="IM14" s="104" t="s">
        <v>29</v>
      </c>
      <c r="IN14" s="101" t="s">
        <v>30</v>
      </c>
      <c r="IO14" s="102" t="s">
        <v>29</v>
      </c>
      <c r="IP14" s="103" t="s">
        <v>14</v>
      </c>
      <c r="IQ14" s="104" t="s">
        <v>29</v>
      </c>
      <c r="IR14" s="103" t="s">
        <v>14</v>
      </c>
      <c r="IS14" s="104" t="s">
        <v>29</v>
      </c>
      <c r="IT14" s="103" t="s">
        <v>15</v>
      </c>
      <c r="IU14" s="104" t="s">
        <v>29</v>
      </c>
      <c r="IV14" s="101" t="s">
        <v>16</v>
      </c>
      <c r="IW14" s="108" t="s">
        <v>25</v>
      </c>
      <c r="IX14" s="97" t="s">
        <v>26</v>
      </c>
      <c r="IY14" s="112" t="s">
        <v>27</v>
      </c>
      <c r="IZ14" s="99" t="s">
        <v>28</v>
      </c>
      <c r="JA14" s="104" t="s">
        <v>29</v>
      </c>
      <c r="JB14" s="103" t="s">
        <v>30</v>
      </c>
      <c r="JC14" s="104" t="s">
        <v>29</v>
      </c>
      <c r="JD14" s="101" t="s">
        <v>30</v>
      </c>
      <c r="JE14" s="102" t="s">
        <v>29</v>
      </c>
      <c r="JF14" s="103" t="s">
        <v>14</v>
      </c>
      <c r="JG14" s="104" t="s">
        <v>29</v>
      </c>
      <c r="JH14" s="103" t="s">
        <v>14</v>
      </c>
      <c r="JI14" s="104" t="s">
        <v>29</v>
      </c>
      <c r="JJ14" s="103" t="s">
        <v>15</v>
      </c>
      <c r="JK14" s="104" t="s">
        <v>29</v>
      </c>
      <c r="JL14" s="101" t="s">
        <v>16</v>
      </c>
      <c r="JM14" s="97" t="s">
        <v>25</v>
      </c>
      <c r="JN14" s="115" t="s">
        <v>26</v>
      </c>
      <c r="JO14" s="112" t="s">
        <v>27</v>
      </c>
      <c r="JP14" s="99" t="s">
        <v>28</v>
      </c>
      <c r="JQ14" s="104" t="s">
        <v>29</v>
      </c>
      <c r="JR14" s="103" t="s">
        <v>30</v>
      </c>
      <c r="JS14" s="104" t="s">
        <v>29</v>
      </c>
      <c r="JT14" s="101" t="s">
        <v>30</v>
      </c>
      <c r="JU14" s="102" t="s">
        <v>29</v>
      </c>
      <c r="JV14" s="103" t="s">
        <v>14</v>
      </c>
      <c r="JW14" s="104" t="s">
        <v>29</v>
      </c>
      <c r="JX14" s="103" t="s">
        <v>14</v>
      </c>
      <c r="JY14" s="104" t="s">
        <v>29</v>
      </c>
      <c r="JZ14" s="103" t="s">
        <v>15</v>
      </c>
      <c r="KA14" s="104" t="s">
        <v>29</v>
      </c>
      <c r="KB14" s="101" t="s">
        <v>16</v>
      </c>
      <c r="KC14" s="96" t="s">
        <v>25</v>
      </c>
      <c r="KD14" s="97" t="s">
        <v>26</v>
      </c>
      <c r="KE14" s="115"/>
      <c r="KF14" s="99" t="s">
        <v>28</v>
      </c>
      <c r="KG14" s="104" t="s">
        <v>29</v>
      </c>
      <c r="KH14" s="103" t="s">
        <v>30</v>
      </c>
      <c r="KI14" s="104" t="s">
        <v>31</v>
      </c>
      <c r="KJ14" s="101" t="s">
        <v>32</v>
      </c>
      <c r="KK14" s="102" t="s">
        <v>29</v>
      </c>
      <c r="KL14" s="103" t="s">
        <v>14</v>
      </c>
      <c r="KM14" s="104" t="s">
        <v>29</v>
      </c>
      <c r="KN14" s="103" t="s">
        <v>14</v>
      </c>
      <c r="KO14" s="104" t="s">
        <v>29</v>
      </c>
      <c r="KP14" s="103" t="s">
        <v>15</v>
      </c>
      <c r="KQ14" s="104" t="s">
        <v>29</v>
      </c>
      <c r="KR14" s="101" t="s">
        <v>16</v>
      </c>
      <c r="KS14" s="96" t="s">
        <v>25</v>
      </c>
      <c r="KT14" s="97" t="s">
        <v>26</v>
      </c>
      <c r="KU14" s="117"/>
      <c r="KV14" s="99" t="s">
        <v>28</v>
      </c>
      <c r="KW14" s="104" t="s">
        <v>29</v>
      </c>
      <c r="KX14" s="103" t="s">
        <v>30</v>
      </c>
      <c r="KY14" s="104" t="s">
        <v>29</v>
      </c>
      <c r="KZ14" s="101" t="s">
        <v>30</v>
      </c>
      <c r="LA14" s="102" t="s">
        <v>29</v>
      </c>
      <c r="LB14" s="103" t="s">
        <v>14</v>
      </c>
      <c r="LC14" s="104" t="s">
        <v>29</v>
      </c>
      <c r="LD14" s="103" t="s">
        <v>14</v>
      </c>
      <c r="LE14" s="104" t="s">
        <v>29</v>
      </c>
      <c r="LF14" s="103" t="s">
        <v>15</v>
      </c>
      <c r="LG14" s="104" t="s">
        <v>29</v>
      </c>
      <c r="LH14" s="101" t="s">
        <v>16</v>
      </c>
      <c r="LI14" s="96" t="s">
        <v>25</v>
      </c>
      <c r="LJ14" s="97" t="s">
        <v>26</v>
      </c>
      <c r="LK14" s="117"/>
      <c r="LL14" s="99" t="s">
        <v>28</v>
      </c>
      <c r="LM14" s="104" t="s">
        <v>29</v>
      </c>
      <c r="LN14" s="103" t="s">
        <v>30</v>
      </c>
      <c r="LO14" s="104" t="s">
        <v>29</v>
      </c>
      <c r="LP14" s="101" t="s">
        <v>30</v>
      </c>
      <c r="LQ14" s="102" t="s">
        <v>29</v>
      </c>
      <c r="LR14" s="103" t="s">
        <v>14</v>
      </c>
      <c r="LS14" s="104" t="s">
        <v>29</v>
      </c>
      <c r="LT14" s="103" t="s">
        <v>14</v>
      </c>
      <c r="LU14" s="104" t="s">
        <v>29</v>
      </c>
      <c r="LV14" s="103" t="s">
        <v>15</v>
      </c>
      <c r="LW14" s="104" t="s">
        <v>29</v>
      </c>
      <c r="LX14" s="101" t="s">
        <v>16</v>
      </c>
      <c r="LY14" s="108" t="s">
        <v>25</v>
      </c>
      <c r="LZ14" s="111" t="s">
        <v>26</v>
      </c>
      <c r="MA14" s="112" t="s">
        <v>27</v>
      </c>
      <c r="MB14" s="99" t="s">
        <v>28</v>
      </c>
      <c r="MC14" s="104" t="s">
        <v>29</v>
      </c>
      <c r="MD14" s="103" t="s">
        <v>30</v>
      </c>
      <c r="ME14" s="104" t="s">
        <v>29</v>
      </c>
      <c r="MF14" s="101" t="s">
        <v>30</v>
      </c>
      <c r="MG14" s="102" t="s">
        <v>29</v>
      </c>
      <c r="MH14" s="103" t="s">
        <v>14</v>
      </c>
      <c r="MI14" s="104" t="s">
        <v>29</v>
      </c>
      <c r="MJ14" s="103" t="s">
        <v>14</v>
      </c>
      <c r="MK14" s="104" t="s">
        <v>29</v>
      </c>
      <c r="ML14" s="103" t="s">
        <v>15</v>
      </c>
      <c r="MM14" s="104" t="s">
        <v>29</v>
      </c>
      <c r="MN14" s="101" t="s">
        <v>16</v>
      </c>
      <c r="MO14" s="108" t="s">
        <v>25</v>
      </c>
      <c r="MP14" s="111" t="s">
        <v>26</v>
      </c>
      <c r="MQ14" s="112" t="s">
        <v>27</v>
      </c>
      <c r="MR14" s="99" t="s">
        <v>28</v>
      </c>
      <c r="MS14" s="104" t="s">
        <v>29</v>
      </c>
      <c r="MT14" s="103" t="s">
        <v>30</v>
      </c>
      <c r="MU14" s="104" t="s">
        <v>29</v>
      </c>
      <c r="MV14" s="101" t="s">
        <v>30</v>
      </c>
      <c r="MW14" s="102" t="s">
        <v>29</v>
      </c>
      <c r="MX14" s="103" t="s">
        <v>14</v>
      </c>
      <c r="MY14" s="104" t="s">
        <v>29</v>
      </c>
      <c r="MZ14" s="103" t="s">
        <v>14</v>
      </c>
      <c r="NA14" s="104" t="s">
        <v>29</v>
      </c>
      <c r="NB14" s="103" t="s">
        <v>15</v>
      </c>
      <c r="NC14" s="104" t="s">
        <v>29</v>
      </c>
      <c r="ND14" s="101" t="s">
        <v>16</v>
      </c>
      <c r="NE14" s="108" t="s">
        <v>25</v>
      </c>
      <c r="NF14" s="111" t="s">
        <v>26</v>
      </c>
      <c r="NG14" s="112" t="s">
        <v>27</v>
      </c>
      <c r="NH14" s="99" t="s">
        <v>28</v>
      </c>
      <c r="NI14" s="104" t="s">
        <v>29</v>
      </c>
      <c r="NJ14" s="103" t="s">
        <v>30</v>
      </c>
      <c r="NK14" s="104" t="s">
        <v>29</v>
      </c>
      <c r="NL14" s="101" t="s">
        <v>30</v>
      </c>
      <c r="NM14" s="102" t="s">
        <v>29</v>
      </c>
      <c r="NN14" s="103" t="s">
        <v>14</v>
      </c>
      <c r="NO14" s="104" t="s">
        <v>29</v>
      </c>
      <c r="NP14" s="103" t="s">
        <v>14</v>
      </c>
      <c r="NQ14" s="104" t="s">
        <v>29</v>
      </c>
      <c r="NR14" s="103" t="s">
        <v>15</v>
      </c>
      <c r="NS14" s="104" t="s">
        <v>29</v>
      </c>
      <c r="NT14" s="101" t="s">
        <v>16</v>
      </c>
      <c r="NU14" s="108" t="s">
        <v>25</v>
      </c>
      <c r="NV14" s="111" t="s">
        <v>26</v>
      </c>
      <c r="NW14" s="112" t="s">
        <v>27</v>
      </c>
      <c r="NX14" s="99" t="s">
        <v>28</v>
      </c>
      <c r="NY14" s="104" t="s">
        <v>29</v>
      </c>
      <c r="NZ14" s="103" t="s">
        <v>30</v>
      </c>
      <c r="OA14" s="104" t="s">
        <v>29</v>
      </c>
      <c r="OB14" s="101" t="s">
        <v>30</v>
      </c>
      <c r="OC14" s="102" t="s">
        <v>29</v>
      </c>
      <c r="OD14" s="103" t="s">
        <v>14</v>
      </c>
      <c r="OE14" s="104" t="s">
        <v>29</v>
      </c>
      <c r="OF14" s="103" t="s">
        <v>14</v>
      </c>
      <c r="OG14" s="104" t="s">
        <v>29</v>
      </c>
      <c r="OH14" s="103" t="s">
        <v>15</v>
      </c>
      <c r="OI14" s="104" t="s">
        <v>29</v>
      </c>
      <c r="OJ14" s="101" t="s">
        <v>16</v>
      </c>
      <c r="OK14" s="96" t="s">
        <v>25</v>
      </c>
      <c r="OL14" s="108" t="s">
        <v>26</v>
      </c>
      <c r="OM14" s="97"/>
      <c r="ON14" s="99" t="s">
        <v>28</v>
      </c>
      <c r="OO14" s="104" t="s">
        <v>29</v>
      </c>
      <c r="OP14" s="103" t="s">
        <v>30</v>
      </c>
      <c r="OQ14" s="104" t="s">
        <v>29</v>
      </c>
      <c r="OR14" s="101" t="s">
        <v>30</v>
      </c>
      <c r="OS14" s="102" t="s">
        <v>29</v>
      </c>
      <c r="OT14" s="103" t="s">
        <v>14</v>
      </c>
      <c r="OU14" s="100" t="s">
        <v>29</v>
      </c>
      <c r="OV14" s="103" t="s">
        <v>14</v>
      </c>
      <c r="OW14" s="104" t="s">
        <v>29</v>
      </c>
      <c r="OX14" s="103" t="s">
        <v>15</v>
      </c>
      <c r="OY14" s="104" t="s">
        <v>29</v>
      </c>
      <c r="OZ14" s="101" t="s">
        <v>16</v>
      </c>
      <c r="PA14" s="108" t="s">
        <v>25</v>
      </c>
      <c r="PB14" s="111" t="s">
        <v>26</v>
      </c>
      <c r="PC14" s="112" t="s">
        <v>27</v>
      </c>
      <c r="PD14" s="99" t="s">
        <v>28</v>
      </c>
      <c r="PE14" s="104" t="s">
        <v>29</v>
      </c>
      <c r="PF14" s="103" t="s">
        <v>30</v>
      </c>
      <c r="PG14" s="104" t="s">
        <v>29</v>
      </c>
      <c r="PH14" s="101" t="s">
        <v>30</v>
      </c>
      <c r="PI14" s="102" t="s">
        <v>29</v>
      </c>
      <c r="PJ14" s="103" t="s">
        <v>14</v>
      </c>
      <c r="PK14" s="104" t="s">
        <v>29</v>
      </c>
      <c r="PL14" s="103" t="s">
        <v>14</v>
      </c>
      <c r="PM14" s="104" t="s">
        <v>29</v>
      </c>
      <c r="PN14" s="103" t="s">
        <v>15</v>
      </c>
      <c r="PO14" s="104" t="s">
        <v>29</v>
      </c>
      <c r="PP14" s="101" t="s">
        <v>16</v>
      </c>
      <c r="PQ14" s="118" t="s">
        <v>25</v>
      </c>
      <c r="PR14" s="119" t="s">
        <v>26</v>
      </c>
      <c r="PS14" s="120" t="s">
        <v>27</v>
      </c>
      <c r="PT14" s="121" t="s">
        <v>28</v>
      </c>
      <c r="PU14" s="122" t="s">
        <v>29</v>
      </c>
      <c r="PV14" s="123" t="s">
        <v>30</v>
      </c>
      <c r="PW14" s="122" t="s">
        <v>29</v>
      </c>
      <c r="PX14" s="124" t="s">
        <v>30</v>
      </c>
      <c r="PY14" s="125" t="s">
        <v>29</v>
      </c>
      <c r="PZ14" s="123" t="s">
        <v>14</v>
      </c>
      <c r="QA14" s="122" t="s">
        <v>29</v>
      </c>
      <c r="QB14" s="123" t="s">
        <v>14</v>
      </c>
      <c r="QC14" s="122" t="s">
        <v>29</v>
      </c>
      <c r="QD14" s="123" t="s">
        <v>15</v>
      </c>
      <c r="QE14" s="122" t="s">
        <v>29</v>
      </c>
      <c r="QF14" s="124" t="s">
        <v>16</v>
      </c>
      <c r="QG14" s="118" t="s">
        <v>25</v>
      </c>
      <c r="QH14" s="119" t="s">
        <v>26</v>
      </c>
      <c r="QI14" s="120" t="s">
        <v>27</v>
      </c>
      <c r="QJ14" s="121" t="s">
        <v>28</v>
      </c>
      <c r="QK14" s="122" t="s">
        <v>29</v>
      </c>
      <c r="QL14" s="123" t="s">
        <v>30</v>
      </c>
      <c r="QM14" s="122" t="s">
        <v>29</v>
      </c>
      <c r="QN14" s="124" t="s">
        <v>30</v>
      </c>
      <c r="QO14" s="125" t="s">
        <v>29</v>
      </c>
      <c r="QP14" s="123" t="s">
        <v>14</v>
      </c>
      <c r="QQ14" s="122" t="s">
        <v>29</v>
      </c>
      <c r="QR14" s="123" t="s">
        <v>14</v>
      </c>
      <c r="QS14" s="122" t="s">
        <v>29</v>
      </c>
      <c r="QT14" s="123" t="s">
        <v>15</v>
      </c>
      <c r="QU14" s="122" t="s">
        <v>29</v>
      </c>
      <c r="QV14" s="124" t="s">
        <v>16</v>
      </c>
      <c r="QW14" s="118" t="s">
        <v>25</v>
      </c>
      <c r="QX14" s="119" t="s">
        <v>26</v>
      </c>
      <c r="QY14" s="120" t="s">
        <v>27</v>
      </c>
      <c r="QZ14" s="121" t="s">
        <v>28</v>
      </c>
      <c r="RA14" s="122" t="s">
        <v>29</v>
      </c>
      <c r="RB14" s="123" t="s">
        <v>30</v>
      </c>
      <c r="RC14" s="122" t="s">
        <v>29</v>
      </c>
      <c r="RD14" s="124" t="s">
        <v>30</v>
      </c>
      <c r="RE14" s="125" t="s">
        <v>29</v>
      </c>
      <c r="RF14" s="123" t="s">
        <v>14</v>
      </c>
      <c r="RG14" s="122" t="s">
        <v>29</v>
      </c>
      <c r="RH14" s="123" t="s">
        <v>14</v>
      </c>
      <c r="RI14" s="122" t="s">
        <v>29</v>
      </c>
      <c r="RJ14" s="123" t="s">
        <v>15</v>
      </c>
      <c r="RK14" s="122" t="s">
        <v>29</v>
      </c>
      <c r="RL14" s="124" t="s">
        <v>16</v>
      </c>
      <c r="RM14" s="118" t="s">
        <v>25</v>
      </c>
      <c r="RN14" s="119" t="s">
        <v>26</v>
      </c>
      <c r="RO14" s="120" t="s">
        <v>27</v>
      </c>
      <c r="RP14" s="121" t="s">
        <v>28</v>
      </c>
      <c r="RQ14" s="122" t="s">
        <v>29</v>
      </c>
      <c r="RR14" s="123" t="s">
        <v>30</v>
      </c>
      <c r="RS14" s="122" t="s">
        <v>29</v>
      </c>
      <c r="RT14" s="124" t="s">
        <v>30</v>
      </c>
      <c r="RU14" s="125" t="s">
        <v>29</v>
      </c>
      <c r="RV14" s="123" t="s">
        <v>14</v>
      </c>
      <c r="RW14" s="122" t="s">
        <v>29</v>
      </c>
      <c r="RX14" s="123" t="s">
        <v>14</v>
      </c>
      <c r="RY14" s="122" t="s">
        <v>29</v>
      </c>
      <c r="RZ14" s="123" t="s">
        <v>15</v>
      </c>
      <c r="SA14" s="122" t="s">
        <v>29</v>
      </c>
      <c r="SB14" s="124" t="s">
        <v>16</v>
      </c>
    </row>
    <row r="15" spans="1:496" ht="14" x14ac:dyDescent="0.3">
      <c r="A15" s="126">
        <f>ROW()</f>
        <v>15</v>
      </c>
      <c r="B15" s="127" t="s">
        <v>33</v>
      </c>
      <c r="AG15" s="24"/>
      <c r="BM15" s="128"/>
      <c r="BN15" s="129"/>
      <c r="BU15" s="130"/>
      <c r="BV15" s="130"/>
      <c r="BW15" s="130"/>
      <c r="BX15" s="130"/>
      <c r="BY15" s="130"/>
      <c r="BZ15" s="130"/>
      <c r="CA15" s="130"/>
      <c r="CB15" s="130"/>
      <c r="CC15" s="86"/>
      <c r="CD15" s="86"/>
      <c r="CE15" s="86"/>
      <c r="CF15" s="4"/>
      <c r="CG15" s="4"/>
      <c r="CH15" s="4"/>
      <c r="CI15" s="4"/>
      <c r="CJ15" s="4"/>
      <c r="CK15" s="130"/>
      <c r="CL15" s="130"/>
      <c r="CM15" s="130"/>
      <c r="CN15" s="130"/>
      <c r="CO15" s="130"/>
      <c r="CP15" s="130"/>
      <c r="CQ15" s="130"/>
      <c r="CR15" s="130"/>
      <c r="CS15" s="86"/>
      <c r="CT15" s="86"/>
      <c r="CU15" s="86"/>
      <c r="CV15" s="86"/>
      <c r="CW15" s="86"/>
      <c r="CX15" s="86"/>
      <c r="CY15" s="86"/>
      <c r="CZ15" s="86"/>
      <c r="DA15" s="130"/>
      <c r="DB15" s="130"/>
      <c r="DC15" s="130"/>
      <c r="DD15" s="130"/>
      <c r="DE15" s="130"/>
      <c r="DF15" s="130"/>
      <c r="DG15" s="130"/>
      <c r="DH15" s="130"/>
      <c r="DI15" s="131"/>
      <c r="DJ15" s="131"/>
      <c r="DK15" s="131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32"/>
      <c r="DZ15" s="132"/>
      <c r="EA15" s="132"/>
      <c r="EB15" s="132"/>
      <c r="EC15" s="132"/>
      <c r="ED15" s="4"/>
      <c r="EE15" s="4"/>
      <c r="EF15" s="4"/>
      <c r="EG15" s="130"/>
      <c r="EH15" s="130"/>
      <c r="EI15" s="130"/>
      <c r="EJ15" s="130"/>
      <c r="EK15" s="130"/>
      <c r="EL15" s="130"/>
      <c r="EM15" s="130"/>
      <c r="EN15" s="130"/>
      <c r="EO15" s="133"/>
      <c r="EP15" s="134"/>
      <c r="EQ15" s="134"/>
      <c r="ER15" s="4"/>
      <c r="ES15" s="4"/>
      <c r="ET15" s="4"/>
      <c r="EU15" s="4"/>
      <c r="EV15" s="4"/>
      <c r="EW15" s="130"/>
      <c r="EX15" s="130"/>
      <c r="EY15" s="130"/>
      <c r="EZ15" s="130"/>
      <c r="FA15" s="130"/>
      <c r="FB15" s="130"/>
      <c r="FC15" s="130"/>
      <c r="FE15" s="86"/>
      <c r="FF15" s="86"/>
      <c r="FG15" s="86"/>
      <c r="FU15" s="135"/>
      <c r="FV15" s="135"/>
      <c r="FW15" s="135"/>
      <c r="FX15" s="86"/>
      <c r="FY15" s="86"/>
      <c r="FZ15" s="86"/>
      <c r="GA15" s="86"/>
      <c r="GB15" s="86"/>
      <c r="HA15" s="136"/>
      <c r="HB15" s="136"/>
      <c r="HC15" s="132"/>
      <c r="IW15" s="132"/>
      <c r="IX15" s="132"/>
      <c r="IY15" s="132"/>
      <c r="KC15" s="132"/>
      <c r="KD15" s="137" t="s">
        <v>34</v>
      </c>
      <c r="KS15" s="132"/>
      <c r="LY15" s="126">
        <f>ROW()</f>
        <v>15</v>
      </c>
      <c r="NX15" s="138" t="s">
        <v>35</v>
      </c>
      <c r="NY15" s="138"/>
      <c r="NZ15" s="138"/>
      <c r="OK15" s="132"/>
      <c r="OL15" s="132"/>
      <c r="OM15" s="132"/>
      <c r="ON15" s="132"/>
      <c r="OO15" s="132"/>
      <c r="OP15" s="132"/>
      <c r="OQ15" s="132"/>
      <c r="OR15" s="132"/>
      <c r="OS15" s="132"/>
      <c r="OT15" s="132"/>
      <c r="OU15" s="132"/>
      <c r="OV15" s="132"/>
      <c r="OW15" s="132"/>
      <c r="OX15" s="132"/>
      <c r="OY15" s="132"/>
      <c r="OZ15" s="132"/>
      <c r="PF15" s="139" t="s">
        <v>36</v>
      </c>
      <c r="PQ15" s="126">
        <f>ROW()</f>
        <v>15</v>
      </c>
      <c r="PR15" s="27"/>
      <c r="PS15" s="27"/>
      <c r="PT15" s="27"/>
      <c r="PU15" s="27"/>
      <c r="PV15" s="140"/>
      <c r="PW15" s="140"/>
      <c r="PX15" s="140"/>
      <c r="PY15" s="141"/>
      <c r="PZ15" s="141"/>
      <c r="QA15" s="141"/>
      <c r="QB15" s="141"/>
      <c r="QC15" s="141"/>
      <c r="QD15" s="141"/>
      <c r="QE15" s="141"/>
      <c r="QF15" s="141"/>
      <c r="QG15" s="77"/>
      <c r="QH15" s="77"/>
      <c r="QI15" s="77"/>
      <c r="QJ15" s="77"/>
      <c r="QK15" s="77"/>
      <c r="QL15" s="77"/>
      <c r="QM15" s="77"/>
      <c r="QN15" s="77"/>
      <c r="QO15" s="77"/>
      <c r="QP15" s="77"/>
      <c r="QQ15" s="77"/>
      <c r="QR15" s="77"/>
      <c r="QS15" s="77"/>
      <c r="QT15" s="77"/>
      <c r="QU15" s="77"/>
      <c r="QV15" s="77"/>
      <c r="QW15" s="142">
        <f>ROW()</f>
        <v>15</v>
      </c>
      <c r="QX15" s="143"/>
      <c r="QY15" s="144"/>
      <c r="QZ15" s="144"/>
      <c r="RA15" s="144"/>
      <c r="RB15" s="144"/>
      <c r="RC15" s="144"/>
      <c r="RD15" s="144"/>
      <c r="RE15" s="145"/>
      <c r="RF15" s="145"/>
      <c r="RG15" s="145"/>
      <c r="RH15" s="145"/>
      <c r="RI15" s="145"/>
      <c r="RJ15" s="145"/>
      <c r="RK15" s="145"/>
      <c r="RL15" s="145"/>
      <c r="RM15" s="142">
        <f>ROW()</f>
        <v>15</v>
      </c>
      <c r="RN15" s="146" t="s">
        <v>37</v>
      </c>
      <c r="RO15" s="77"/>
      <c r="RP15" s="77"/>
      <c r="RQ15" s="77"/>
      <c r="RR15" s="77"/>
      <c r="RS15" s="77"/>
      <c r="RT15" s="77"/>
      <c r="RU15" s="77"/>
      <c r="RV15" s="77"/>
      <c r="RW15" s="77"/>
      <c r="RX15" s="77"/>
      <c r="RY15" s="77"/>
      <c r="RZ15" s="77"/>
      <c r="SA15" s="77"/>
      <c r="SB15" s="77"/>
    </row>
    <row r="16" spans="1:496" x14ac:dyDescent="0.35">
      <c r="A16" s="126">
        <f>ROW()</f>
        <v>16</v>
      </c>
      <c r="B16" s="147"/>
      <c r="C16" s="132"/>
      <c r="D16" s="148"/>
      <c r="E16" s="148"/>
      <c r="F16" s="148"/>
      <c r="G16" s="149"/>
      <c r="H16" s="150"/>
      <c r="I16" s="149"/>
      <c r="J16" s="151"/>
      <c r="K16" s="149"/>
      <c r="L16" s="151"/>
      <c r="M16" s="149"/>
      <c r="N16" s="151"/>
      <c r="O16" s="149"/>
      <c r="P16" s="151"/>
      <c r="Q16" s="152">
        <f>ROW()</f>
        <v>16</v>
      </c>
      <c r="R16" s="153" t="s">
        <v>38</v>
      </c>
      <c r="S16" s="154"/>
      <c r="T16" s="155"/>
      <c r="U16" s="156"/>
      <c r="V16" s="157"/>
      <c r="W16" s="157"/>
      <c r="X16" s="157"/>
      <c r="Y16" s="149"/>
      <c r="Z16" s="149"/>
      <c r="AA16" s="149"/>
      <c r="AB16" s="149"/>
      <c r="AC16" s="149"/>
      <c r="AD16" s="149"/>
      <c r="AE16" s="149"/>
      <c r="AF16" s="149"/>
      <c r="AG16" s="126">
        <f>ROW()</f>
        <v>16</v>
      </c>
      <c r="AH16" s="158" t="s">
        <v>39</v>
      </c>
      <c r="AI16" s="126"/>
      <c r="AJ16" s="159">
        <v>19676368469.075996</v>
      </c>
      <c r="AK16" s="159">
        <v>2103445.7216644287</v>
      </c>
      <c r="AL16" s="159">
        <f>SUM(AJ16:AK16)</f>
        <v>19678471914.797661</v>
      </c>
      <c r="AM16" s="159">
        <v>0</v>
      </c>
      <c r="AN16" s="159">
        <f>SUM(AL16:AM16)</f>
        <v>19678471914.797661</v>
      </c>
      <c r="AO16" s="159">
        <v>0</v>
      </c>
      <c r="AP16" s="159">
        <f>SUM(AN16:AO16)</f>
        <v>19678471914.797661</v>
      </c>
      <c r="AQ16" s="159">
        <v>0</v>
      </c>
      <c r="AR16" s="159">
        <f>SUM(AP16:AQ16)</f>
        <v>19678471914.797661</v>
      </c>
      <c r="AS16" s="159">
        <v>0</v>
      </c>
      <c r="AT16" s="159">
        <f>SUM(AR16:AS16)</f>
        <v>19678471914.797661</v>
      </c>
      <c r="AU16" s="159"/>
      <c r="AV16" s="159"/>
      <c r="AW16" s="126">
        <f>ROW()</f>
        <v>16</v>
      </c>
      <c r="AX16" s="160" t="s">
        <v>40</v>
      </c>
      <c r="AY16" s="161"/>
      <c r="AZ16" s="162">
        <v>12488944.709999999</v>
      </c>
      <c r="BA16" s="162">
        <v>77789457.201178119</v>
      </c>
      <c r="BB16" s="162">
        <f>SUM(AZ16:BA16)</f>
        <v>90278401.911178112</v>
      </c>
      <c r="BC16" s="162">
        <v>0</v>
      </c>
      <c r="BD16" s="162">
        <f>SUM(BB16:BC16)</f>
        <v>90278401.911178112</v>
      </c>
      <c r="BE16" s="162">
        <v>0</v>
      </c>
      <c r="BF16" s="162">
        <f>SUM(BD16:BE16)</f>
        <v>90278401.911178112</v>
      </c>
      <c r="BG16" s="162">
        <v>0</v>
      </c>
      <c r="BH16" s="162">
        <f>SUM(BF16:BG16)</f>
        <v>90278401.911178112</v>
      </c>
      <c r="BI16" s="162">
        <v>0</v>
      </c>
      <c r="BJ16" s="162">
        <f>SUM(BH16:BI16)</f>
        <v>90278401.911178112</v>
      </c>
      <c r="BK16" s="162"/>
      <c r="BL16" s="162"/>
      <c r="BM16" s="126">
        <f>ROW()</f>
        <v>16</v>
      </c>
      <c r="BN16" s="129" t="s">
        <v>41</v>
      </c>
      <c r="BP16" s="163">
        <v>0</v>
      </c>
      <c r="BQ16" s="164">
        <v>5353540226.1921072</v>
      </c>
      <c r="BR16" s="164">
        <f>SUM(BP16:BQ16)</f>
        <v>5353540226.1921072</v>
      </c>
      <c r="BS16" s="164">
        <v>7976394.0310642123</v>
      </c>
      <c r="BT16" s="164">
        <f>SUM(BR16:BS16)</f>
        <v>5361516620.2231712</v>
      </c>
      <c r="BU16" s="164">
        <v>77789719.949097559</v>
      </c>
      <c r="BV16" s="164">
        <f>SUM(BT16:BU16)</f>
        <v>5439306340.1722689</v>
      </c>
      <c r="BW16" s="164">
        <v>1109820.2320321538</v>
      </c>
      <c r="BX16" s="164">
        <f>SUM(BV16:BW16)</f>
        <v>5440416160.4043007</v>
      </c>
      <c r="BY16" s="164">
        <v>232648100.52274907</v>
      </c>
      <c r="BZ16" s="164">
        <f>SUM(BX16:BY16)</f>
        <v>5673064260.9270496</v>
      </c>
      <c r="CA16" s="164"/>
      <c r="CB16" s="164"/>
      <c r="CC16" s="126">
        <f>ROW()</f>
        <v>16</v>
      </c>
      <c r="CD16" s="24"/>
      <c r="CE16" s="24"/>
      <c r="CF16" s="165"/>
      <c r="CG16" s="166"/>
      <c r="CH16" s="166"/>
      <c r="CI16" s="166"/>
      <c r="CJ16" s="166"/>
      <c r="CK16" s="130"/>
      <c r="CL16" s="130"/>
      <c r="CM16" s="130"/>
      <c r="CN16" s="130"/>
      <c r="CO16" s="130"/>
      <c r="CP16" s="130"/>
      <c r="CQ16" s="130"/>
      <c r="CR16" s="130"/>
      <c r="CS16" s="126">
        <f>ROW()</f>
        <v>16</v>
      </c>
      <c r="CT16" s="167" t="s">
        <v>42</v>
      </c>
      <c r="CU16" s="167"/>
      <c r="CV16" s="165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26">
        <f>ROW()</f>
        <v>16</v>
      </c>
      <c r="DJ16" s="169" t="s">
        <v>43</v>
      </c>
      <c r="DK16" s="169"/>
      <c r="DL16" s="170">
        <v>88405965.112160012</v>
      </c>
      <c r="DM16" s="170">
        <v>-2208.3352379947901</v>
      </c>
      <c r="DN16" s="170">
        <f>DL16+DM16</f>
        <v>88403756.776922017</v>
      </c>
      <c r="DO16" s="170">
        <v>0</v>
      </c>
      <c r="DP16" s="170">
        <f>DN16+DO16</f>
        <v>88403756.776922017</v>
      </c>
      <c r="DQ16" s="170">
        <v>0</v>
      </c>
      <c r="DR16" s="170">
        <f>DP16+DQ16</f>
        <v>88403756.776922017</v>
      </c>
      <c r="DS16" s="170">
        <v>0</v>
      </c>
      <c r="DT16" s="170">
        <f>DR16+DS16</f>
        <v>88403756.776922017</v>
      </c>
      <c r="DU16" s="170">
        <v>0</v>
      </c>
      <c r="DV16" s="170">
        <f>DT16+DU16</f>
        <v>88403756.776922017</v>
      </c>
      <c r="DW16" s="170"/>
      <c r="DX16" s="170"/>
      <c r="DY16" s="126">
        <f>ROW()</f>
        <v>16</v>
      </c>
      <c r="DZ16" s="171" t="s">
        <v>44</v>
      </c>
      <c r="EA16" s="172"/>
      <c r="EB16" s="172"/>
      <c r="EC16" s="172"/>
      <c r="ED16" s="4"/>
      <c r="EE16" s="4"/>
      <c r="EF16" s="4"/>
      <c r="EG16" s="157"/>
      <c r="EH16" s="157"/>
      <c r="EI16" s="157"/>
      <c r="EJ16" s="157"/>
      <c r="EK16" s="157"/>
      <c r="EL16" s="157"/>
      <c r="EM16" s="157"/>
      <c r="EN16" s="157"/>
      <c r="EO16" s="126">
        <f>ROW()</f>
        <v>16</v>
      </c>
      <c r="EP16" s="132" t="s">
        <v>45</v>
      </c>
      <c r="EQ16" s="166"/>
      <c r="ER16" s="166">
        <v>1000000</v>
      </c>
      <c r="ES16" s="166">
        <v>-311666.66666666663</v>
      </c>
      <c r="ET16" s="166">
        <f>ER16+ES16</f>
        <v>688333.33333333337</v>
      </c>
      <c r="EU16" s="173">
        <v>0</v>
      </c>
      <c r="EV16" s="166">
        <f>ET16+EU16</f>
        <v>688333.33333333337</v>
      </c>
      <c r="EW16" s="173">
        <v>0</v>
      </c>
      <c r="EX16" s="166">
        <f>EV16+EW16</f>
        <v>688333.33333333337</v>
      </c>
      <c r="EY16" s="173">
        <v>0</v>
      </c>
      <c r="EZ16" s="166">
        <f>EX16+EY16</f>
        <v>688333.33333333337</v>
      </c>
      <c r="FA16" s="173">
        <v>0</v>
      </c>
      <c r="FB16" s="166">
        <f>EZ16+FA16</f>
        <v>688333.33333333337</v>
      </c>
      <c r="FC16" s="173"/>
      <c r="FD16" s="166"/>
      <c r="FE16" s="126">
        <f>ROW()</f>
        <v>16</v>
      </c>
      <c r="FF16" s="76" t="s">
        <v>46</v>
      </c>
      <c r="FU16" s="135"/>
      <c r="FV16" s="135"/>
      <c r="FW16" s="135"/>
      <c r="FX16" s="86"/>
      <c r="FY16" s="86"/>
      <c r="FZ16" s="86"/>
      <c r="GA16" s="86"/>
      <c r="GB16" s="86"/>
      <c r="GK16" s="126">
        <f>ROW()</f>
        <v>16</v>
      </c>
      <c r="GL16" s="174" t="s">
        <v>47</v>
      </c>
      <c r="GM16" s="174"/>
      <c r="GN16" s="173">
        <v>0</v>
      </c>
      <c r="GO16" s="173">
        <v>17521.863852870072</v>
      </c>
      <c r="GP16" s="173">
        <f>GN16+GO16</f>
        <v>17521.863852870072</v>
      </c>
      <c r="GQ16" s="173">
        <v>0</v>
      </c>
      <c r="GR16" s="173">
        <f>SUM(GP16:GQ16)</f>
        <v>17521.863852870072</v>
      </c>
      <c r="GS16" s="173">
        <v>0</v>
      </c>
      <c r="GT16" s="173">
        <f>SUM(GR16:GS16)</f>
        <v>17521.863852870072</v>
      </c>
      <c r="GU16" s="173">
        <v>0</v>
      </c>
      <c r="GV16" s="173">
        <f>SUM(GT16:GU16)</f>
        <v>17521.863852870072</v>
      </c>
      <c r="GW16" s="173">
        <v>0</v>
      </c>
      <c r="GX16" s="173">
        <f>SUM(GV16:GW16)</f>
        <v>17521.863852870072</v>
      </c>
      <c r="GY16" s="173"/>
      <c r="GZ16" s="173"/>
      <c r="HA16" s="126">
        <f>ROW()</f>
        <v>16</v>
      </c>
      <c r="HB16" s="132" t="s">
        <v>48</v>
      </c>
      <c r="HC16" s="175"/>
      <c r="HD16" s="176">
        <v>3870897.5900874375</v>
      </c>
      <c r="HE16" s="176">
        <v>472984.53314427054</v>
      </c>
      <c r="HF16" s="176">
        <f>SUM(HD16:HE16)</f>
        <v>4343882.1232317081</v>
      </c>
      <c r="HG16" s="176">
        <v>-0.19213000033050776</v>
      </c>
      <c r="HH16" s="176">
        <f>SUM(HF16:HG16)</f>
        <v>4343881.9311017077</v>
      </c>
      <c r="HI16" s="176">
        <v>0</v>
      </c>
      <c r="HJ16" s="176">
        <f>SUM(HH16:HI16)</f>
        <v>4343881.9311017077</v>
      </c>
      <c r="HK16" s="176">
        <v>0</v>
      </c>
      <c r="HL16" s="176">
        <f>SUM(HJ16:HK16)</f>
        <v>4343881.9311017077</v>
      </c>
      <c r="HM16" s="176">
        <v>0</v>
      </c>
      <c r="HN16" s="176">
        <f>SUM(HL16:HM16)</f>
        <v>4343881.9311017077</v>
      </c>
      <c r="HO16" s="176"/>
      <c r="HP16" s="176"/>
      <c r="HQ16" s="126">
        <f>ROW()</f>
        <v>16</v>
      </c>
      <c r="HR16" s="4" t="s">
        <v>49</v>
      </c>
      <c r="HT16" s="173"/>
      <c r="HU16" s="173"/>
      <c r="HV16" s="173"/>
      <c r="HW16" s="173"/>
      <c r="HX16" s="173"/>
      <c r="IG16" s="126">
        <f>ROW()</f>
        <v>16</v>
      </c>
      <c r="IH16" s="135" t="s">
        <v>50</v>
      </c>
      <c r="II16" s="160"/>
      <c r="IJ16" s="177">
        <v>92575.449763931756</v>
      </c>
      <c r="IK16" s="177">
        <v>-83667.238430449957</v>
      </c>
      <c r="IL16" s="177">
        <f>SUM(IJ16:IK16)</f>
        <v>8908.2113334817986</v>
      </c>
      <c r="IM16" s="177">
        <v>0</v>
      </c>
      <c r="IN16" s="178">
        <f>+IM16+IL16</f>
        <v>8908.2113334817986</v>
      </c>
      <c r="IO16" s="177">
        <v>0</v>
      </c>
      <c r="IP16" s="178">
        <f>+IO16+IN16</f>
        <v>8908.2113334817986</v>
      </c>
      <c r="IQ16" s="177">
        <v>0</v>
      </c>
      <c r="IR16" s="178">
        <f>+IQ16+IP16</f>
        <v>8908.2113334817986</v>
      </c>
      <c r="IS16" s="177">
        <v>0</v>
      </c>
      <c r="IT16" s="178">
        <f>+IS16+IR16</f>
        <v>8908.2113334817986</v>
      </c>
      <c r="IU16" s="177"/>
      <c r="IV16" s="178"/>
      <c r="IW16" s="126">
        <f>ROW()</f>
        <v>16</v>
      </c>
      <c r="IX16" s="132" t="s">
        <v>51</v>
      </c>
      <c r="IY16" s="132"/>
      <c r="IZ16" s="173">
        <v>6645308.5246840138</v>
      </c>
      <c r="JA16" s="173">
        <v>-1995167.9585492229</v>
      </c>
      <c r="JB16" s="173">
        <f>IZ16+JA16</f>
        <v>4650140.5661347909</v>
      </c>
      <c r="JC16" s="173">
        <v>1550046.8553782646</v>
      </c>
      <c r="JD16" s="173">
        <f>JB16+JC16</f>
        <v>6200187.4215130555</v>
      </c>
      <c r="JE16" s="173">
        <v>0</v>
      </c>
      <c r="JF16" s="173">
        <f>JD16+JE16</f>
        <v>6200187.4215130555</v>
      </c>
      <c r="JG16" s="173">
        <v>0</v>
      </c>
      <c r="JH16" s="173">
        <f>JF16+JG16</f>
        <v>6200187.4215130555</v>
      </c>
      <c r="JI16" s="173">
        <v>0</v>
      </c>
      <c r="JJ16" s="173">
        <f>JH16+JI16</f>
        <v>6200187.4215130555</v>
      </c>
      <c r="JK16" s="173"/>
      <c r="JL16" s="173"/>
      <c r="JM16" s="126">
        <f>ROW()</f>
        <v>16</v>
      </c>
      <c r="JN16" s="179" t="s">
        <v>52</v>
      </c>
      <c r="JO16" s="135"/>
      <c r="JP16" s="173"/>
      <c r="JQ16" s="173"/>
      <c r="JR16" s="178"/>
      <c r="JS16" s="173"/>
      <c r="JT16" s="173"/>
      <c r="JU16" s="173"/>
      <c r="JV16" s="173"/>
      <c r="JW16" s="173"/>
      <c r="JX16" s="173"/>
      <c r="JY16" s="173"/>
      <c r="JZ16" s="173"/>
      <c r="KA16" s="173"/>
      <c r="KB16" s="173"/>
      <c r="KC16" s="126">
        <f>ROW()</f>
        <v>16</v>
      </c>
      <c r="KD16" s="180" t="s">
        <v>53</v>
      </c>
      <c r="KF16" s="178">
        <v>11178630582.58481</v>
      </c>
      <c r="KG16" s="178">
        <v>154600258.49912643</v>
      </c>
      <c r="KH16" s="178">
        <f t="shared" ref="KH16:KH18" si="0">SUM(KF16:KG16)</f>
        <v>11333230841.083937</v>
      </c>
      <c r="KI16" s="178">
        <v>0</v>
      </c>
      <c r="KJ16" s="178">
        <f t="shared" ref="KJ16:KJ18" si="1">KH16+KI16</f>
        <v>11333230841.083937</v>
      </c>
      <c r="KK16" s="178">
        <v>0</v>
      </c>
      <c r="KL16" s="178">
        <f t="shared" ref="KL16:KL18" si="2">KJ16+KK16</f>
        <v>11333230841.083937</v>
      </c>
      <c r="KM16" s="178">
        <v>0</v>
      </c>
      <c r="KN16" s="178">
        <f t="shared" ref="KN16:KN18" si="3">KL16+KM16</f>
        <v>11333230841.083937</v>
      </c>
      <c r="KO16" s="178">
        <v>0</v>
      </c>
      <c r="KP16" s="178">
        <f t="shared" ref="KP16:KP18" si="4">KN16+KO16</f>
        <v>11333230841.083937</v>
      </c>
      <c r="KQ16" s="178"/>
      <c r="KR16" s="178"/>
      <c r="KS16" s="126">
        <f>ROW()</f>
        <v>16</v>
      </c>
      <c r="KT16" s="180" t="s">
        <v>54</v>
      </c>
      <c r="KV16" s="175">
        <v>339549127.87999994</v>
      </c>
      <c r="KW16" s="175">
        <v>17902151.462900698</v>
      </c>
      <c r="KX16" s="175">
        <f>KV16+KW16</f>
        <v>357451279.34290063</v>
      </c>
      <c r="KY16" s="175"/>
      <c r="KZ16" s="175">
        <f>KX16+KY16</f>
        <v>357451279.34290063</v>
      </c>
      <c r="LA16" s="175"/>
      <c r="LB16" s="175">
        <f>KZ16+LA16</f>
        <v>357451279.34290063</v>
      </c>
      <c r="LC16" s="175"/>
      <c r="LD16" s="175">
        <f>LB16+LC16</f>
        <v>357451279.34290063</v>
      </c>
      <c r="LE16" s="175"/>
      <c r="LF16" s="175">
        <f>LD16+LE16</f>
        <v>357451279.34290063</v>
      </c>
      <c r="LG16" s="175"/>
      <c r="LH16" s="175"/>
      <c r="LI16" s="126">
        <f>ROW()</f>
        <v>16</v>
      </c>
      <c r="LJ16" s="180" t="s">
        <v>55</v>
      </c>
      <c r="LK16" s="175"/>
      <c r="LL16" s="181">
        <v>4542900.99</v>
      </c>
      <c r="LM16" s="181">
        <v>88086.051040000282</v>
      </c>
      <c r="LN16" s="181">
        <f>SUM(LL16:LM16)</f>
        <v>4630987.0410400005</v>
      </c>
      <c r="LO16" s="181">
        <v>0</v>
      </c>
      <c r="LP16" s="181">
        <f>SUM(LN16:LO16)</f>
        <v>4630987.0410400005</v>
      </c>
      <c r="LQ16" s="181">
        <v>0</v>
      </c>
      <c r="LR16" s="181">
        <f>SUM(LP16:LQ16)</f>
        <v>4630987.0410400005</v>
      </c>
      <c r="LS16" s="181">
        <v>0</v>
      </c>
      <c r="LT16" s="181">
        <f>SUM(LR16:LS16)</f>
        <v>4630987.0410400005</v>
      </c>
      <c r="LU16" s="181">
        <v>0</v>
      </c>
      <c r="LV16" s="181">
        <f>SUM(LT16:LU16)</f>
        <v>4630987.0410400005</v>
      </c>
      <c r="LW16" s="181"/>
      <c r="LX16" s="181"/>
      <c r="LY16" s="126">
        <f>ROW()</f>
        <v>16</v>
      </c>
      <c r="LZ16" s="182"/>
      <c r="MA16" s="132"/>
      <c r="MB16" s="183"/>
      <c r="MC16" s="183"/>
      <c r="MD16" s="183"/>
      <c r="ME16" s="183"/>
      <c r="MF16" s="183"/>
      <c r="MG16" s="183"/>
      <c r="MH16" s="183"/>
      <c r="MI16" s="183"/>
      <c r="MJ16" s="183"/>
      <c r="MK16" s="183"/>
      <c r="ML16" s="183"/>
      <c r="MM16" s="183"/>
      <c r="MN16" s="183"/>
      <c r="MO16" s="24">
        <f>ROW()</f>
        <v>16</v>
      </c>
      <c r="MP16" s="175" t="s">
        <v>56</v>
      </c>
      <c r="MQ16" s="175"/>
      <c r="MR16" s="184"/>
      <c r="MS16" s="184"/>
      <c r="MT16" s="184"/>
      <c r="MU16" s="184"/>
      <c r="MV16" s="184"/>
      <c r="MW16" s="175"/>
      <c r="MX16" s="175"/>
      <c r="MY16" s="175"/>
      <c r="MZ16" s="175"/>
      <c r="NA16" s="175"/>
      <c r="NB16" s="175"/>
      <c r="NC16" s="175"/>
      <c r="ND16" s="175"/>
      <c r="NE16" s="126">
        <f>ROW()</f>
        <v>16</v>
      </c>
      <c r="NF16" s="185" t="s">
        <v>56</v>
      </c>
      <c r="NG16" s="185"/>
      <c r="NH16" s="186" t="s">
        <v>57</v>
      </c>
      <c r="NI16" s="184"/>
      <c r="NJ16" s="184"/>
      <c r="NK16" s="184"/>
      <c r="NL16" s="184"/>
      <c r="NM16" s="175"/>
      <c r="NN16" s="175"/>
      <c r="NO16" s="175"/>
      <c r="NP16" s="175"/>
      <c r="NQ16" s="175"/>
      <c r="NR16" s="175"/>
      <c r="NS16" s="175"/>
      <c r="NT16" s="175"/>
      <c r="NU16" s="126">
        <f>ROW()</f>
        <v>16</v>
      </c>
      <c r="NV16" s="185" t="s">
        <v>58</v>
      </c>
      <c r="NW16" s="185"/>
      <c r="NX16" s="184"/>
      <c r="NY16" s="184"/>
      <c r="NZ16" s="184"/>
      <c r="OA16" s="184"/>
      <c r="OB16" s="184"/>
      <c r="OC16" s="175"/>
      <c r="OD16" s="175"/>
      <c r="OE16" s="175"/>
      <c r="OF16" s="175"/>
      <c r="OG16" s="175"/>
      <c r="OH16" s="175"/>
      <c r="OI16" s="175"/>
      <c r="OJ16" s="175"/>
      <c r="OK16" s="126">
        <f>ROW()</f>
        <v>16</v>
      </c>
      <c r="OL16" s="187"/>
      <c r="OM16" s="188"/>
      <c r="ON16" s="188"/>
      <c r="OO16" s="188"/>
      <c r="OP16" s="189"/>
      <c r="OQ16" s="190"/>
      <c r="OR16" s="190"/>
      <c r="OS16" s="190"/>
      <c r="OT16" s="190"/>
      <c r="OU16" s="190"/>
      <c r="OV16" s="190"/>
      <c r="OW16" s="190"/>
      <c r="OX16" s="190"/>
      <c r="OY16" s="190"/>
      <c r="OZ16" s="190"/>
      <c r="PA16" s="126">
        <f>ROW()</f>
        <v>16</v>
      </c>
      <c r="PB16" s="191" t="s">
        <v>59</v>
      </c>
      <c r="PC16" s="130"/>
      <c r="PE16" s="130"/>
      <c r="PF16" s="130"/>
      <c r="PG16" s="130"/>
      <c r="PH16" s="130"/>
      <c r="PI16" s="130"/>
      <c r="PJ16" s="130"/>
      <c r="PK16" s="130"/>
      <c r="PL16" s="130"/>
      <c r="PM16" s="130"/>
      <c r="PN16" s="130"/>
      <c r="PO16" s="130"/>
      <c r="PP16" s="130"/>
      <c r="PQ16" s="126">
        <f>ROW()</f>
        <v>16</v>
      </c>
      <c r="PR16" s="27"/>
      <c r="PS16" s="27"/>
      <c r="PT16" s="192"/>
      <c r="PU16" s="192"/>
      <c r="PV16" s="192"/>
      <c r="PW16" s="193"/>
      <c r="PX16" s="193"/>
      <c r="PY16" s="193"/>
      <c r="PZ16" s="193"/>
      <c r="QA16" s="193"/>
      <c r="QB16" s="193"/>
      <c r="QC16" s="193"/>
      <c r="QD16" s="193"/>
      <c r="QE16" s="193"/>
      <c r="QF16" s="193"/>
      <c r="QG16" s="126">
        <f>ROW()</f>
        <v>16</v>
      </c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142">
        <f>ROW()</f>
        <v>16</v>
      </c>
      <c r="QX16" s="145" t="s">
        <v>54</v>
      </c>
      <c r="QY16" s="145"/>
      <c r="QZ16" s="194"/>
      <c r="RA16" s="194"/>
      <c r="RB16" s="194"/>
      <c r="RC16" s="195">
        <v>-717179.87000000023</v>
      </c>
      <c r="RD16" s="195">
        <f>RC16+RB16</f>
        <v>-717179.87000000023</v>
      </c>
      <c r="RE16" s="195">
        <v>-5497484.4700000007</v>
      </c>
      <c r="RF16" s="195">
        <f>RE16+RD16</f>
        <v>-6214664.3400000008</v>
      </c>
      <c r="RG16" s="195">
        <v>-6683191.5499999905</v>
      </c>
      <c r="RH16" s="195">
        <f>RG16+RF16</f>
        <v>-12897855.889999991</v>
      </c>
      <c r="RI16" s="195">
        <v>-3843264.379999999</v>
      </c>
      <c r="RJ16" s="195">
        <f>RI16+RH16</f>
        <v>-16741120.26999999</v>
      </c>
      <c r="RK16" s="195"/>
      <c r="RL16" s="195"/>
      <c r="RM16" s="142">
        <f>ROW()</f>
        <v>16</v>
      </c>
      <c r="RN16" s="27" t="s">
        <v>54</v>
      </c>
      <c r="RO16" s="27"/>
      <c r="RP16" s="195"/>
      <c r="RQ16" s="195"/>
      <c r="RR16" s="195"/>
      <c r="RS16" s="196">
        <v>692092.14</v>
      </c>
      <c r="RT16" s="196">
        <f>RS16</f>
        <v>692092.14</v>
      </c>
      <c r="RU16" s="196">
        <v>5948660.2000000002</v>
      </c>
      <c r="RV16" s="196">
        <f>RU16+RT16</f>
        <v>6640752.3399999999</v>
      </c>
      <c r="RW16" s="196">
        <v>10027408.109999996</v>
      </c>
      <c r="RX16" s="196">
        <f>RW16+RV16</f>
        <v>16668160.449999996</v>
      </c>
      <c r="RY16" s="196">
        <v>18849726.459999993</v>
      </c>
      <c r="RZ16" s="196">
        <f>RY16+RX16</f>
        <v>35517886.909999989</v>
      </c>
      <c r="SA16" s="195"/>
      <c r="SB16" s="197"/>
    </row>
    <row r="17" spans="1:496" x14ac:dyDescent="0.35">
      <c r="A17" s="126">
        <f>ROW()</f>
        <v>17</v>
      </c>
      <c r="B17" s="147" t="s">
        <v>60</v>
      </c>
      <c r="C17" s="132"/>
      <c r="D17" s="198"/>
      <c r="E17" s="199">
        <v>33621225.560000002</v>
      </c>
      <c r="F17" s="198"/>
      <c r="G17" s="199"/>
      <c r="H17" s="198"/>
      <c r="I17" s="199"/>
      <c r="J17" s="198"/>
      <c r="K17" s="199"/>
      <c r="L17" s="198"/>
      <c r="M17" s="199"/>
      <c r="N17" s="198"/>
      <c r="O17" s="199"/>
      <c r="P17" s="198"/>
      <c r="Q17" s="152">
        <f>ROW()</f>
        <v>17</v>
      </c>
      <c r="R17" s="200" t="s">
        <v>61</v>
      </c>
      <c r="S17" s="201"/>
      <c r="T17" s="202">
        <v>93450157.340000004</v>
      </c>
      <c r="U17" s="202">
        <f t="shared" ref="U17:U18" si="5">-T17</f>
        <v>-93450157.340000004</v>
      </c>
      <c r="V17" s="173">
        <f>+U17+T17</f>
        <v>0</v>
      </c>
      <c r="W17" s="157"/>
      <c r="X17" s="203">
        <f>+W17+V17</f>
        <v>0</v>
      </c>
      <c r="Y17" s="157"/>
      <c r="Z17" s="203">
        <f t="shared" ref="Z17:Z28" si="6">+Y17+X17</f>
        <v>0</v>
      </c>
      <c r="AA17" s="157"/>
      <c r="AB17" s="203">
        <f t="shared" ref="AB17:AB28" si="7">+AA17+Z17</f>
        <v>0</v>
      </c>
      <c r="AC17" s="157"/>
      <c r="AD17" s="203">
        <f t="shared" ref="AD17:AD28" si="8">+AC17+AB17</f>
        <v>0</v>
      </c>
      <c r="AE17" s="157"/>
      <c r="AF17" s="203">
        <f t="shared" ref="AF17:AF28" si="9">+AE17+AD17</f>
        <v>0</v>
      </c>
      <c r="AG17" s="126">
        <f>ROW()</f>
        <v>17</v>
      </c>
      <c r="AH17" s="204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126">
        <f>ROW()</f>
        <v>17</v>
      </c>
      <c r="AX17" s="160" t="s">
        <v>62</v>
      </c>
      <c r="AZ17" s="206">
        <v>109577059.6477509</v>
      </c>
      <c r="BA17" s="206">
        <v>-114519534.18898654</v>
      </c>
      <c r="BB17" s="206">
        <f t="shared" ref="BB17:BB18" si="10">SUM(AZ17:BA17)</f>
        <v>-4942474.5412356406</v>
      </c>
      <c r="BC17" s="206">
        <v>0</v>
      </c>
      <c r="BD17" s="206">
        <f t="shared" ref="BD17:BJ18" si="11">SUM(BB17:BC17)</f>
        <v>-4942474.5412356406</v>
      </c>
      <c r="BE17" s="206">
        <v>0</v>
      </c>
      <c r="BF17" s="206">
        <f t="shared" si="11"/>
        <v>-4942474.5412356406</v>
      </c>
      <c r="BG17" s="206">
        <v>0</v>
      </c>
      <c r="BH17" s="206">
        <f t="shared" si="11"/>
        <v>-4942474.5412356406</v>
      </c>
      <c r="BI17" s="206">
        <v>0</v>
      </c>
      <c r="BJ17" s="206">
        <f t="shared" si="11"/>
        <v>-4942474.5412356406</v>
      </c>
      <c r="BK17" s="206"/>
      <c r="BL17" s="206"/>
      <c r="BM17" s="126">
        <f>ROW()</f>
        <v>17</v>
      </c>
      <c r="BN17" s="129" t="s">
        <v>63</v>
      </c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126">
        <f>ROW()</f>
        <v>17</v>
      </c>
      <c r="CD17" s="207" t="s">
        <v>64</v>
      </c>
      <c r="CE17" s="649">
        <v>4.1980000000000003E-3</v>
      </c>
      <c r="CF17" s="208">
        <v>19928561.262944002</v>
      </c>
      <c r="CG17" s="208">
        <v>-3766721.2629440017</v>
      </c>
      <c r="CH17" s="208">
        <f>SUM(CF17:CG17)</f>
        <v>16161840</v>
      </c>
      <c r="CI17" s="208">
        <v>0</v>
      </c>
      <c r="CJ17" s="208">
        <f>SUM(CH17:CI17)</f>
        <v>16161840</v>
      </c>
      <c r="CK17" s="130"/>
      <c r="CL17" s="208">
        <f>SUM(CJ17:CK17)</f>
        <v>16161840</v>
      </c>
      <c r="CM17" s="130"/>
      <c r="CN17" s="208">
        <f>SUM(CL17:CM17)</f>
        <v>16161840</v>
      </c>
      <c r="CO17" s="130"/>
      <c r="CP17" s="208">
        <f>SUM(CN17:CO17)</f>
        <v>16161840</v>
      </c>
      <c r="CQ17" s="130"/>
      <c r="CR17" s="208"/>
      <c r="CS17" s="126">
        <f>ROW()</f>
        <v>17</v>
      </c>
      <c r="CT17" s="209" t="s">
        <v>65</v>
      </c>
      <c r="CU17" s="209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126">
        <f>ROW()</f>
        <v>17</v>
      </c>
      <c r="DJ17" s="169"/>
      <c r="DK17" s="169"/>
      <c r="DL17" s="211"/>
      <c r="DM17" s="211"/>
      <c r="DN17" s="212"/>
      <c r="DO17" s="211"/>
      <c r="DP17" s="212"/>
      <c r="DQ17" s="212"/>
      <c r="DR17" s="212"/>
      <c r="DS17" s="212"/>
      <c r="DT17" s="212"/>
      <c r="DU17" s="212"/>
      <c r="DV17" s="212"/>
      <c r="DW17" s="212"/>
      <c r="DX17" s="212"/>
      <c r="DY17" s="126">
        <f>ROW()</f>
        <v>17</v>
      </c>
      <c r="DZ17" s="135" t="s">
        <v>66</v>
      </c>
      <c r="EA17" s="160"/>
      <c r="EB17" s="178">
        <v>22724867.218398001</v>
      </c>
      <c r="EC17" s="178">
        <v>-134602.98078360036</v>
      </c>
      <c r="ED17" s="178">
        <f>SUM(EB17:EC17)</f>
        <v>22590264.237614401</v>
      </c>
      <c r="EE17" s="178">
        <v>136968.03808800504</v>
      </c>
      <c r="EF17" s="178">
        <f>SUM(ED17:EE17)</f>
        <v>22727232.275702406</v>
      </c>
      <c r="EG17" s="178">
        <v>0</v>
      </c>
      <c r="EH17" s="178">
        <f>SUM(EF17:EG17)</f>
        <v>22727232.275702406</v>
      </c>
      <c r="EI17" s="178">
        <v>0</v>
      </c>
      <c r="EJ17" s="178">
        <f>SUM(EH17:EI17)</f>
        <v>22727232.275702406</v>
      </c>
      <c r="EK17" s="178">
        <v>0</v>
      </c>
      <c r="EL17" s="178">
        <f>SUM(EJ17:EK17)</f>
        <v>22727232.275702406</v>
      </c>
      <c r="EM17" s="178"/>
      <c r="EN17" s="178"/>
      <c r="EO17" s="126">
        <f>ROW()</f>
        <v>17</v>
      </c>
      <c r="EP17" s="132" t="s">
        <v>67</v>
      </c>
      <c r="EQ17" s="166"/>
      <c r="ER17" s="213">
        <v>343861.84438404709</v>
      </c>
      <c r="ES17" s="213">
        <v>401272.54368767305</v>
      </c>
      <c r="ET17" s="213">
        <f>ER17+ES17</f>
        <v>745134.38807172014</v>
      </c>
      <c r="EU17" s="214">
        <v>0</v>
      </c>
      <c r="EV17" s="213">
        <f>ET17+EU17</f>
        <v>745134.38807172014</v>
      </c>
      <c r="EW17" s="214">
        <v>0</v>
      </c>
      <c r="EX17" s="213">
        <f>EV17+EW17</f>
        <v>745134.38807172014</v>
      </c>
      <c r="EY17" s="214">
        <v>0</v>
      </c>
      <c r="EZ17" s="213">
        <f>EX17+EY17</f>
        <v>745134.38807172014</v>
      </c>
      <c r="FA17" s="214">
        <v>0</v>
      </c>
      <c r="FB17" s="213">
        <f>EZ17+FA17</f>
        <v>745134.38807172014</v>
      </c>
      <c r="FC17" s="214"/>
      <c r="FD17" s="213"/>
      <c r="FE17" s="126">
        <f>ROW()</f>
        <v>17</v>
      </c>
      <c r="FF17" s="215" t="s">
        <v>68</v>
      </c>
      <c r="FH17" s="170">
        <v>152621.85339411962</v>
      </c>
      <c r="FI17" s="170">
        <v>306051.19046151917</v>
      </c>
      <c r="FJ17" s="216">
        <f>SUM(FH17:FI17)</f>
        <v>458673.04385563883</v>
      </c>
      <c r="FK17" s="170">
        <v>-108036.24538709794</v>
      </c>
      <c r="FL17" s="216">
        <f>SUM(FJ17:FK17)</f>
        <v>350636.79846854089</v>
      </c>
      <c r="FM17" s="170">
        <v>21468.193445260811</v>
      </c>
      <c r="FN17" s="216">
        <f>SUM(FL17:FM17)</f>
        <v>372104.9919138017</v>
      </c>
      <c r="FO17" s="170">
        <v>39584.80536601349</v>
      </c>
      <c r="FP17" s="216">
        <f>SUM(FN17:FO17)</f>
        <v>411689.79727981519</v>
      </c>
      <c r="FQ17" s="170">
        <v>92001.293667426624</v>
      </c>
      <c r="FR17" s="216">
        <f>SUM(FP17:FQ17)</f>
        <v>503691.09094724181</v>
      </c>
      <c r="FS17" s="170"/>
      <c r="FT17" s="216"/>
      <c r="FU17" s="126">
        <f>ROW()</f>
        <v>17</v>
      </c>
      <c r="FV17" s="217" t="s">
        <v>69</v>
      </c>
      <c r="FX17" s="173"/>
      <c r="FY17" s="173"/>
      <c r="FZ17" s="178"/>
      <c r="GA17" s="173"/>
      <c r="GB17" s="173"/>
      <c r="GC17" s="170"/>
      <c r="GD17" s="170"/>
      <c r="GE17" s="170"/>
      <c r="GF17" s="170"/>
      <c r="GG17" s="170"/>
      <c r="GH17" s="170"/>
      <c r="GI17" s="170"/>
      <c r="GJ17" s="170"/>
      <c r="GK17" s="126">
        <f>ROW()</f>
        <v>17</v>
      </c>
      <c r="GL17" s="132"/>
      <c r="GM17" s="132"/>
      <c r="GN17" s="132"/>
      <c r="GO17" s="132"/>
      <c r="GP17" s="132"/>
      <c r="HA17" s="126">
        <f>ROW()</f>
        <v>17</v>
      </c>
      <c r="HB17" s="176" t="s">
        <v>70</v>
      </c>
      <c r="HD17" s="176">
        <v>517159.4175000001</v>
      </c>
      <c r="HE17" s="176">
        <v>268460.5824999999</v>
      </c>
      <c r="HF17" s="176">
        <f t="shared" ref="HF17:HN19" si="12">SUM(HD17:HE17)</f>
        <v>785620</v>
      </c>
      <c r="HG17" s="176">
        <v>0</v>
      </c>
      <c r="HH17" s="176">
        <f t="shared" si="12"/>
        <v>785620</v>
      </c>
      <c r="HI17" s="176">
        <v>0</v>
      </c>
      <c r="HJ17" s="176">
        <f t="shared" si="12"/>
        <v>785620</v>
      </c>
      <c r="HK17" s="176">
        <v>0</v>
      </c>
      <c r="HL17" s="176">
        <f t="shared" si="12"/>
        <v>785620</v>
      </c>
      <c r="HM17" s="176">
        <v>0</v>
      </c>
      <c r="HN17" s="176">
        <f t="shared" si="12"/>
        <v>785620</v>
      </c>
      <c r="HO17" s="176"/>
      <c r="HP17" s="176"/>
      <c r="HQ17" s="126">
        <f>ROW()</f>
        <v>17</v>
      </c>
      <c r="HR17" s="4" t="s">
        <v>71</v>
      </c>
      <c r="HT17" s="166">
        <v>-390937.32</v>
      </c>
      <c r="HU17" s="166">
        <v>146221.32</v>
      </c>
      <c r="HV17" s="166">
        <f>SUM(HT17:HU17)</f>
        <v>-244716</v>
      </c>
      <c r="HW17" s="166">
        <v>0</v>
      </c>
      <c r="HX17" s="166">
        <f>SUM(HV17:HW17)</f>
        <v>-244716</v>
      </c>
      <c r="HY17" s="166">
        <v>150429.51</v>
      </c>
      <c r="HZ17" s="166">
        <f>SUM(HX17:HY17)</f>
        <v>-94286.489999999991</v>
      </c>
      <c r="IA17" s="166">
        <v>-528636.89999999991</v>
      </c>
      <c r="IB17" s="166">
        <f>SUM(HZ17:IA17)</f>
        <v>-622923.3899999999</v>
      </c>
      <c r="IC17" s="166">
        <v>0</v>
      </c>
      <c r="ID17" s="166">
        <f>SUM(IB17:IC17)</f>
        <v>-622923.3899999999</v>
      </c>
      <c r="IE17" s="166"/>
      <c r="IF17" s="166"/>
      <c r="IG17" s="126">
        <f>ROW()</f>
        <v>17</v>
      </c>
      <c r="IH17" s="135"/>
      <c r="II17" s="160"/>
      <c r="IJ17" s="218"/>
      <c r="IK17" s="218"/>
      <c r="IL17" s="219"/>
      <c r="IM17" s="220"/>
      <c r="IN17" s="219"/>
      <c r="IO17" s="220"/>
      <c r="IP17" s="219"/>
      <c r="IQ17" s="220"/>
      <c r="IR17" s="219"/>
      <c r="IS17" s="220"/>
      <c r="IT17" s="219"/>
      <c r="IU17" s="220"/>
      <c r="IV17" s="219"/>
      <c r="IW17" s="126">
        <f>ROW()</f>
        <v>17</v>
      </c>
      <c r="IX17" s="160" t="s">
        <v>72</v>
      </c>
      <c r="IY17" s="160"/>
      <c r="IZ17" s="221">
        <f>SUM(IZ16:IZ16)</f>
        <v>6645308.5246840138</v>
      </c>
      <c r="JA17" s="221">
        <f>SUM(JA16:JA16)</f>
        <v>-1995167.9585492229</v>
      </c>
      <c r="JB17" s="221">
        <f>SUM(JB16:JB16)</f>
        <v>4650140.5661347909</v>
      </c>
      <c r="JC17" s="221">
        <f>SUM(JC16)</f>
        <v>1550046.8553782646</v>
      </c>
      <c r="JD17" s="221">
        <f>SUM(JD16)</f>
        <v>6200187.4215130555</v>
      </c>
      <c r="JE17" s="221">
        <f t="shared" ref="JE17:JJ17" si="13">SUM(JE16)</f>
        <v>0</v>
      </c>
      <c r="JF17" s="221">
        <f t="shared" si="13"/>
        <v>6200187.4215130555</v>
      </c>
      <c r="JG17" s="221">
        <f t="shared" si="13"/>
        <v>0</v>
      </c>
      <c r="JH17" s="221">
        <f t="shared" si="13"/>
        <v>6200187.4215130555</v>
      </c>
      <c r="JI17" s="221">
        <f t="shared" si="13"/>
        <v>0</v>
      </c>
      <c r="JJ17" s="221">
        <f t="shared" si="13"/>
        <v>6200187.4215130555</v>
      </c>
      <c r="JK17" s="221"/>
      <c r="JL17" s="221"/>
      <c r="JM17" s="126">
        <f>ROW()</f>
        <v>17</v>
      </c>
      <c r="JN17" s="222" t="s">
        <v>68</v>
      </c>
      <c r="JO17" s="135"/>
      <c r="JP17" s="173">
        <v>6943754.5267603211</v>
      </c>
      <c r="JQ17" s="173">
        <v>153130.542533339</v>
      </c>
      <c r="JR17" s="178">
        <f>SUM(JP17:JQ17)</f>
        <v>7096885.0692936601</v>
      </c>
      <c r="JS17" s="178">
        <v>0</v>
      </c>
      <c r="JT17" s="178">
        <f>SUM(JR17:JS17)</f>
        <v>7096885.0692936601</v>
      </c>
      <c r="JU17" s="178">
        <v>0</v>
      </c>
      <c r="JV17" s="178">
        <f>SUM(JT17:JU17)</f>
        <v>7096885.0692936601</v>
      </c>
      <c r="JW17" s="178"/>
      <c r="JX17" s="178">
        <f>SUM(JV17:JW17)</f>
        <v>7096885.0692936601</v>
      </c>
      <c r="JY17" s="178"/>
      <c r="JZ17" s="178">
        <f>SUM(JX17:JY17)</f>
        <v>7096885.0692936601</v>
      </c>
      <c r="KA17" s="178"/>
      <c r="KB17" s="178"/>
      <c r="KC17" s="126">
        <f>ROW()</f>
        <v>17</v>
      </c>
      <c r="KD17" s="180" t="s">
        <v>73</v>
      </c>
      <c r="KF17" s="214">
        <v>-4782009812.8514233</v>
      </c>
      <c r="KG17" s="214">
        <v>-149594569.49256706</v>
      </c>
      <c r="KH17" s="214">
        <f t="shared" si="0"/>
        <v>-4931604382.3439903</v>
      </c>
      <c r="KI17" s="211">
        <v>0</v>
      </c>
      <c r="KJ17" s="214">
        <f t="shared" si="1"/>
        <v>-4931604382.3439903</v>
      </c>
      <c r="KK17" s="211">
        <v>0</v>
      </c>
      <c r="KL17" s="214">
        <f t="shared" si="2"/>
        <v>-4931604382.3439903</v>
      </c>
      <c r="KM17" s="211">
        <v>0</v>
      </c>
      <c r="KN17" s="214">
        <f t="shared" si="3"/>
        <v>-4931604382.3439903</v>
      </c>
      <c r="KO17" s="211">
        <v>0</v>
      </c>
      <c r="KP17" s="214">
        <f t="shared" si="4"/>
        <v>-4931604382.3439903</v>
      </c>
      <c r="KQ17" s="211"/>
      <c r="KR17" s="214"/>
      <c r="KS17" s="126">
        <f>ROW()</f>
        <v>17</v>
      </c>
      <c r="KT17" s="180" t="s">
        <v>74</v>
      </c>
      <c r="KV17" s="211">
        <v>18263491.860852014</v>
      </c>
      <c r="KW17" s="211">
        <v>-576384.75624131411</v>
      </c>
      <c r="KX17" s="211">
        <f>KV17+KW17</f>
        <v>17687107.1046107</v>
      </c>
      <c r="KY17" s="211"/>
      <c r="KZ17" s="211">
        <f>KX17+KY17</f>
        <v>17687107.1046107</v>
      </c>
      <c r="LA17" s="211"/>
      <c r="LB17" s="211">
        <f>KZ17+LA17</f>
        <v>17687107.1046107</v>
      </c>
      <c r="LC17" s="211"/>
      <c r="LD17" s="211">
        <f>LB17+LC17</f>
        <v>17687107.1046107</v>
      </c>
      <c r="LE17" s="211"/>
      <c r="LF17" s="211">
        <f>LD17+LE17</f>
        <v>17687107.1046107</v>
      </c>
      <c r="LG17" s="211"/>
      <c r="LH17" s="211"/>
      <c r="LI17" s="126">
        <f>ROW()</f>
        <v>17</v>
      </c>
      <c r="LJ17" s="180" t="s">
        <v>75</v>
      </c>
      <c r="LK17" s="211"/>
      <c r="LL17" s="173">
        <f>SUM(LL16)</f>
        <v>4542900.99</v>
      </c>
      <c r="LM17" s="173">
        <f t="shared" ref="LM17:LV17" si="14">SUM(LM16)</f>
        <v>88086.051040000282</v>
      </c>
      <c r="LN17" s="173">
        <f t="shared" si="14"/>
        <v>4630987.0410400005</v>
      </c>
      <c r="LO17" s="173">
        <f t="shared" si="14"/>
        <v>0</v>
      </c>
      <c r="LP17" s="173">
        <f t="shared" si="14"/>
        <v>4630987.0410400005</v>
      </c>
      <c r="LQ17" s="173">
        <f t="shared" si="14"/>
        <v>0</v>
      </c>
      <c r="LR17" s="173">
        <f t="shared" si="14"/>
        <v>4630987.0410400005</v>
      </c>
      <c r="LS17" s="173">
        <f t="shared" si="14"/>
        <v>0</v>
      </c>
      <c r="LT17" s="173">
        <f t="shared" si="14"/>
        <v>4630987.0410400005</v>
      </c>
      <c r="LU17" s="173">
        <f t="shared" si="14"/>
        <v>0</v>
      </c>
      <c r="LV17" s="173">
        <f t="shared" si="14"/>
        <v>4630987.0410400005</v>
      </c>
      <c r="LW17" s="173"/>
      <c r="LX17" s="173"/>
      <c r="LY17" s="126">
        <f>ROW()</f>
        <v>17</v>
      </c>
      <c r="LZ17" s="223" t="s">
        <v>76</v>
      </c>
      <c r="MA17" s="132"/>
      <c r="MB17" s="176"/>
      <c r="MC17" s="176"/>
      <c r="MD17" s="176"/>
      <c r="ME17" s="176"/>
      <c r="MF17" s="176"/>
      <c r="MG17" s="176"/>
      <c r="MH17" s="176"/>
      <c r="MI17" s="176"/>
      <c r="MJ17" s="176"/>
      <c r="MK17" s="176"/>
      <c r="ML17" s="176"/>
      <c r="MM17" s="176"/>
      <c r="MN17" s="176"/>
      <c r="MO17" s="24">
        <f>ROW()</f>
        <v>17</v>
      </c>
      <c r="MP17" s="211" t="s">
        <v>77</v>
      </c>
      <c r="MQ17" s="211"/>
      <c r="MR17" s="224"/>
      <c r="MS17" s="224"/>
      <c r="MT17" s="224"/>
      <c r="MU17" s="224"/>
      <c r="MV17" s="224"/>
      <c r="MW17" s="225"/>
      <c r="MX17" s="225"/>
      <c r="MY17" s="225"/>
      <c r="MZ17" s="225"/>
      <c r="NA17" s="225"/>
      <c r="NB17" s="225"/>
      <c r="NC17" s="225"/>
      <c r="ND17" s="225"/>
      <c r="NE17" s="126">
        <f>ROW()</f>
        <v>17</v>
      </c>
      <c r="NF17" s="185" t="s">
        <v>77</v>
      </c>
      <c r="NG17" s="185"/>
      <c r="NH17" s="226"/>
      <c r="NI17" s="184"/>
      <c r="NJ17" s="184"/>
      <c r="NK17" s="184"/>
      <c r="NL17" s="184"/>
      <c r="NM17" s="211"/>
      <c r="NN17" s="211"/>
      <c r="NO17" s="211"/>
      <c r="NP17" s="211"/>
      <c r="NQ17" s="211"/>
      <c r="NR17" s="211"/>
      <c r="NS17" s="211"/>
      <c r="NT17" s="211"/>
      <c r="NU17" s="126">
        <f>ROW()</f>
        <v>17</v>
      </c>
      <c r="NV17" s="185" t="s">
        <v>78</v>
      </c>
      <c r="NW17" s="185"/>
      <c r="NX17" s="184"/>
      <c r="NY17" s="184"/>
      <c r="NZ17" s="184"/>
      <c r="OA17" s="184"/>
      <c r="OB17" s="184"/>
      <c r="OC17" s="211"/>
      <c r="OD17" s="211"/>
      <c r="OE17" s="211"/>
      <c r="OF17" s="211"/>
      <c r="OG17" s="211"/>
      <c r="OH17" s="211"/>
      <c r="OI17" s="211"/>
      <c r="OJ17" s="211"/>
      <c r="OK17" s="126">
        <f>ROW()</f>
        <v>17</v>
      </c>
      <c r="OL17" s="227" t="s">
        <v>79</v>
      </c>
      <c r="OM17" s="172"/>
      <c r="ON17" s="173">
        <v>978525.51000000024</v>
      </c>
      <c r="OO17" s="173">
        <v>-179784.00547481515</v>
      </c>
      <c r="OP17" s="173">
        <f>SUM(ON17:OO17)</f>
        <v>798741.5045251851</v>
      </c>
      <c r="OQ17" s="173">
        <v>-2.4525184999220073E-2</v>
      </c>
      <c r="OR17" s="173">
        <f>SUM(OP17:OQ17)</f>
        <v>798741.4800000001</v>
      </c>
      <c r="OS17" s="173">
        <v>0</v>
      </c>
      <c r="OT17" s="173">
        <f>SUM(OR17:OS17)</f>
        <v>798741.4800000001</v>
      </c>
      <c r="OU17" s="173">
        <v>101312.69981712464</v>
      </c>
      <c r="OV17" s="173">
        <f>SUM(OT17:OU17)</f>
        <v>900054.17981712474</v>
      </c>
      <c r="OW17" s="173">
        <v>0</v>
      </c>
      <c r="OX17" s="173">
        <f>SUM(OV17:OW17)</f>
        <v>900054.17981712474</v>
      </c>
      <c r="OY17" s="173"/>
      <c r="OZ17" s="173"/>
      <c r="PA17" s="126">
        <f>ROW()</f>
        <v>17</v>
      </c>
      <c r="PB17" s="228" t="s">
        <v>80</v>
      </c>
      <c r="PC17" s="130"/>
      <c r="PD17" s="643">
        <v>0</v>
      </c>
      <c r="PE17" s="643">
        <v>0</v>
      </c>
      <c r="PF17" s="643">
        <v>0</v>
      </c>
      <c r="PG17" s="643">
        <v>0</v>
      </c>
      <c r="PH17" s="643">
        <f>PF17+PG17</f>
        <v>0</v>
      </c>
      <c r="PI17" s="643">
        <v>0</v>
      </c>
      <c r="PJ17" s="643">
        <f>PH17+PI17</f>
        <v>0</v>
      </c>
      <c r="PK17" s="643">
        <v>0</v>
      </c>
      <c r="PL17" s="643">
        <f>PJ17+PK17</f>
        <v>0</v>
      </c>
      <c r="PM17" s="643">
        <v>0</v>
      </c>
      <c r="PN17" s="643">
        <f>PL17+PM17</f>
        <v>0</v>
      </c>
      <c r="PO17" s="166"/>
      <c r="PP17" s="166"/>
      <c r="PQ17" s="126">
        <f>ROW()</f>
        <v>17</v>
      </c>
      <c r="PR17" s="27"/>
      <c r="PS17" s="27"/>
      <c r="PT17" s="229"/>
      <c r="PU17" s="229"/>
      <c r="PV17" s="229"/>
      <c r="PW17" s="230"/>
      <c r="PX17" s="230"/>
      <c r="PY17" s="230"/>
      <c r="PZ17" s="230"/>
      <c r="QA17" s="230"/>
      <c r="QB17" s="230"/>
      <c r="QC17" s="230"/>
      <c r="QD17" s="230"/>
      <c r="QE17" s="230"/>
      <c r="QF17" s="230"/>
      <c r="QG17" s="126">
        <f>ROW()</f>
        <v>17</v>
      </c>
      <c r="QH17" s="27" t="s">
        <v>54</v>
      </c>
      <c r="QI17" s="27"/>
      <c r="QJ17" s="192"/>
      <c r="QK17" s="192"/>
      <c r="QL17" s="197">
        <v>357451279.34290063</v>
      </c>
      <c r="QM17" s="197">
        <f>QN17-QL17</f>
        <v>67022.808854758739</v>
      </c>
      <c r="QN17" s="195">
        <v>357518302.15175539</v>
      </c>
      <c r="QO17" s="197">
        <f>QP17-QN17</f>
        <v>67022.808244645596</v>
      </c>
      <c r="QP17" s="195">
        <v>357585324.96000004</v>
      </c>
      <c r="QQ17" s="197">
        <f>QR17-QP17</f>
        <v>-5362494.7499999404</v>
      </c>
      <c r="QR17" s="195">
        <v>352222830.2100001</v>
      </c>
      <c r="QS17" s="197">
        <f>QT17-QR17</f>
        <v>-3415524.9900000095</v>
      </c>
      <c r="QT17" s="195">
        <v>348807305.22000009</v>
      </c>
      <c r="QU17" s="197"/>
      <c r="QV17" s="195"/>
      <c r="QW17" s="142">
        <f>ROW()</f>
        <v>17</v>
      </c>
      <c r="QX17" s="145" t="s">
        <v>74</v>
      </c>
      <c r="QY17" s="145"/>
      <c r="QZ17" s="231"/>
      <c r="RA17" s="231"/>
      <c r="RB17" s="231"/>
      <c r="RC17" s="232">
        <v>-7344.4037940000007</v>
      </c>
      <c r="RD17" s="232">
        <f t="shared" ref="RD17:RJ19" si="15">RC17+RB17</f>
        <v>-7344.4037940000007</v>
      </c>
      <c r="RE17" s="232">
        <v>-37779.248177999943</v>
      </c>
      <c r="RF17" s="232">
        <f t="shared" si="15"/>
        <v>-45123.651971999941</v>
      </c>
      <c r="RG17" s="232">
        <v>-268805.5375739999</v>
      </c>
      <c r="RH17" s="232">
        <f t="shared" si="15"/>
        <v>-313929.18954599986</v>
      </c>
      <c r="RI17" s="232">
        <v>-147196.12118400011</v>
      </c>
      <c r="RJ17" s="232">
        <f t="shared" si="15"/>
        <v>-461125.31072999997</v>
      </c>
      <c r="RK17" s="232"/>
      <c r="RL17" s="232"/>
      <c r="RM17" s="142">
        <f>ROW()</f>
        <v>17</v>
      </c>
      <c r="RN17" s="27" t="s">
        <v>74</v>
      </c>
      <c r="RO17" s="233"/>
      <c r="RP17" s="232"/>
      <c r="RQ17" s="232"/>
      <c r="RR17" s="232"/>
      <c r="RS17" s="234">
        <v>31696.692005999997</v>
      </c>
      <c r="RT17" s="234">
        <f t="shared" ref="RT17:RT19" si="16">RS17</f>
        <v>31696.692005999997</v>
      </c>
      <c r="RU17" s="234">
        <v>1944568.911936</v>
      </c>
      <c r="RV17" s="234">
        <f t="shared" ref="RV17:RZ19" si="17">RU17+RT17</f>
        <v>1976265.6039420001</v>
      </c>
      <c r="RW17" s="234">
        <v>578392.07697599963</v>
      </c>
      <c r="RX17" s="234">
        <f t="shared" si="17"/>
        <v>2554657.6809179997</v>
      </c>
      <c r="RY17" s="234">
        <v>2489754.1390260002</v>
      </c>
      <c r="RZ17" s="234">
        <f t="shared" si="17"/>
        <v>5044411.8199439999</v>
      </c>
      <c r="SA17" s="232"/>
      <c r="SB17" s="235"/>
    </row>
    <row r="18" spans="1:496" ht="15" thickBot="1" x14ac:dyDescent="0.4">
      <c r="A18" s="126">
        <f>ROW()</f>
        <v>18</v>
      </c>
      <c r="B18" s="147" t="s">
        <v>81</v>
      </c>
      <c r="C18" s="132"/>
      <c r="D18" s="148"/>
      <c r="E18" s="236"/>
      <c r="F18" s="237"/>
      <c r="G18" s="236">
        <v>-11794740.199999997</v>
      </c>
      <c r="H18" s="237"/>
      <c r="I18" s="236"/>
      <c r="J18" s="237"/>
      <c r="K18" s="236"/>
      <c r="L18" s="237"/>
      <c r="M18" s="236"/>
      <c r="N18" s="237"/>
      <c r="O18" s="236"/>
      <c r="P18" s="237"/>
      <c r="Q18" s="152">
        <f>ROW()</f>
        <v>18</v>
      </c>
      <c r="R18" s="227" t="s">
        <v>82</v>
      </c>
      <c r="S18" s="201"/>
      <c r="T18" s="238">
        <v>59083615.989999995</v>
      </c>
      <c r="U18" s="238">
        <f t="shared" si="5"/>
        <v>-59083615.989999995</v>
      </c>
      <c r="V18" s="239">
        <f t="shared" ref="V18:X30" si="18">+U18+T18</f>
        <v>0</v>
      </c>
      <c r="W18" s="157"/>
      <c r="X18" s="240">
        <f t="shared" si="18"/>
        <v>0</v>
      </c>
      <c r="Y18" s="157"/>
      <c r="Z18" s="240">
        <f t="shared" si="6"/>
        <v>0</v>
      </c>
      <c r="AA18" s="157"/>
      <c r="AB18" s="240">
        <f t="shared" si="7"/>
        <v>0</v>
      </c>
      <c r="AC18" s="157"/>
      <c r="AD18" s="240">
        <f t="shared" si="8"/>
        <v>0</v>
      </c>
      <c r="AE18" s="157"/>
      <c r="AF18" s="240">
        <f t="shared" si="9"/>
        <v>0</v>
      </c>
      <c r="AG18" s="126">
        <f>ROW()</f>
        <v>18</v>
      </c>
      <c r="AH18" s="158" t="s">
        <v>83</v>
      </c>
      <c r="AI18" s="241"/>
      <c r="AJ18" s="242">
        <v>0.52435629245866455</v>
      </c>
      <c r="AK18" s="242">
        <v>0.52435629245866455</v>
      </c>
      <c r="AL18" s="242">
        <f>AL20/AL16</f>
        <v>0.52435629245866455</v>
      </c>
      <c r="AM18" s="242">
        <v>0</v>
      </c>
      <c r="AN18" s="242">
        <f>AN20/AN16</f>
        <v>0.52435629245866455</v>
      </c>
      <c r="AO18" s="242">
        <f>AP18-AN18</f>
        <v>0</v>
      </c>
      <c r="AP18" s="242">
        <f>AP20/AP16</f>
        <v>0.52435629245866455</v>
      </c>
      <c r="AQ18" s="242">
        <f>AR18-AP18</f>
        <v>0</v>
      </c>
      <c r="AR18" s="242">
        <f>AR20/AR16</f>
        <v>0.52435629245866455</v>
      </c>
      <c r="AS18" s="242">
        <f>AT18-AR18</f>
        <v>0</v>
      </c>
      <c r="AT18" s="242">
        <f>AT20/AT16</f>
        <v>0.52435629245866455</v>
      </c>
      <c r="AU18" s="242"/>
      <c r="AV18" s="242"/>
      <c r="AW18" s="126">
        <f>ROW()</f>
        <v>18</v>
      </c>
      <c r="AX18" s="160" t="s">
        <v>84</v>
      </c>
      <c r="AZ18" s="206">
        <v>-2893790.3588999999</v>
      </c>
      <c r="BA18" s="206">
        <v>0</v>
      </c>
      <c r="BB18" s="206">
        <f t="shared" si="10"/>
        <v>-2893790.3588999999</v>
      </c>
      <c r="BC18" s="206">
        <v>0</v>
      </c>
      <c r="BD18" s="206">
        <f t="shared" si="11"/>
        <v>-2893790.3588999999</v>
      </c>
      <c r="BE18" s="206">
        <v>0</v>
      </c>
      <c r="BF18" s="206">
        <f t="shared" si="11"/>
        <v>-2893790.3588999999</v>
      </c>
      <c r="BG18" s="206">
        <v>0</v>
      </c>
      <c r="BH18" s="206">
        <f t="shared" si="11"/>
        <v>-2893790.3588999999</v>
      </c>
      <c r="BI18" s="206">
        <v>0</v>
      </c>
      <c r="BJ18" s="206">
        <f t="shared" si="11"/>
        <v>-2893790.3588999999</v>
      </c>
      <c r="BK18" s="206"/>
      <c r="BL18" s="206"/>
      <c r="BM18" s="126">
        <f>ROW()</f>
        <v>18</v>
      </c>
      <c r="BN18" s="136"/>
      <c r="BP18" s="243"/>
      <c r="BQ18" s="243"/>
      <c r="BR18" s="243"/>
      <c r="BS18" s="243"/>
      <c r="BT18" s="76"/>
      <c r="BU18" s="243"/>
      <c r="BV18" s="76"/>
      <c r="BW18" s="243"/>
      <c r="BX18" s="76"/>
      <c r="BY18" s="243"/>
      <c r="BZ18" s="76"/>
      <c r="CA18" s="243"/>
      <c r="CB18" s="76"/>
      <c r="CC18" s="126">
        <f>ROW()</f>
        <v>18</v>
      </c>
      <c r="CD18" s="24"/>
      <c r="CE18" s="24"/>
      <c r="CF18" s="244"/>
      <c r="CG18" s="245"/>
      <c r="CH18" s="245"/>
      <c r="CI18" s="244"/>
      <c r="CJ18" s="245"/>
      <c r="CK18" s="246"/>
      <c r="CL18" s="245"/>
      <c r="CM18" s="246"/>
      <c r="CN18" s="245"/>
      <c r="CO18" s="246"/>
      <c r="CP18" s="245"/>
      <c r="CQ18" s="246"/>
      <c r="CR18" s="245"/>
      <c r="CS18" s="126">
        <f>ROW()</f>
        <v>18</v>
      </c>
      <c r="CT18" s="160" t="s">
        <v>85</v>
      </c>
      <c r="CU18" s="160"/>
      <c r="CV18" s="210">
        <v>446803.84169400006</v>
      </c>
      <c r="CW18" s="210">
        <v>2196.1583059999393</v>
      </c>
      <c r="CX18" s="210">
        <f>CV18+CW18</f>
        <v>449000</v>
      </c>
      <c r="CY18" s="210"/>
      <c r="CZ18" s="210">
        <f>CX18+CY18</f>
        <v>449000</v>
      </c>
      <c r="DA18" s="210"/>
      <c r="DB18" s="210">
        <f>CZ18+DA18</f>
        <v>449000</v>
      </c>
      <c r="DC18" s="210"/>
      <c r="DD18" s="210">
        <f>DB18+DC18</f>
        <v>449000</v>
      </c>
      <c r="DE18" s="210"/>
      <c r="DF18" s="210">
        <f>DD18+DE18</f>
        <v>449000</v>
      </c>
      <c r="DG18" s="210"/>
      <c r="DH18" s="210"/>
      <c r="DI18" s="126">
        <f>ROW()</f>
        <v>18</v>
      </c>
      <c r="DJ18" s="169" t="s">
        <v>86</v>
      </c>
      <c r="DK18" s="169"/>
      <c r="DL18" s="247">
        <f>DL16+DL17</f>
        <v>88405965.112160012</v>
      </c>
      <c r="DM18" s="247">
        <f>DM16+DM17</f>
        <v>-2208.3352379947901</v>
      </c>
      <c r="DN18" s="247">
        <f>DN16+DN17</f>
        <v>88403756.776922017</v>
      </c>
      <c r="DO18" s="247">
        <f>DO16+DO17</f>
        <v>0</v>
      </c>
      <c r="DP18" s="247">
        <f>DP16+DP17</f>
        <v>88403756.776922017</v>
      </c>
      <c r="DQ18" s="247">
        <f t="shared" ref="DQ18:DV18" si="19">DQ16+DQ17</f>
        <v>0</v>
      </c>
      <c r="DR18" s="247">
        <f t="shared" si="19"/>
        <v>88403756.776922017</v>
      </c>
      <c r="DS18" s="247">
        <f t="shared" si="19"/>
        <v>0</v>
      </c>
      <c r="DT18" s="247">
        <f t="shared" si="19"/>
        <v>88403756.776922017</v>
      </c>
      <c r="DU18" s="247">
        <f t="shared" si="19"/>
        <v>0</v>
      </c>
      <c r="DV18" s="247">
        <f t="shared" si="19"/>
        <v>88403756.776922017</v>
      </c>
      <c r="DW18" s="247"/>
      <c r="DX18" s="247"/>
      <c r="DY18" s="126">
        <f>ROW()</f>
        <v>18</v>
      </c>
      <c r="DZ18" s="227" t="s">
        <v>87</v>
      </c>
      <c r="EA18" s="160"/>
      <c r="EB18" s="248">
        <v>10556060.115417</v>
      </c>
      <c r="EC18" s="248">
        <v>44137.084868600592</v>
      </c>
      <c r="ED18" s="178">
        <f>SUM(EB18:EC18)</f>
        <v>10600197.2002856</v>
      </c>
      <c r="EE18" s="248">
        <v>95282.044611999765</v>
      </c>
      <c r="EF18" s="178">
        <f>SUM(ED18:EE18)</f>
        <v>10695479.2448976</v>
      </c>
      <c r="EG18" s="248">
        <v>0</v>
      </c>
      <c r="EH18" s="178">
        <f>SUM(EF18:EG18)</f>
        <v>10695479.2448976</v>
      </c>
      <c r="EI18" s="248">
        <v>0</v>
      </c>
      <c r="EJ18" s="178">
        <f>SUM(EH18:EI18)</f>
        <v>10695479.2448976</v>
      </c>
      <c r="EK18" s="248">
        <v>0</v>
      </c>
      <c r="EL18" s="178">
        <f>SUM(EJ18:EK18)</f>
        <v>10695479.2448976</v>
      </c>
      <c r="EM18" s="248"/>
      <c r="EN18" s="178"/>
      <c r="EO18" s="126">
        <f>ROW()</f>
        <v>18</v>
      </c>
      <c r="EP18" s="132" t="s">
        <v>88</v>
      </c>
      <c r="EQ18" s="166"/>
      <c r="ER18" s="249">
        <f t="shared" ref="ER18:FB18" si="20">SUM(ER16:ER17)</f>
        <v>1343861.8443840472</v>
      </c>
      <c r="ES18" s="249">
        <f t="shared" si="20"/>
        <v>89605.877021006425</v>
      </c>
      <c r="ET18" s="249">
        <f t="shared" si="20"/>
        <v>1433467.7214050535</v>
      </c>
      <c r="EU18" s="249">
        <f t="shared" si="20"/>
        <v>0</v>
      </c>
      <c r="EV18" s="249">
        <f t="shared" si="20"/>
        <v>1433467.7214050535</v>
      </c>
      <c r="EW18" s="249">
        <f t="shared" si="20"/>
        <v>0</v>
      </c>
      <c r="EX18" s="249">
        <f t="shared" si="20"/>
        <v>1433467.7214050535</v>
      </c>
      <c r="EY18" s="249">
        <f t="shared" si="20"/>
        <v>0</v>
      </c>
      <c r="EZ18" s="249">
        <f t="shared" si="20"/>
        <v>1433467.7214050535</v>
      </c>
      <c r="FA18" s="249">
        <f t="shared" si="20"/>
        <v>0</v>
      </c>
      <c r="FB18" s="249">
        <f t="shared" si="20"/>
        <v>1433467.7214050535</v>
      </c>
      <c r="FC18" s="249"/>
      <c r="FD18" s="249"/>
      <c r="FE18" s="126">
        <f>ROW()</f>
        <v>18</v>
      </c>
      <c r="FF18" s="215" t="s">
        <v>89</v>
      </c>
      <c r="FH18" s="212">
        <v>462047.25755530159</v>
      </c>
      <c r="FI18" s="212">
        <v>920183.6014643705</v>
      </c>
      <c r="FJ18" s="250">
        <f t="shared" ref="FJ18" si="21">SUM(FH18:FI18)</f>
        <v>1382230.859019672</v>
      </c>
      <c r="FK18" s="212">
        <v>-325571.85181710473</v>
      </c>
      <c r="FL18" s="250">
        <f t="shared" ref="FL18" si="22">SUM(FJ18:FK18)</f>
        <v>1056659.0072025673</v>
      </c>
      <c r="FM18" s="212">
        <v>64695.320261250716</v>
      </c>
      <c r="FN18" s="250">
        <f t="shared" ref="FN18" si="23">SUM(FL18:FM18)</f>
        <v>1121354.327463818</v>
      </c>
      <c r="FO18" s="212">
        <v>119290.50607650797</v>
      </c>
      <c r="FP18" s="250">
        <f t="shared" ref="FP18" si="24">SUM(FN18:FO18)</f>
        <v>1240644.833540326</v>
      </c>
      <c r="FQ18" s="212">
        <v>277249.83815894858</v>
      </c>
      <c r="FR18" s="250">
        <f t="shared" ref="FR18" si="25">SUM(FP18:FQ18)</f>
        <v>1517894.6716992746</v>
      </c>
      <c r="FS18" s="212"/>
      <c r="FT18" s="250"/>
      <c r="FU18" s="126">
        <f>ROW()</f>
        <v>18</v>
      </c>
      <c r="FV18" s="251" t="s">
        <v>90</v>
      </c>
      <c r="FW18" s="24"/>
      <c r="FX18" s="252">
        <v>11601765.9145</v>
      </c>
      <c r="FY18" s="252">
        <v>256399.02671045065</v>
      </c>
      <c r="FZ18" s="252">
        <f>SUM(FX18:FY18)</f>
        <v>11858164.941210451</v>
      </c>
      <c r="GA18" s="173">
        <v>0</v>
      </c>
      <c r="GB18" s="252">
        <f>SUM(FZ18:GA18)</f>
        <v>11858164.941210451</v>
      </c>
      <c r="GC18" s="173">
        <v>0</v>
      </c>
      <c r="GD18" s="252">
        <f>SUM(GB18:GC18)</f>
        <v>11858164.941210451</v>
      </c>
      <c r="GE18" s="173">
        <v>0</v>
      </c>
      <c r="GF18" s="252">
        <f>SUM(GD18:GE18)</f>
        <v>11858164.941210451</v>
      </c>
      <c r="GG18" s="173">
        <v>0</v>
      </c>
      <c r="GH18" s="252">
        <f>SUM(GF18:GG18)</f>
        <v>11858164.941210451</v>
      </c>
      <c r="GI18" s="173"/>
      <c r="GJ18" s="252"/>
      <c r="GK18" s="126">
        <f>ROW()</f>
        <v>18</v>
      </c>
      <c r="GL18" s="132" t="s">
        <v>91</v>
      </c>
      <c r="GM18" s="132"/>
      <c r="GN18" s="253">
        <f t="shared" ref="GN18:GX18" si="26">-SUM(GN16:GN17)</f>
        <v>0</v>
      </c>
      <c r="GO18" s="253">
        <f t="shared" si="26"/>
        <v>-17521.863852870072</v>
      </c>
      <c r="GP18" s="253">
        <f t="shared" si="26"/>
        <v>-17521.863852870072</v>
      </c>
      <c r="GQ18" s="253">
        <f t="shared" si="26"/>
        <v>0</v>
      </c>
      <c r="GR18" s="253">
        <f t="shared" si="26"/>
        <v>-17521.863852870072</v>
      </c>
      <c r="GS18" s="253">
        <f t="shared" si="26"/>
        <v>0</v>
      </c>
      <c r="GT18" s="253">
        <f t="shared" si="26"/>
        <v>-17521.863852870072</v>
      </c>
      <c r="GU18" s="253">
        <f t="shared" si="26"/>
        <v>0</v>
      </c>
      <c r="GV18" s="253">
        <f t="shared" si="26"/>
        <v>-17521.863852870072</v>
      </c>
      <c r="GW18" s="253">
        <f t="shared" si="26"/>
        <v>0</v>
      </c>
      <c r="GX18" s="253">
        <f t="shared" si="26"/>
        <v>-17521.863852870072</v>
      </c>
      <c r="GY18" s="253"/>
      <c r="GZ18" s="253"/>
      <c r="HA18" s="126">
        <f>ROW()</f>
        <v>18</v>
      </c>
      <c r="HB18" s="132" t="s">
        <v>92</v>
      </c>
      <c r="HC18" s="254"/>
      <c r="HD18" s="176">
        <v>1916301.9030759749</v>
      </c>
      <c r="HE18" s="176">
        <v>271681.10590364598</v>
      </c>
      <c r="HF18" s="176">
        <f t="shared" si="12"/>
        <v>2187983.0089796209</v>
      </c>
      <c r="HG18" s="176">
        <v>857646.93609524658</v>
      </c>
      <c r="HH18" s="176">
        <f t="shared" si="12"/>
        <v>3045629.9450748675</v>
      </c>
      <c r="HI18" s="176">
        <v>0</v>
      </c>
      <c r="HJ18" s="176">
        <f t="shared" si="12"/>
        <v>3045629.9450748675</v>
      </c>
      <c r="HK18" s="176">
        <v>0</v>
      </c>
      <c r="HL18" s="176">
        <f t="shared" si="12"/>
        <v>3045629.9450748675</v>
      </c>
      <c r="HM18" s="176">
        <v>0</v>
      </c>
      <c r="HN18" s="176">
        <f t="shared" si="12"/>
        <v>3045629.9450748675</v>
      </c>
      <c r="HO18" s="176"/>
      <c r="HP18" s="176"/>
      <c r="HQ18" s="126">
        <f>ROW()</f>
        <v>18</v>
      </c>
      <c r="HR18" s="4" t="s">
        <v>93</v>
      </c>
      <c r="HT18" s="212">
        <v>-4446161.45</v>
      </c>
      <c r="HU18" s="212">
        <v>-1795242.5499999998</v>
      </c>
      <c r="HV18" s="212">
        <f>SUM(HT18:HU18)</f>
        <v>-6241404</v>
      </c>
      <c r="HW18" s="212">
        <v>0</v>
      </c>
      <c r="HX18" s="212">
        <f>SUM(HV18:HW18)</f>
        <v>-6241404</v>
      </c>
      <c r="HY18" s="212">
        <v>1322448.3600000003</v>
      </c>
      <c r="HZ18" s="212">
        <f>SUM(HX18:HY18)</f>
        <v>-4918955.6399999997</v>
      </c>
      <c r="IA18" s="212">
        <v>4918955.6399999997</v>
      </c>
      <c r="IB18" s="212">
        <f>SUM(HZ18:IA18)</f>
        <v>0</v>
      </c>
      <c r="IC18" s="212">
        <v>0</v>
      </c>
      <c r="ID18" s="212">
        <f>SUM(IB18:IC18)</f>
        <v>0</v>
      </c>
      <c r="IE18" s="212"/>
      <c r="IF18" s="212"/>
      <c r="IG18" s="126">
        <f>ROW()</f>
        <v>18</v>
      </c>
      <c r="IH18" s="135" t="s">
        <v>94</v>
      </c>
      <c r="II18" s="160"/>
      <c r="IJ18" s="163">
        <f>+IJ16</f>
        <v>92575.449763931756</v>
      </c>
      <c r="IK18" s="177">
        <f>+IL18-IJ18</f>
        <v>-83667.238430449957</v>
      </c>
      <c r="IL18" s="163">
        <f>+IL16</f>
        <v>8908.2113334817986</v>
      </c>
      <c r="IM18" s="163">
        <f t="shared" ref="IM18:IT18" si="27">+IM16</f>
        <v>0</v>
      </c>
      <c r="IN18" s="163">
        <f t="shared" si="27"/>
        <v>8908.2113334817986</v>
      </c>
      <c r="IO18" s="163">
        <f t="shared" si="27"/>
        <v>0</v>
      </c>
      <c r="IP18" s="163">
        <f t="shared" si="27"/>
        <v>8908.2113334817986</v>
      </c>
      <c r="IQ18" s="163">
        <f t="shared" si="27"/>
        <v>0</v>
      </c>
      <c r="IR18" s="163">
        <f t="shared" si="27"/>
        <v>8908.2113334817986</v>
      </c>
      <c r="IS18" s="163">
        <f t="shared" si="27"/>
        <v>0</v>
      </c>
      <c r="IT18" s="163">
        <f t="shared" si="27"/>
        <v>8908.2113334817986</v>
      </c>
      <c r="IU18" s="163"/>
      <c r="IV18" s="163"/>
      <c r="IW18" s="126">
        <f>ROW()</f>
        <v>18</v>
      </c>
      <c r="IX18" s="160"/>
      <c r="IY18" s="160"/>
      <c r="IZ18" s="174"/>
      <c r="JA18" s="174"/>
      <c r="JB18" s="174"/>
      <c r="JC18" s="174"/>
      <c r="JD18" s="174"/>
      <c r="JE18" s="174"/>
      <c r="JF18" s="174"/>
      <c r="JG18" s="174"/>
      <c r="JH18" s="174"/>
      <c r="JI18" s="174"/>
      <c r="JJ18" s="174"/>
      <c r="JK18" s="174"/>
      <c r="JL18" s="174"/>
      <c r="JM18" s="126">
        <f>ROW()</f>
        <v>18</v>
      </c>
      <c r="JN18" s="222" t="s">
        <v>89</v>
      </c>
      <c r="JO18" s="135"/>
      <c r="JP18" s="239">
        <v>21020625.944123458</v>
      </c>
      <c r="JQ18" s="239">
        <v>366169.29419989884</v>
      </c>
      <c r="JR18" s="255">
        <f t="shared" ref="JR18:JR24" si="28">SUM(JP18:JQ18)</f>
        <v>21386795.238323357</v>
      </c>
      <c r="JS18" s="255">
        <v>0</v>
      </c>
      <c r="JT18" s="255">
        <f t="shared" ref="JT18:JT24" si="29">SUM(JR18:JS18)</f>
        <v>21386795.238323357</v>
      </c>
      <c r="JU18" s="255">
        <v>0</v>
      </c>
      <c r="JV18" s="255">
        <f t="shared" ref="JV18:JZ24" si="30">SUM(JT18:JU18)</f>
        <v>21386795.238323357</v>
      </c>
      <c r="JW18" s="255"/>
      <c r="JX18" s="255">
        <f t="shared" si="30"/>
        <v>21386795.238323357</v>
      </c>
      <c r="JY18" s="255"/>
      <c r="JZ18" s="255">
        <f t="shared" si="30"/>
        <v>21386795.238323357</v>
      </c>
      <c r="KA18" s="255"/>
      <c r="KB18" s="255"/>
      <c r="KC18" s="126">
        <f>ROW()</f>
        <v>18</v>
      </c>
      <c r="KD18" s="132" t="s">
        <v>95</v>
      </c>
      <c r="KF18" s="214">
        <v>343267967.57920831</v>
      </c>
      <c r="KG18" s="214">
        <v>-10304632.389208317</v>
      </c>
      <c r="KH18" s="214">
        <f t="shared" si="0"/>
        <v>332963335.19</v>
      </c>
      <c r="KI18" s="211">
        <v>0</v>
      </c>
      <c r="KJ18" s="214">
        <f t="shared" si="1"/>
        <v>332963335.19</v>
      </c>
      <c r="KK18" s="211">
        <v>0</v>
      </c>
      <c r="KL18" s="214">
        <f t="shared" si="2"/>
        <v>332963335.19</v>
      </c>
      <c r="KM18" s="211">
        <v>0</v>
      </c>
      <c r="KN18" s="214">
        <f t="shared" si="3"/>
        <v>332963335.19</v>
      </c>
      <c r="KO18" s="211">
        <v>0</v>
      </c>
      <c r="KP18" s="214">
        <f t="shared" si="4"/>
        <v>332963335.19</v>
      </c>
      <c r="KQ18" s="211"/>
      <c r="KR18" s="214"/>
      <c r="KS18" s="126">
        <f>ROW()</f>
        <v>18</v>
      </c>
      <c r="KT18" s="180" t="s">
        <v>96</v>
      </c>
      <c r="KV18" s="211">
        <v>13833658.43</v>
      </c>
      <c r="KW18" s="211">
        <v>2048166.9699999951</v>
      </c>
      <c r="KX18" s="211">
        <f>KV18+KW18</f>
        <v>15881825.399999995</v>
      </c>
      <c r="KY18" s="211"/>
      <c r="KZ18" s="211">
        <f>KX18+KY18</f>
        <v>15881825.399999995</v>
      </c>
      <c r="LA18" s="211"/>
      <c r="LB18" s="211">
        <f>KZ18+LA18</f>
        <v>15881825.399999995</v>
      </c>
      <c r="LC18" s="211"/>
      <c r="LD18" s="211">
        <f>LB18+LC18</f>
        <v>15881825.399999995</v>
      </c>
      <c r="LE18" s="211"/>
      <c r="LF18" s="211">
        <f>LD18+LE18</f>
        <v>15881825.399999995</v>
      </c>
      <c r="LG18" s="211"/>
      <c r="LH18" s="211"/>
      <c r="LI18" s="126">
        <f>ROW()</f>
        <v>18</v>
      </c>
      <c r="LJ18" s="180"/>
      <c r="LK18" s="211"/>
      <c r="LL18" s="211"/>
      <c r="LM18" s="211"/>
      <c r="LN18" s="211"/>
      <c r="LO18" s="211"/>
      <c r="LP18" s="211"/>
      <c r="LQ18" s="211"/>
      <c r="LR18" s="211"/>
      <c r="LS18" s="211"/>
      <c r="LT18" s="211"/>
      <c r="LU18" s="211"/>
      <c r="LV18" s="211"/>
      <c r="LW18" s="211"/>
      <c r="LX18" s="211"/>
      <c r="LY18" s="126">
        <f>ROW()</f>
        <v>18</v>
      </c>
      <c r="LZ18" s="256" t="s">
        <v>97</v>
      </c>
      <c r="MB18" s="236"/>
      <c r="MC18" s="236"/>
      <c r="MD18" s="236"/>
      <c r="ME18" s="236"/>
      <c r="MF18" s="236"/>
      <c r="MG18" s="236"/>
      <c r="MH18" s="176"/>
      <c r="MI18" s="236">
        <v>-1144766.6265305728</v>
      </c>
      <c r="MJ18" s="236"/>
      <c r="MK18" s="236">
        <v>-277250.28341042995</v>
      </c>
      <c r="ML18" s="236"/>
      <c r="MM18" s="236">
        <v>0</v>
      </c>
      <c r="MN18" s="236"/>
      <c r="MO18" s="24">
        <f>ROW()</f>
        <v>18</v>
      </c>
      <c r="MP18" s="211" t="s">
        <v>98</v>
      </c>
      <c r="MQ18" s="211"/>
      <c r="MR18" s="257"/>
      <c r="MS18" s="257"/>
      <c r="MT18" s="257"/>
      <c r="MU18" s="257"/>
      <c r="MV18" s="257"/>
      <c r="MW18" s="258"/>
      <c r="MX18" s="257">
        <v>0</v>
      </c>
      <c r="MY18" s="258">
        <f>MZ18-MX18</f>
        <v>0</v>
      </c>
      <c r="MZ18" s="258">
        <v>0</v>
      </c>
      <c r="NA18" s="258">
        <f>-MZ18</f>
        <v>0</v>
      </c>
      <c r="NB18" s="259">
        <v>0</v>
      </c>
      <c r="NC18" s="259"/>
      <c r="ND18" s="259"/>
      <c r="NE18" s="126">
        <f>ROW()</f>
        <v>18</v>
      </c>
      <c r="NF18" s="260" t="s">
        <v>99</v>
      </c>
      <c r="NG18" s="260"/>
      <c r="NH18" s="243">
        <f>-NI18</f>
        <v>157426932.03999999</v>
      </c>
      <c r="NI18" s="243">
        <v>-157426932.03999999</v>
      </c>
      <c r="NJ18" s="243">
        <f>SUM(NH18:NI18)</f>
        <v>0</v>
      </c>
      <c r="NK18" s="261">
        <v>0</v>
      </c>
      <c r="NL18" s="261">
        <f>SUM(NJ18:NK18)</f>
        <v>0</v>
      </c>
      <c r="NM18" s="261">
        <v>0</v>
      </c>
      <c r="NN18" s="262">
        <f>SUM(NL18:NM18)</f>
        <v>0</v>
      </c>
      <c r="NO18" s="263">
        <v>-32908426.689668</v>
      </c>
      <c r="NP18" s="264">
        <f>SUM(NN18:NO18)</f>
        <v>-32908426.689668</v>
      </c>
      <c r="NQ18" s="263">
        <v>-99935929.159999996</v>
      </c>
      <c r="NR18" s="264">
        <f>SUM(NP18:NQ18)</f>
        <v>-132844355.849668</v>
      </c>
      <c r="NS18" s="261"/>
      <c r="NT18" s="243"/>
      <c r="NU18" s="126">
        <f>ROW()</f>
        <v>18</v>
      </c>
      <c r="NV18" s="260" t="s">
        <v>100</v>
      </c>
      <c r="NW18" s="260"/>
      <c r="NX18" s="243">
        <v>0</v>
      </c>
      <c r="NY18" s="243">
        <v>0</v>
      </c>
      <c r="NZ18" s="243">
        <f>SUM(NX18:NY18)</f>
        <v>0</v>
      </c>
      <c r="OA18" s="243"/>
      <c r="OB18" s="243">
        <f>SUM(NZ18:OA18)</f>
        <v>0</v>
      </c>
      <c r="OC18" s="211"/>
      <c r="OD18" s="211"/>
      <c r="OE18" s="211"/>
      <c r="OF18" s="211"/>
      <c r="OG18" s="211"/>
      <c r="OH18" s="211"/>
      <c r="OI18" s="211"/>
      <c r="OJ18" s="211"/>
      <c r="OK18" s="126">
        <f>ROW()</f>
        <v>18</v>
      </c>
      <c r="OL18" s="265" t="s">
        <v>101</v>
      </c>
      <c r="OM18" s="266"/>
      <c r="ON18" s="267">
        <f>ON17</f>
        <v>978525.51000000024</v>
      </c>
      <c r="OO18" s="267">
        <f>OO17</f>
        <v>-179784.00547481515</v>
      </c>
      <c r="OP18" s="267">
        <f>OP17</f>
        <v>798741.5045251851</v>
      </c>
      <c r="OQ18" s="267">
        <f>OQ17</f>
        <v>-2.4525184999220073E-2</v>
      </c>
      <c r="OR18" s="267">
        <f>OR17</f>
        <v>798741.4800000001</v>
      </c>
      <c r="OS18" s="267">
        <f t="shared" ref="OS18:OX18" si="31">OS17</f>
        <v>0</v>
      </c>
      <c r="OT18" s="267">
        <f t="shared" si="31"/>
        <v>798741.4800000001</v>
      </c>
      <c r="OU18" s="267">
        <f t="shared" si="31"/>
        <v>101312.69981712464</v>
      </c>
      <c r="OV18" s="267">
        <f t="shared" si="31"/>
        <v>900054.17981712474</v>
      </c>
      <c r="OW18" s="267">
        <f t="shared" si="31"/>
        <v>0</v>
      </c>
      <c r="OX18" s="267">
        <f t="shared" si="31"/>
        <v>900054.17981712474</v>
      </c>
      <c r="OY18" s="267"/>
      <c r="OZ18" s="267"/>
      <c r="PA18" s="126">
        <f>ROW()</f>
        <v>18</v>
      </c>
      <c r="PB18" s="268" t="s">
        <v>102</v>
      </c>
      <c r="PC18" s="130"/>
      <c r="PD18" s="644">
        <v>0</v>
      </c>
      <c r="PE18" s="644">
        <v>0</v>
      </c>
      <c r="PF18" s="644">
        <v>0</v>
      </c>
      <c r="PG18" s="644">
        <v>0</v>
      </c>
      <c r="PH18" s="644">
        <f>PF18+PG18</f>
        <v>0</v>
      </c>
      <c r="PI18" s="644">
        <v>0</v>
      </c>
      <c r="PJ18" s="644">
        <f>PH18+PI18</f>
        <v>0</v>
      </c>
      <c r="PK18" s="644">
        <v>0</v>
      </c>
      <c r="PL18" s="644">
        <f>PJ18+PK18</f>
        <v>0</v>
      </c>
      <c r="PM18" s="644">
        <v>0</v>
      </c>
      <c r="PN18" s="644">
        <f>PL18+PM18</f>
        <v>0</v>
      </c>
      <c r="PO18" s="212"/>
      <c r="PP18" s="212"/>
      <c r="PQ18" s="126">
        <f>ROW()</f>
        <v>18</v>
      </c>
      <c r="PR18" s="145" t="s">
        <v>103</v>
      </c>
      <c r="PS18" s="27"/>
      <c r="PT18" s="192"/>
      <c r="PU18" s="192"/>
      <c r="PV18" s="192"/>
      <c r="PW18" s="193"/>
      <c r="PX18" s="193"/>
      <c r="PY18" s="193"/>
      <c r="PZ18" s="193"/>
      <c r="QA18" s="193"/>
      <c r="QB18" s="193"/>
      <c r="QC18" s="193"/>
      <c r="QD18" s="193"/>
      <c r="QE18" s="193"/>
      <c r="QF18" s="193"/>
      <c r="QG18" s="126">
        <f>ROW()</f>
        <v>18</v>
      </c>
      <c r="QH18" s="27" t="s">
        <v>74</v>
      </c>
      <c r="QI18" s="27"/>
      <c r="QJ18" s="192"/>
      <c r="QK18" s="192"/>
      <c r="QL18" s="235">
        <v>17687107.1046107</v>
      </c>
      <c r="QM18" s="235">
        <f t="shared" ref="QM18:QO20" si="32">QN18-QL18</f>
        <v>-16207.083497349173</v>
      </c>
      <c r="QN18" s="232">
        <v>17670900.021113351</v>
      </c>
      <c r="QO18" s="235">
        <f t="shared" si="32"/>
        <v>-16207.083497349173</v>
      </c>
      <c r="QP18" s="232">
        <v>17654692.937616002</v>
      </c>
      <c r="QQ18" s="235">
        <f t="shared" ref="QQ18:QQ20" si="33">QR18-QP18</f>
        <v>-1863195.0021299981</v>
      </c>
      <c r="QR18" s="232">
        <v>15791497.935486004</v>
      </c>
      <c r="QS18" s="235">
        <f t="shared" ref="QS18:QS20" si="34">QT18-QR18</f>
        <v>-8282904.332766003</v>
      </c>
      <c r="QT18" s="232">
        <v>7508593.6027200008</v>
      </c>
      <c r="QU18" s="235"/>
      <c r="QV18" s="232"/>
      <c r="QW18" s="142">
        <f>ROW()</f>
        <v>18</v>
      </c>
      <c r="QX18" s="145" t="s">
        <v>96</v>
      </c>
      <c r="QY18" s="145"/>
      <c r="QZ18" s="231"/>
      <c r="RA18" s="231"/>
      <c r="RB18" s="231"/>
      <c r="RC18" s="232">
        <v>-936.98</v>
      </c>
      <c r="RD18" s="232">
        <f t="shared" si="15"/>
        <v>-936.98</v>
      </c>
      <c r="RE18" s="232">
        <v>-31432.59</v>
      </c>
      <c r="RF18" s="232">
        <f t="shared" si="15"/>
        <v>-32369.57</v>
      </c>
      <c r="RG18" s="232">
        <v>-42469.200000000004</v>
      </c>
      <c r="RH18" s="232">
        <f t="shared" si="15"/>
        <v>-74838.77</v>
      </c>
      <c r="RI18" s="232">
        <v>-42469.2</v>
      </c>
      <c r="RJ18" s="232">
        <f t="shared" si="15"/>
        <v>-117307.97</v>
      </c>
      <c r="RK18" s="232"/>
      <c r="RL18" s="232"/>
      <c r="RM18" s="142">
        <f>ROW()</f>
        <v>18</v>
      </c>
      <c r="RN18" s="27" t="s">
        <v>96</v>
      </c>
      <c r="RO18" s="233"/>
      <c r="RP18" s="232"/>
      <c r="RQ18" s="232"/>
      <c r="RR18" s="232"/>
      <c r="RS18" s="234">
        <v>737843.87</v>
      </c>
      <c r="RT18" s="234">
        <f t="shared" si="16"/>
        <v>737843.87</v>
      </c>
      <c r="RU18" s="234">
        <v>2414812.5299999998</v>
      </c>
      <c r="RV18" s="234">
        <f t="shared" si="17"/>
        <v>3152656.4</v>
      </c>
      <c r="RW18" s="234">
        <v>588293.75999999978</v>
      </c>
      <c r="RX18" s="234">
        <f t="shared" si="17"/>
        <v>3740950.1599999997</v>
      </c>
      <c r="RY18" s="234">
        <v>2165911.5700000008</v>
      </c>
      <c r="RZ18" s="234">
        <f t="shared" si="17"/>
        <v>5906861.7300000004</v>
      </c>
      <c r="SA18" s="232"/>
      <c r="SB18" s="235"/>
    </row>
    <row r="19" spans="1:496" ht="15" thickTop="1" x14ac:dyDescent="0.35">
      <c r="A19" s="126">
        <f>ROW()</f>
        <v>19</v>
      </c>
      <c r="B19" s="147" t="s">
        <v>104</v>
      </c>
      <c r="C19" s="132"/>
      <c r="D19" s="148"/>
      <c r="E19" s="236"/>
      <c r="F19" s="237"/>
      <c r="G19" s="236">
        <v>11985152.549999999</v>
      </c>
      <c r="H19" s="237"/>
      <c r="I19" s="236"/>
      <c r="J19" s="237"/>
      <c r="K19" s="236"/>
      <c r="L19" s="237"/>
      <c r="M19" s="236"/>
      <c r="N19" s="237"/>
      <c r="O19" s="236"/>
      <c r="P19" s="237"/>
      <c r="Q19" s="152">
        <f>ROW()</f>
        <v>19</v>
      </c>
      <c r="R19" s="200" t="s">
        <v>105</v>
      </c>
      <c r="S19" s="201"/>
      <c r="T19" s="238">
        <v>85886485.060000002</v>
      </c>
      <c r="U19" s="238">
        <f>-T19</f>
        <v>-85886485.060000002</v>
      </c>
      <c r="V19" s="239">
        <f t="shared" si="18"/>
        <v>0</v>
      </c>
      <c r="W19" s="157"/>
      <c r="X19" s="240">
        <f t="shared" si="18"/>
        <v>0</v>
      </c>
      <c r="Y19" s="157"/>
      <c r="Z19" s="240">
        <f t="shared" si="6"/>
        <v>0</v>
      </c>
      <c r="AA19" s="157"/>
      <c r="AB19" s="240">
        <f t="shared" si="7"/>
        <v>0</v>
      </c>
      <c r="AC19" s="157"/>
      <c r="AD19" s="240">
        <f t="shared" si="8"/>
        <v>0</v>
      </c>
      <c r="AE19" s="157"/>
      <c r="AF19" s="240">
        <f t="shared" si="9"/>
        <v>0</v>
      </c>
      <c r="AG19" s="126">
        <f>ROW()</f>
        <v>19</v>
      </c>
      <c r="AH19" s="241"/>
      <c r="AI19" s="241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126">
        <f>ROW()</f>
        <v>19</v>
      </c>
      <c r="AX19" s="160" t="s">
        <v>106</v>
      </c>
      <c r="AZ19" s="206">
        <v>-21406920.57885088</v>
      </c>
      <c r="BA19" s="206">
        <v>0</v>
      </c>
      <c r="BB19" s="206">
        <f>SUM(AZ19:BA19)</f>
        <v>-21406920.57885088</v>
      </c>
      <c r="BC19" s="206">
        <v>-1171997.5650811233</v>
      </c>
      <c r="BD19" s="206">
        <f>SUM(BB19:BC19)</f>
        <v>-22578918.143932004</v>
      </c>
      <c r="BE19" s="206">
        <v>1052529.1485399976</v>
      </c>
      <c r="BF19" s="206">
        <f>SUM(BD19:BE19)</f>
        <v>-21526388.995392006</v>
      </c>
      <c r="BG19" s="206">
        <v>-273649.69453800097</v>
      </c>
      <c r="BH19" s="206">
        <f>SUM(BF19:BG19)</f>
        <v>-21800038.689930007</v>
      </c>
      <c r="BI19" s="206">
        <v>1210937.5939220116</v>
      </c>
      <c r="BJ19" s="206">
        <f>SUM(BH19:BI19)</f>
        <v>-20589101.096007995</v>
      </c>
      <c r="BK19" s="206"/>
      <c r="BL19" s="206"/>
      <c r="BM19" s="126">
        <f>ROW()</f>
        <v>19</v>
      </c>
      <c r="BN19" s="136"/>
      <c r="BU19" s="4"/>
      <c r="BV19" s="4"/>
      <c r="BW19" s="4"/>
      <c r="BX19" s="4"/>
      <c r="BY19" s="4"/>
      <c r="BZ19" s="4"/>
      <c r="CA19" s="4"/>
      <c r="CB19" s="4"/>
      <c r="CC19" s="126">
        <f>ROW()</f>
        <v>19</v>
      </c>
      <c r="CD19" s="160"/>
      <c r="CE19" s="227"/>
      <c r="CF19" s="270"/>
      <c r="CG19" s="270"/>
      <c r="CH19" s="270"/>
      <c r="CI19" s="270"/>
      <c r="CJ19" s="270"/>
      <c r="CK19" s="130"/>
      <c r="CL19" s="270"/>
      <c r="CM19" s="130"/>
      <c r="CN19" s="270"/>
      <c r="CO19" s="130"/>
      <c r="CP19" s="270"/>
      <c r="CQ19" s="130"/>
      <c r="CR19" s="270"/>
      <c r="CS19" s="126">
        <f>ROW()</f>
        <v>19</v>
      </c>
      <c r="CT19" s="160"/>
      <c r="CU19" s="16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126">
        <f>ROW()</f>
        <v>19</v>
      </c>
      <c r="DJ19" s="169"/>
      <c r="DK19" s="169"/>
      <c r="DL19" s="211"/>
      <c r="DM19" s="212"/>
      <c r="DN19" s="212"/>
      <c r="DO19" s="212"/>
      <c r="DP19" s="4"/>
      <c r="DQ19" s="4"/>
      <c r="DR19" s="4"/>
      <c r="DS19" s="4"/>
      <c r="DT19" s="4"/>
      <c r="DU19" s="4"/>
      <c r="DV19" s="4"/>
      <c r="DW19" s="4"/>
      <c r="DX19" s="4"/>
      <c r="DY19" s="126">
        <f>ROW()</f>
        <v>19</v>
      </c>
      <c r="DZ19" s="265" t="s">
        <v>107</v>
      </c>
      <c r="EA19" s="132"/>
      <c r="EB19" s="271">
        <f t="shared" ref="EB19:EL19" si="35">SUM(EB17:EB18)</f>
        <v>33280927.333815001</v>
      </c>
      <c r="EC19" s="271">
        <f t="shared" si="35"/>
        <v>-90465.895914999768</v>
      </c>
      <c r="ED19" s="271">
        <f t="shared" si="35"/>
        <v>33190461.437899999</v>
      </c>
      <c r="EE19" s="271">
        <f t="shared" si="35"/>
        <v>232250.0827000048</v>
      </c>
      <c r="EF19" s="271">
        <f t="shared" si="35"/>
        <v>33422711.520600006</v>
      </c>
      <c r="EG19" s="271">
        <f t="shared" si="35"/>
        <v>0</v>
      </c>
      <c r="EH19" s="271">
        <f t="shared" si="35"/>
        <v>33422711.520600006</v>
      </c>
      <c r="EI19" s="271">
        <f t="shared" si="35"/>
        <v>0</v>
      </c>
      <c r="EJ19" s="271">
        <f t="shared" si="35"/>
        <v>33422711.520600006</v>
      </c>
      <c r="EK19" s="271">
        <f t="shared" si="35"/>
        <v>0</v>
      </c>
      <c r="EL19" s="271">
        <f t="shared" si="35"/>
        <v>33422711.520600006</v>
      </c>
      <c r="EM19" s="271"/>
      <c r="EN19" s="271"/>
      <c r="EO19" s="126">
        <f>ROW()</f>
        <v>19</v>
      </c>
      <c r="EP19" s="272"/>
      <c r="EQ19" s="272"/>
      <c r="ER19" s="273"/>
      <c r="ES19" s="273"/>
      <c r="ET19" s="273"/>
      <c r="EU19" s="273" t="s">
        <v>108</v>
      </c>
      <c r="EV19" s="273"/>
      <c r="EW19" s="273" t="s">
        <v>108</v>
      </c>
      <c r="EX19" s="273"/>
      <c r="EY19" s="273" t="s">
        <v>108</v>
      </c>
      <c r="EZ19" s="273"/>
      <c r="FA19" s="273" t="s">
        <v>108</v>
      </c>
      <c r="FB19" s="273"/>
      <c r="FC19" s="273"/>
      <c r="FD19" s="273"/>
      <c r="FE19" s="126">
        <f>ROW()</f>
        <v>19</v>
      </c>
      <c r="FF19" s="215" t="s">
        <v>109</v>
      </c>
      <c r="FH19" s="212">
        <v>244349.0013845464</v>
      </c>
      <c r="FI19" s="212">
        <v>488551.30625339446</v>
      </c>
      <c r="FJ19" s="250">
        <f t="shared" ref="FJ19:FJ24" si="36">SUM(FH19:FI19)</f>
        <v>732900.30763794086</v>
      </c>
      <c r="FK19" s="212">
        <v>-172627.97223630385</v>
      </c>
      <c r="FL19" s="250">
        <f t="shared" ref="FL19:FL24" si="37">SUM(FJ19:FK19)</f>
        <v>560272.33540163701</v>
      </c>
      <c r="FM19" s="212">
        <v>34303.401499684667</v>
      </c>
      <c r="FN19" s="250">
        <f t="shared" ref="FN19:FN24" si="38">SUM(FL19:FM19)</f>
        <v>594575.73690132168</v>
      </c>
      <c r="FO19" s="212">
        <v>63251.408425192698</v>
      </c>
      <c r="FP19" s="250">
        <f t="shared" ref="FP19:FP24" si="39">SUM(FN19:FO19)</f>
        <v>657827.14532651438</v>
      </c>
      <c r="FQ19" s="212">
        <v>147006.18956183421</v>
      </c>
      <c r="FR19" s="250">
        <f t="shared" ref="FR19:FR24" si="40">SUM(FP19:FQ19)</f>
        <v>804833.33488834859</v>
      </c>
      <c r="FS19" s="212"/>
      <c r="FT19" s="250"/>
      <c r="FU19" s="126">
        <f>ROW()</f>
        <v>19</v>
      </c>
      <c r="FV19" s="76"/>
      <c r="FW19" s="274"/>
      <c r="FX19" s="173"/>
      <c r="FY19" s="173"/>
      <c r="FZ19" s="178"/>
      <c r="GA19" s="173"/>
      <c r="GB19" s="178"/>
      <c r="GC19" s="173"/>
      <c r="GD19" s="178"/>
      <c r="GE19" s="173"/>
      <c r="GF19" s="178"/>
      <c r="GG19" s="173"/>
      <c r="GH19" s="178"/>
      <c r="GI19" s="173"/>
      <c r="GJ19" s="178"/>
      <c r="GK19" s="275"/>
      <c r="GS19" s="211"/>
      <c r="GT19" s="211"/>
      <c r="GU19" s="211"/>
      <c r="GV19" s="211"/>
      <c r="GW19" s="211"/>
      <c r="GX19" s="211"/>
      <c r="GY19" s="211"/>
      <c r="GZ19" s="211"/>
      <c r="HA19" s="126">
        <f>ROW()</f>
        <v>19</v>
      </c>
      <c r="HB19" s="176" t="s">
        <v>110</v>
      </c>
      <c r="HD19" s="176">
        <v>196542.43749999994</v>
      </c>
      <c r="HE19" s="176">
        <v>20637.562500000058</v>
      </c>
      <c r="HF19" s="176">
        <f t="shared" si="12"/>
        <v>217180</v>
      </c>
      <c r="HG19" s="176">
        <v>89802</v>
      </c>
      <c r="HH19" s="176">
        <f t="shared" si="12"/>
        <v>306982</v>
      </c>
      <c r="HI19" s="176">
        <v>0</v>
      </c>
      <c r="HJ19" s="176">
        <f t="shared" si="12"/>
        <v>306982</v>
      </c>
      <c r="HK19" s="176">
        <v>0</v>
      </c>
      <c r="HL19" s="176">
        <f t="shared" si="12"/>
        <v>306982</v>
      </c>
      <c r="HM19" s="176">
        <v>0</v>
      </c>
      <c r="HN19" s="176">
        <f t="shared" si="12"/>
        <v>306982</v>
      </c>
      <c r="HO19" s="176"/>
      <c r="HP19" s="176"/>
      <c r="HQ19" s="126">
        <f>ROW()</f>
        <v>19</v>
      </c>
      <c r="HR19" s="265" t="s">
        <v>111</v>
      </c>
      <c r="HS19" s="265"/>
      <c r="HT19" s="276">
        <f t="shared" ref="HT19:ID19" si="41">SUM(HT17:HT18)</f>
        <v>-4837098.7700000005</v>
      </c>
      <c r="HU19" s="276">
        <f t="shared" si="41"/>
        <v>-1649021.2299999997</v>
      </c>
      <c r="HV19" s="276">
        <f t="shared" si="41"/>
        <v>-6486120</v>
      </c>
      <c r="HW19" s="276">
        <f t="shared" si="41"/>
        <v>0</v>
      </c>
      <c r="HX19" s="276">
        <f t="shared" si="41"/>
        <v>-6486120</v>
      </c>
      <c r="HY19" s="276">
        <f t="shared" si="41"/>
        <v>1472877.8700000003</v>
      </c>
      <c r="HZ19" s="276">
        <f t="shared" si="41"/>
        <v>-5013242.13</v>
      </c>
      <c r="IA19" s="276">
        <f t="shared" si="41"/>
        <v>4390318.74</v>
      </c>
      <c r="IB19" s="276">
        <f t="shared" si="41"/>
        <v>-622923.3899999999</v>
      </c>
      <c r="IC19" s="276">
        <f t="shared" si="41"/>
        <v>0</v>
      </c>
      <c r="ID19" s="276">
        <f t="shared" si="41"/>
        <v>-622923.3899999999</v>
      </c>
      <c r="IE19" s="276"/>
      <c r="IF19" s="276"/>
      <c r="IG19" s="126">
        <f>ROW()</f>
        <v>19</v>
      </c>
      <c r="IH19" s="135"/>
      <c r="II19" s="160"/>
      <c r="IJ19" s="220"/>
      <c r="IK19" s="220"/>
      <c r="IL19" s="220"/>
      <c r="IM19" s="220"/>
      <c r="IN19" s="220"/>
      <c r="IO19" s="220"/>
      <c r="IP19" s="220"/>
      <c r="IQ19" s="220"/>
      <c r="IR19" s="220"/>
      <c r="IS19" s="220"/>
      <c r="IT19" s="220"/>
      <c r="IU19" s="220"/>
      <c r="IV19" s="220"/>
      <c r="IW19" s="126">
        <f>ROW()</f>
        <v>19</v>
      </c>
      <c r="IX19" s="160" t="s">
        <v>112</v>
      </c>
      <c r="IY19" s="277">
        <v>0.21</v>
      </c>
      <c r="IZ19" s="248">
        <f t="shared" ref="IZ19:JJ19" si="42">-IZ17*$IY$19</f>
        <v>-1395514.7901836429</v>
      </c>
      <c r="JA19" s="248">
        <f t="shared" si="42"/>
        <v>418985.27129533677</v>
      </c>
      <c r="JB19" s="248">
        <f t="shared" si="42"/>
        <v>-976529.51888830611</v>
      </c>
      <c r="JC19" s="248">
        <f t="shared" si="42"/>
        <v>-325509.83962943556</v>
      </c>
      <c r="JD19" s="248">
        <f t="shared" si="42"/>
        <v>-1302039.3585177416</v>
      </c>
      <c r="JE19" s="248">
        <f t="shared" si="42"/>
        <v>0</v>
      </c>
      <c r="JF19" s="248">
        <f t="shared" si="42"/>
        <v>-1302039.3585177416</v>
      </c>
      <c r="JG19" s="248">
        <f t="shared" si="42"/>
        <v>0</v>
      </c>
      <c r="JH19" s="248">
        <f t="shared" si="42"/>
        <v>-1302039.3585177416</v>
      </c>
      <c r="JI19" s="248">
        <f t="shared" si="42"/>
        <v>0</v>
      </c>
      <c r="JJ19" s="248">
        <f t="shared" si="42"/>
        <v>-1302039.3585177416</v>
      </c>
      <c r="JK19" s="248"/>
      <c r="JL19" s="248"/>
      <c r="JM19" s="126">
        <f>ROW()</f>
        <v>19</v>
      </c>
      <c r="JN19" s="222" t="s">
        <v>109</v>
      </c>
      <c r="JO19" s="135"/>
      <c r="JP19" s="239">
        <v>11116484.991072919</v>
      </c>
      <c r="JQ19" s="239">
        <v>223450.68884317949</v>
      </c>
      <c r="JR19" s="255">
        <f t="shared" si="28"/>
        <v>11339935.679916099</v>
      </c>
      <c r="JS19" s="255">
        <v>0</v>
      </c>
      <c r="JT19" s="255">
        <f t="shared" si="29"/>
        <v>11339935.679916099</v>
      </c>
      <c r="JU19" s="255">
        <v>0</v>
      </c>
      <c r="JV19" s="255">
        <f t="shared" si="30"/>
        <v>11339935.679916099</v>
      </c>
      <c r="JW19" s="255"/>
      <c r="JX19" s="255">
        <f t="shared" si="30"/>
        <v>11339935.679916099</v>
      </c>
      <c r="JY19" s="255"/>
      <c r="JZ19" s="255">
        <f t="shared" si="30"/>
        <v>11339935.679916099</v>
      </c>
      <c r="KA19" s="255"/>
      <c r="KB19" s="255"/>
      <c r="KC19" s="126">
        <f>ROW()</f>
        <v>19</v>
      </c>
      <c r="KD19" s="132" t="s">
        <v>113</v>
      </c>
      <c r="KF19" s="214">
        <v>-1335992018.2306712</v>
      </c>
      <c r="KG19" s="214">
        <v>20193342.25231719</v>
      </c>
      <c r="KH19" s="214">
        <f>SUM(KF19:KG19)</f>
        <v>-1315798675.978354</v>
      </c>
      <c r="KI19" s="211">
        <v>0</v>
      </c>
      <c r="KJ19" s="214">
        <f>KH19+KI19</f>
        <v>-1315798675.978354</v>
      </c>
      <c r="KK19" s="211">
        <v>0</v>
      </c>
      <c r="KL19" s="214">
        <f>KJ19+KK19</f>
        <v>-1315798675.978354</v>
      </c>
      <c r="KM19" s="211">
        <v>0</v>
      </c>
      <c r="KN19" s="214">
        <f>KL19+KM19</f>
        <v>-1315798675.978354</v>
      </c>
      <c r="KO19" s="211">
        <v>0</v>
      </c>
      <c r="KP19" s="214">
        <f>KN19+KO19</f>
        <v>-1315798675.978354</v>
      </c>
      <c r="KQ19" s="211"/>
      <c r="KR19" s="214"/>
      <c r="KS19" s="126">
        <f>ROW()</f>
        <v>19</v>
      </c>
      <c r="KT19" s="180" t="s">
        <v>114</v>
      </c>
      <c r="KV19" s="211">
        <v>70985747.863254011</v>
      </c>
      <c r="KW19" s="278">
        <v>-5712727.21786201</v>
      </c>
      <c r="KX19" s="211">
        <f>KV19+KW19</f>
        <v>65273020.645392001</v>
      </c>
      <c r="KY19" s="211"/>
      <c r="KZ19" s="211">
        <f>KX19+KY19</f>
        <v>65273020.645392001</v>
      </c>
      <c r="LA19" s="211"/>
      <c r="LB19" s="211">
        <f>KZ19+LA19</f>
        <v>65273020.645392001</v>
      </c>
      <c r="LC19" s="211"/>
      <c r="LD19" s="211">
        <f>LB19+LC19</f>
        <v>65273020.645392001</v>
      </c>
      <c r="LE19" s="211"/>
      <c r="LF19" s="211">
        <f>LD19+LE19</f>
        <v>65273020.645392001</v>
      </c>
      <c r="LG19" s="211"/>
      <c r="LH19" s="211"/>
      <c r="LI19" s="126">
        <f>ROW()</f>
        <v>19</v>
      </c>
      <c r="LJ19" s="180" t="s">
        <v>115</v>
      </c>
      <c r="LK19" s="211"/>
      <c r="LL19" s="211">
        <f>LL17</f>
        <v>4542900.99</v>
      </c>
      <c r="LM19" s="211">
        <f>LM17</f>
        <v>88086.051040000282</v>
      </c>
      <c r="LN19" s="211">
        <f>SUM(LL19:LM19)</f>
        <v>4630987.0410400005</v>
      </c>
      <c r="LO19" s="211">
        <f>LO17</f>
        <v>0</v>
      </c>
      <c r="LP19" s="211">
        <f>SUM(LN19:LO19)</f>
        <v>4630987.0410400005</v>
      </c>
      <c r="LQ19" s="211">
        <f>LQ17</f>
        <v>0</v>
      </c>
      <c r="LR19" s="211">
        <f>SUM(LP19:LQ19)</f>
        <v>4630987.0410400005</v>
      </c>
      <c r="LS19" s="211">
        <f>LS17</f>
        <v>0</v>
      </c>
      <c r="LT19" s="211">
        <f>SUM(LR19:LS19)</f>
        <v>4630987.0410400005</v>
      </c>
      <c r="LU19" s="211">
        <f>LU17</f>
        <v>0</v>
      </c>
      <c r="LV19" s="211">
        <f>SUM(LT19:LU19)</f>
        <v>4630987.0410400005</v>
      </c>
      <c r="LW19" s="211"/>
      <c r="LX19" s="211"/>
      <c r="LY19" s="126">
        <f>ROW()</f>
        <v>19</v>
      </c>
      <c r="LZ19" s="160" t="s">
        <v>116</v>
      </c>
      <c r="MB19" s="236"/>
      <c r="MC19" s="236"/>
      <c r="MD19" s="236"/>
      <c r="ME19" s="236"/>
      <c r="MF19" s="236"/>
      <c r="MG19" s="236"/>
      <c r="MH19" s="176"/>
      <c r="MI19" s="236">
        <v>4573254.9136191681</v>
      </c>
      <c r="MJ19" s="236"/>
      <c r="MK19" s="236">
        <v>708572.35786065087</v>
      </c>
      <c r="ML19" s="236"/>
      <c r="MM19" s="236">
        <v>0</v>
      </c>
      <c r="MN19" s="236"/>
      <c r="MO19" s="24">
        <f>ROW()</f>
        <v>19</v>
      </c>
      <c r="MP19" s="211" t="s">
        <v>117</v>
      </c>
      <c r="MQ19" s="211"/>
      <c r="MR19" s="279"/>
      <c r="MS19" s="279"/>
      <c r="MT19" s="279"/>
      <c r="MU19" s="279"/>
      <c r="MV19" s="279"/>
      <c r="MW19" s="280"/>
      <c r="MX19" s="280">
        <v>76861294.555066049</v>
      </c>
      <c r="MY19" s="280">
        <f>MZ19-MX19</f>
        <v>-701437.75289873779</v>
      </c>
      <c r="MZ19" s="280">
        <v>76159856.802167311</v>
      </c>
      <c r="NA19" s="280">
        <f>-MZ19</f>
        <v>-76159856.802167311</v>
      </c>
      <c r="NB19" s="281">
        <v>0</v>
      </c>
      <c r="NC19" s="281"/>
      <c r="ND19" s="281"/>
      <c r="NE19" s="126">
        <f>ROW()</f>
        <v>19</v>
      </c>
      <c r="NF19" s="260" t="s">
        <v>118</v>
      </c>
      <c r="NG19" s="260"/>
      <c r="NH19" s="282">
        <f>-NI19</f>
        <v>36930273.955217995</v>
      </c>
      <c r="NI19" s="282">
        <v>-36930273.955217995</v>
      </c>
      <c r="NJ19" s="282">
        <f t="shared" ref="NJ19:NR20" si="43">SUM(NH19:NI19)</f>
        <v>0</v>
      </c>
      <c r="NK19" s="261">
        <v>0</v>
      </c>
      <c r="NL19" s="261">
        <f t="shared" si="43"/>
        <v>0</v>
      </c>
      <c r="NM19" s="261">
        <v>0</v>
      </c>
      <c r="NN19" s="262">
        <f t="shared" si="43"/>
        <v>0</v>
      </c>
      <c r="NO19" s="283">
        <v>0</v>
      </c>
      <c r="NP19" s="264">
        <f t="shared" si="43"/>
        <v>0</v>
      </c>
      <c r="NQ19" s="283">
        <v>0</v>
      </c>
      <c r="NR19" s="264">
        <f t="shared" si="43"/>
        <v>0</v>
      </c>
      <c r="NS19" s="261"/>
      <c r="NT19" s="282"/>
      <c r="NU19" s="126">
        <f>ROW()</f>
        <v>19</v>
      </c>
      <c r="NV19" s="260" t="s">
        <v>119</v>
      </c>
      <c r="NW19" s="260"/>
      <c r="NX19" s="282">
        <v>0</v>
      </c>
      <c r="NY19" s="282">
        <v>0</v>
      </c>
      <c r="NZ19" s="282">
        <f t="shared" ref="NZ19:OB20" si="44">SUM(NX19:NY19)</f>
        <v>0</v>
      </c>
      <c r="OA19" s="282"/>
      <c r="OB19" s="282">
        <f t="shared" si="44"/>
        <v>0</v>
      </c>
      <c r="OC19" s="211"/>
      <c r="OD19" s="211"/>
      <c r="OE19" s="211"/>
      <c r="OF19" s="211"/>
      <c r="OG19" s="211"/>
      <c r="OH19" s="211"/>
      <c r="OI19" s="211"/>
      <c r="OJ19" s="211"/>
      <c r="OK19" s="126">
        <f>ROW()</f>
        <v>19</v>
      </c>
      <c r="OM19" s="136"/>
      <c r="ON19" s="136"/>
      <c r="OO19" s="136"/>
      <c r="OP19" s="284"/>
      <c r="OQ19" s="284"/>
      <c r="OR19" s="282"/>
      <c r="OS19" s="282"/>
      <c r="OT19" s="282"/>
      <c r="OU19" s="282"/>
      <c r="OV19" s="282"/>
      <c r="OW19" s="282"/>
      <c r="OX19" s="282"/>
      <c r="OY19" s="282"/>
      <c r="OZ19" s="282"/>
      <c r="PA19" s="126">
        <f>ROW()</f>
        <v>19</v>
      </c>
      <c r="PB19" s="268" t="s">
        <v>120</v>
      </c>
      <c r="PC19" s="130"/>
      <c r="PD19" s="644">
        <v>0</v>
      </c>
      <c r="PE19" s="644">
        <v>0</v>
      </c>
      <c r="PF19" s="644">
        <v>0</v>
      </c>
      <c r="PG19" s="644">
        <v>0</v>
      </c>
      <c r="PH19" s="644">
        <f t="shared" ref="PH19:PH22" si="45">PF19+PG19</f>
        <v>0</v>
      </c>
      <c r="PI19" s="644">
        <v>0</v>
      </c>
      <c r="PJ19" s="644">
        <f t="shared" ref="PJ19:PJ22" si="46">PH19+PI19</f>
        <v>0</v>
      </c>
      <c r="PK19" s="644">
        <v>0</v>
      </c>
      <c r="PL19" s="644">
        <f t="shared" ref="PL19:PL22" si="47">PJ19+PK19</f>
        <v>0</v>
      </c>
      <c r="PM19" s="644">
        <v>0</v>
      </c>
      <c r="PN19" s="644">
        <f t="shared" ref="PN19:PN22" si="48">PL19+PM19</f>
        <v>0</v>
      </c>
      <c r="PO19" s="212"/>
      <c r="PP19" s="212"/>
      <c r="PQ19" s="126">
        <f>ROW()</f>
        <v>19</v>
      </c>
      <c r="PR19" s="25" t="s">
        <v>121</v>
      </c>
      <c r="PS19" s="27"/>
      <c r="PT19" s="285"/>
      <c r="PU19" s="285"/>
      <c r="PV19" s="286">
        <f>PT19+PU19</f>
        <v>0</v>
      </c>
      <c r="PW19" s="286">
        <v>-90132147.473370671</v>
      </c>
      <c r="PX19" s="286">
        <f>PV19+PW19</f>
        <v>-90132147.473370671</v>
      </c>
      <c r="PY19" s="286">
        <v>-166759056.9989773</v>
      </c>
      <c r="PZ19" s="286">
        <f>PX19+PY19</f>
        <v>-256891204.47234797</v>
      </c>
      <c r="QA19" s="286">
        <v>-143568371.99825859</v>
      </c>
      <c r="QB19" s="286">
        <f>PZ19+QA19</f>
        <v>-400459576.47060657</v>
      </c>
      <c r="QC19" s="286">
        <v>-73436267.902879477</v>
      </c>
      <c r="QD19" s="286">
        <f>QB19+QC19</f>
        <v>-473895844.37348604</v>
      </c>
      <c r="QE19" s="286"/>
      <c r="QF19" s="286"/>
      <c r="QG19" s="126">
        <f>ROW()</f>
        <v>19</v>
      </c>
      <c r="QH19" s="27" t="s">
        <v>96</v>
      </c>
      <c r="QI19" s="27"/>
      <c r="QJ19" s="192"/>
      <c r="QK19" s="192"/>
      <c r="QL19" s="235">
        <v>15881825.399999995</v>
      </c>
      <c r="QM19" s="235">
        <f t="shared" si="32"/>
        <v>-173410.64999999478</v>
      </c>
      <c r="QN19" s="232">
        <v>15708414.75</v>
      </c>
      <c r="QO19" s="235">
        <f t="shared" si="32"/>
        <v>-3259681.4000000004</v>
      </c>
      <c r="QP19" s="232">
        <v>12448733.35</v>
      </c>
      <c r="QQ19" s="235">
        <f t="shared" si="33"/>
        <v>-5044526.0199999996</v>
      </c>
      <c r="QR19" s="232">
        <v>7404207.3300000001</v>
      </c>
      <c r="QS19" s="235">
        <f t="shared" si="34"/>
        <v>-1549170.4100000001</v>
      </c>
      <c r="QT19" s="232">
        <v>5855036.9199999999</v>
      </c>
      <c r="QU19" s="235"/>
      <c r="QV19" s="232"/>
      <c r="QW19" s="142">
        <f>ROW()</f>
        <v>19</v>
      </c>
      <c r="QX19" s="145" t="s">
        <v>114</v>
      </c>
      <c r="QY19" s="145"/>
      <c r="QZ19" s="287"/>
      <c r="RA19" s="287"/>
      <c r="RB19" s="287"/>
      <c r="RC19" s="288">
        <v>0</v>
      </c>
      <c r="RD19" s="288">
        <f t="shared" si="15"/>
        <v>0</v>
      </c>
      <c r="RE19" s="288">
        <v>-137.18157599999998</v>
      </c>
      <c r="RF19" s="288">
        <f t="shared" si="15"/>
        <v>-137.18157599999998</v>
      </c>
      <c r="RG19" s="288">
        <v>-143.14255199999999</v>
      </c>
      <c r="RH19" s="288">
        <f t="shared" si="15"/>
        <v>-280.32412799999997</v>
      </c>
      <c r="RI19" s="288">
        <v>-143.14255200000002</v>
      </c>
      <c r="RJ19" s="288">
        <f t="shared" si="15"/>
        <v>-423.46668</v>
      </c>
      <c r="RK19" s="288"/>
      <c r="RL19" s="288"/>
      <c r="RM19" s="142">
        <f>ROW()</f>
        <v>19</v>
      </c>
      <c r="RN19" s="27" t="s">
        <v>114</v>
      </c>
      <c r="RO19" s="233"/>
      <c r="RP19" s="288"/>
      <c r="RQ19" s="288"/>
      <c r="RR19" s="288"/>
      <c r="RS19" s="289">
        <v>168710.14078799999</v>
      </c>
      <c r="RT19" s="289">
        <f t="shared" si="16"/>
        <v>168710.14078799999</v>
      </c>
      <c r="RU19" s="289">
        <v>3282945.3242039997</v>
      </c>
      <c r="RV19" s="289">
        <f t="shared" si="17"/>
        <v>3451655.4649919998</v>
      </c>
      <c r="RW19" s="289">
        <v>3837403.1659739986</v>
      </c>
      <c r="RX19" s="289">
        <f t="shared" si="17"/>
        <v>7289058.6309659984</v>
      </c>
      <c r="RY19" s="289">
        <v>4317495.8143800031</v>
      </c>
      <c r="RZ19" s="289">
        <f t="shared" si="17"/>
        <v>11606554.445346002</v>
      </c>
      <c r="SA19" s="288"/>
      <c r="SB19" s="290"/>
    </row>
    <row r="20" spans="1:496" ht="15" thickBot="1" x14ac:dyDescent="0.4">
      <c r="A20" s="126">
        <f>ROW()</f>
        <v>20</v>
      </c>
      <c r="B20" s="291" t="s">
        <v>122</v>
      </c>
      <c r="C20" s="132"/>
      <c r="D20" s="148"/>
      <c r="E20" s="236">
        <v>-7002797.5</v>
      </c>
      <c r="F20" s="237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152">
        <f>ROW()</f>
        <v>20</v>
      </c>
      <c r="R20" s="200" t="s">
        <v>123</v>
      </c>
      <c r="S20" s="201"/>
      <c r="T20" s="238">
        <v>8647.380000000001</v>
      </c>
      <c r="U20" s="238">
        <f>-T20</f>
        <v>-8647.380000000001</v>
      </c>
      <c r="V20" s="239">
        <f t="shared" si="18"/>
        <v>0</v>
      </c>
      <c r="W20" s="157"/>
      <c r="X20" s="240">
        <f t="shared" si="18"/>
        <v>0</v>
      </c>
      <c r="Y20" s="157"/>
      <c r="Z20" s="240">
        <f t="shared" si="6"/>
        <v>0</v>
      </c>
      <c r="AA20" s="157"/>
      <c r="AB20" s="240">
        <f t="shared" si="7"/>
        <v>0</v>
      </c>
      <c r="AC20" s="157"/>
      <c r="AD20" s="240">
        <f t="shared" si="8"/>
        <v>0</v>
      </c>
      <c r="AE20" s="157"/>
      <c r="AF20" s="240">
        <f t="shared" si="9"/>
        <v>0</v>
      </c>
      <c r="AG20" s="126">
        <f>ROW()</f>
        <v>20</v>
      </c>
      <c r="AH20" s="158" t="s">
        <v>124</v>
      </c>
      <c r="AI20" s="241"/>
      <c r="AJ20" s="173">
        <f>AJ16*AJ18</f>
        <v>10317427619.495258</v>
      </c>
      <c r="AK20" s="173">
        <f>AK16*AK18</f>
        <v>1102955</v>
      </c>
      <c r="AL20" s="163">
        <f>SUM(AJ20:AK20)</f>
        <v>10318530574.495258</v>
      </c>
      <c r="AM20" s="173">
        <f>AM16*AM18</f>
        <v>0</v>
      </c>
      <c r="AN20" s="163">
        <v>10318530574.495258</v>
      </c>
      <c r="AO20" s="163">
        <v>0</v>
      </c>
      <c r="AP20" s="163">
        <f>SUM(AN20:AO20)</f>
        <v>10318530574.495258</v>
      </c>
      <c r="AQ20" s="163">
        <v>0</v>
      </c>
      <c r="AR20" s="163">
        <f>SUM(AP20:AQ20)</f>
        <v>10318530574.495258</v>
      </c>
      <c r="AS20" s="163">
        <v>0</v>
      </c>
      <c r="AT20" s="163">
        <f>SUM(AR20:AS20)</f>
        <v>10318530574.495258</v>
      </c>
      <c r="AU20" s="163"/>
      <c r="AV20" s="163"/>
      <c r="AW20" s="126">
        <f>ROW()</f>
        <v>20</v>
      </c>
      <c r="AX20" s="160" t="s">
        <v>125</v>
      </c>
      <c r="AY20" s="161"/>
      <c r="AZ20" s="206">
        <v>3764195.8000000007</v>
      </c>
      <c r="BA20" s="206">
        <v>0</v>
      </c>
      <c r="BB20" s="206">
        <f>SUM(AZ20:BA20)</f>
        <v>3764195.8000000007</v>
      </c>
      <c r="BC20" s="206">
        <v>717573.36542599928</v>
      </c>
      <c r="BD20" s="206">
        <f>SUM(BB20:BC20)</f>
        <v>4481769.165426</v>
      </c>
      <c r="BE20" s="206">
        <v>-1452302.8297260003</v>
      </c>
      <c r="BF20" s="206">
        <f>SUM(BD20:BE20)</f>
        <v>3029466.3356999997</v>
      </c>
      <c r="BG20" s="206">
        <v>-395193.22033799998</v>
      </c>
      <c r="BH20" s="206">
        <f>SUM(BF20:BG20)</f>
        <v>2634273.1153619997</v>
      </c>
      <c r="BI20" s="206">
        <v>-743533.59620399983</v>
      </c>
      <c r="BJ20" s="206">
        <f>SUM(BH20:BI20)</f>
        <v>1890739.5191579999</v>
      </c>
      <c r="BK20" s="206"/>
      <c r="BL20" s="206"/>
      <c r="BM20" s="126">
        <f>ROW()</f>
        <v>20</v>
      </c>
      <c r="BN20" s="129" t="s">
        <v>126</v>
      </c>
      <c r="BP20" s="274"/>
      <c r="BQ20" s="292">
        <v>2.6200000000000001E-2</v>
      </c>
      <c r="BR20" s="292">
        <v>2.6200000000000001E-2</v>
      </c>
      <c r="BS20" s="292">
        <v>2.6200000000000001E-2</v>
      </c>
      <c r="BT20" s="292">
        <v>2.6200000000000001E-2</v>
      </c>
      <c r="BU20" s="292">
        <v>2.6200000000000001E-2</v>
      </c>
      <c r="BV20" s="292">
        <f>+BU20</f>
        <v>2.6200000000000001E-2</v>
      </c>
      <c r="BW20" s="292">
        <v>2.5499999999999998E-2</v>
      </c>
      <c r="BX20" s="292">
        <f>+BW20</f>
        <v>2.5499999999999998E-2</v>
      </c>
      <c r="BY20" s="292">
        <v>2.5499999999999998E-2</v>
      </c>
      <c r="BZ20" s="292">
        <f>+BY20</f>
        <v>2.5499999999999998E-2</v>
      </c>
      <c r="CA20" s="292"/>
      <c r="CB20" s="292"/>
      <c r="CC20" s="126">
        <f>ROW()</f>
        <v>20</v>
      </c>
      <c r="CD20" s="293" t="s">
        <v>112</v>
      </c>
      <c r="CE20" s="294">
        <v>0.21</v>
      </c>
      <c r="CF20" s="208">
        <v>-4184997.8652182403</v>
      </c>
      <c r="CG20" s="208">
        <v>791011.46521824028</v>
      </c>
      <c r="CH20" s="208">
        <f t="shared" ref="CH20:CP20" si="49">SUM(CF20:CG20)</f>
        <v>-3393986.4</v>
      </c>
      <c r="CI20" s="208">
        <v>0</v>
      </c>
      <c r="CJ20" s="208">
        <f t="shared" si="49"/>
        <v>-3393986.4</v>
      </c>
      <c r="CK20" s="130"/>
      <c r="CL20" s="208">
        <f t="shared" si="49"/>
        <v>-3393986.4</v>
      </c>
      <c r="CM20" s="130"/>
      <c r="CN20" s="208">
        <f t="shared" si="49"/>
        <v>-3393986.4</v>
      </c>
      <c r="CO20" s="130"/>
      <c r="CP20" s="208">
        <f t="shared" si="49"/>
        <v>-3393986.4</v>
      </c>
      <c r="CQ20" s="130"/>
      <c r="CR20" s="208"/>
      <c r="CS20" s="126">
        <f>ROW()</f>
        <v>20</v>
      </c>
      <c r="CT20" s="209" t="s">
        <v>127</v>
      </c>
      <c r="CU20" s="209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126">
        <f>ROW()</f>
        <v>20</v>
      </c>
      <c r="DJ20" s="251" t="s">
        <v>115</v>
      </c>
      <c r="DK20" s="251"/>
      <c r="DL20" s="282">
        <f>DL18</f>
        <v>88405965.112160012</v>
      </c>
      <c r="DM20" s="282">
        <f>DM18</f>
        <v>-2208.3352379947901</v>
      </c>
      <c r="DN20" s="212">
        <f>DL20+DM20</f>
        <v>88403756.776922017</v>
      </c>
      <c r="DO20" s="282">
        <f>DO18</f>
        <v>0</v>
      </c>
      <c r="DP20" s="282">
        <f>DN20+DO20</f>
        <v>88403756.776922017</v>
      </c>
      <c r="DQ20" s="282">
        <f>DQ18</f>
        <v>0</v>
      </c>
      <c r="DR20" s="282">
        <f>SUM(DP20:DQ20)</f>
        <v>88403756.776922017</v>
      </c>
      <c r="DS20" s="282">
        <f>DS18</f>
        <v>0</v>
      </c>
      <c r="DT20" s="282">
        <f>SUM(DR20:DS20)</f>
        <v>88403756.776922017</v>
      </c>
      <c r="DU20" s="282">
        <f>DU18</f>
        <v>0</v>
      </c>
      <c r="DV20" s="282">
        <f>SUM(DT20:DU20)</f>
        <v>88403756.776922017</v>
      </c>
      <c r="DW20" s="282"/>
      <c r="DX20" s="282"/>
      <c r="DY20" s="126">
        <f>ROW()</f>
        <v>20</v>
      </c>
      <c r="DZ20" s="227"/>
      <c r="EA20" s="132"/>
      <c r="EB20" s="132"/>
      <c r="EC20" s="132"/>
      <c r="ED20" s="4"/>
      <c r="EE20" s="132"/>
      <c r="EF20" s="4"/>
      <c r="EG20" s="132"/>
      <c r="EH20" s="4"/>
      <c r="EI20" s="132"/>
      <c r="EJ20" s="4"/>
      <c r="EK20" s="132"/>
      <c r="EL20" s="4"/>
      <c r="EM20" s="132"/>
      <c r="EN20" s="4"/>
      <c r="EO20" s="126">
        <f>ROW()</f>
        <v>20</v>
      </c>
      <c r="EP20" s="132" t="s">
        <v>88</v>
      </c>
      <c r="EQ20" s="166"/>
      <c r="ER20" s="166">
        <f>ER18</f>
        <v>1343861.8443840472</v>
      </c>
      <c r="ES20" s="166">
        <f>ES18</f>
        <v>89605.877021006425</v>
      </c>
      <c r="ET20" s="166">
        <f>ER20+ES20</f>
        <v>1433467.7214050535</v>
      </c>
      <c r="EU20" s="166">
        <f>EU18</f>
        <v>0</v>
      </c>
      <c r="EV20" s="166">
        <f>ET20+EU20</f>
        <v>1433467.7214050535</v>
      </c>
      <c r="EW20" s="166">
        <f>EW18</f>
        <v>0</v>
      </c>
      <c r="EX20" s="166">
        <f>EV20+EW20</f>
        <v>1433467.7214050535</v>
      </c>
      <c r="EY20" s="166">
        <f>EY18</f>
        <v>0</v>
      </c>
      <c r="EZ20" s="166">
        <f>EX20+EY20</f>
        <v>1433467.7214050535</v>
      </c>
      <c r="FA20" s="166">
        <f>FA18</f>
        <v>0</v>
      </c>
      <c r="FB20" s="166">
        <f>EZ20+FA20</f>
        <v>1433467.7214050535</v>
      </c>
      <c r="FC20" s="166"/>
      <c r="FD20" s="166"/>
      <c r="FE20" s="126">
        <f>ROW()</f>
        <v>20</v>
      </c>
      <c r="FF20" s="215" t="s">
        <v>128</v>
      </c>
      <c r="FH20" s="212">
        <v>667228.19858253188</v>
      </c>
      <c r="FI20" s="212">
        <v>1327852.6021819038</v>
      </c>
      <c r="FJ20" s="250">
        <f t="shared" si="36"/>
        <v>1995080.8007644357</v>
      </c>
      <c r="FK20" s="212">
        <v>-469923.05705742119</v>
      </c>
      <c r="FL20" s="250">
        <f t="shared" si="37"/>
        <v>1525157.7437070145</v>
      </c>
      <c r="FM20" s="212">
        <v>93379.763959307689</v>
      </c>
      <c r="FN20" s="250">
        <f t="shared" si="38"/>
        <v>1618537.5076663222</v>
      </c>
      <c r="FO20" s="212">
        <v>172181.22199609107</v>
      </c>
      <c r="FP20" s="250">
        <f t="shared" si="39"/>
        <v>1790718.7296624132</v>
      </c>
      <c r="FQ20" s="212">
        <v>400176.15401689801</v>
      </c>
      <c r="FR20" s="250">
        <f t="shared" si="40"/>
        <v>2190894.8836793113</v>
      </c>
      <c r="FS20" s="212"/>
      <c r="FT20" s="250"/>
      <c r="FU20" s="126">
        <f>ROW()</f>
        <v>20</v>
      </c>
      <c r="FV20" s="217" t="s">
        <v>129</v>
      </c>
      <c r="FW20" s="295"/>
      <c r="GS20" s="211"/>
      <c r="GT20" s="211"/>
      <c r="GU20" s="211"/>
      <c r="GV20" s="211"/>
      <c r="GW20" s="211"/>
      <c r="GX20" s="211"/>
      <c r="GY20" s="211"/>
      <c r="GZ20" s="211"/>
      <c r="HA20" s="126">
        <f>ROW()</f>
        <v>20</v>
      </c>
      <c r="HB20" s="160" t="s">
        <v>72</v>
      </c>
      <c r="HC20" s="296"/>
      <c r="HD20" s="245">
        <f>SUM(HD16:HD19)</f>
        <v>6500901.3481634129</v>
      </c>
      <c r="HE20" s="245">
        <f t="shared" ref="HE20:HN20" si="50">SUM(HE16:HE19)</f>
        <v>1033763.7840479165</v>
      </c>
      <c r="HF20" s="245">
        <f t="shared" si="50"/>
        <v>7534665.1322113294</v>
      </c>
      <c r="HG20" s="245">
        <f t="shared" si="50"/>
        <v>947448.74396524625</v>
      </c>
      <c r="HH20" s="245">
        <f t="shared" si="50"/>
        <v>8482113.8761765752</v>
      </c>
      <c r="HI20" s="245">
        <f t="shared" si="50"/>
        <v>0</v>
      </c>
      <c r="HJ20" s="245">
        <f t="shared" si="50"/>
        <v>8482113.8761765752</v>
      </c>
      <c r="HK20" s="245">
        <f t="shared" si="50"/>
        <v>0</v>
      </c>
      <c r="HL20" s="245">
        <f t="shared" si="50"/>
        <v>8482113.8761765752</v>
      </c>
      <c r="HM20" s="245">
        <f t="shared" si="50"/>
        <v>0</v>
      </c>
      <c r="HN20" s="245">
        <f t="shared" si="50"/>
        <v>8482113.8761765752</v>
      </c>
      <c r="HO20" s="245"/>
      <c r="HP20" s="245"/>
      <c r="HQ20" s="126">
        <f>ROW()</f>
        <v>20</v>
      </c>
      <c r="IG20" s="126">
        <f>ROW()</f>
        <v>20</v>
      </c>
      <c r="IH20" s="135" t="s">
        <v>130</v>
      </c>
      <c r="II20" s="135"/>
      <c r="IJ20" s="173">
        <f t="shared" ref="IJ20:IT20" si="51">+IJ18</f>
        <v>92575.449763931756</v>
      </c>
      <c r="IK20" s="173">
        <f t="shared" si="51"/>
        <v>-83667.238430449957</v>
      </c>
      <c r="IL20" s="173">
        <f t="shared" si="51"/>
        <v>8908.2113334817986</v>
      </c>
      <c r="IM20" s="173">
        <f t="shared" si="51"/>
        <v>0</v>
      </c>
      <c r="IN20" s="173">
        <f t="shared" si="51"/>
        <v>8908.2113334817986</v>
      </c>
      <c r="IO20" s="173">
        <f t="shared" si="51"/>
        <v>0</v>
      </c>
      <c r="IP20" s="173">
        <f t="shared" si="51"/>
        <v>8908.2113334817986</v>
      </c>
      <c r="IQ20" s="173">
        <f t="shared" si="51"/>
        <v>0</v>
      </c>
      <c r="IR20" s="173">
        <f t="shared" si="51"/>
        <v>8908.2113334817986</v>
      </c>
      <c r="IS20" s="173">
        <f t="shared" si="51"/>
        <v>0</v>
      </c>
      <c r="IT20" s="173">
        <f t="shared" si="51"/>
        <v>8908.2113334817986</v>
      </c>
      <c r="IU20" s="173"/>
      <c r="IV20" s="173"/>
      <c r="IW20" s="126">
        <f>ROW()</f>
        <v>20</v>
      </c>
      <c r="IX20" s="160" t="s">
        <v>91</v>
      </c>
      <c r="IY20" s="160"/>
      <c r="IZ20" s="297">
        <f t="shared" ref="IZ20:JJ20" si="52">-IZ17-IZ19</f>
        <v>-5249793.7345003709</v>
      </c>
      <c r="JA20" s="297">
        <f t="shared" si="52"/>
        <v>1576182.6872538861</v>
      </c>
      <c r="JB20" s="297">
        <f t="shared" si="52"/>
        <v>-3673611.047246485</v>
      </c>
      <c r="JC20" s="297">
        <f t="shared" si="52"/>
        <v>-1224537.0157488291</v>
      </c>
      <c r="JD20" s="297">
        <f t="shared" si="52"/>
        <v>-4898148.0629953137</v>
      </c>
      <c r="JE20" s="297">
        <f t="shared" si="52"/>
        <v>0</v>
      </c>
      <c r="JF20" s="297">
        <f t="shared" si="52"/>
        <v>-4898148.0629953137</v>
      </c>
      <c r="JG20" s="297">
        <f t="shared" si="52"/>
        <v>0</v>
      </c>
      <c r="JH20" s="297">
        <f t="shared" si="52"/>
        <v>-4898148.0629953137</v>
      </c>
      <c r="JI20" s="297">
        <f t="shared" si="52"/>
        <v>0</v>
      </c>
      <c r="JJ20" s="297">
        <f t="shared" si="52"/>
        <v>-4898148.0629953137</v>
      </c>
      <c r="JK20" s="297"/>
      <c r="JL20" s="297"/>
      <c r="JM20" s="126">
        <f>ROW()</f>
        <v>20</v>
      </c>
      <c r="JN20" s="222" t="s">
        <v>128</v>
      </c>
      <c r="JO20" s="135"/>
      <c r="JP20" s="239">
        <v>30354720.108789455</v>
      </c>
      <c r="JQ20" s="239">
        <v>514493.33828667179</v>
      </c>
      <c r="JR20" s="255">
        <f t="shared" si="28"/>
        <v>30869213.447076127</v>
      </c>
      <c r="JS20" s="255">
        <v>0</v>
      </c>
      <c r="JT20" s="255">
        <f t="shared" si="29"/>
        <v>30869213.447076127</v>
      </c>
      <c r="JU20" s="255">
        <v>0</v>
      </c>
      <c r="JV20" s="255">
        <f t="shared" si="30"/>
        <v>30869213.447076127</v>
      </c>
      <c r="JW20" s="255"/>
      <c r="JX20" s="255">
        <f t="shared" si="30"/>
        <v>30869213.447076127</v>
      </c>
      <c r="JY20" s="255"/>
      <c r="JZ20" s="255">
        <f t="shared" si="30"/>
        <v>30869213.447076127</v>
      </c>
      <c r="KA20" s="255"/>
      <c r="KB20" s="255"/>
      <c r="KC20" s="126">
        <f>ROW()</f>
        <v>20</v>
      </c>
      <c r="KD20" s="132" t="s">
        <v>131</v>
      </c>
      <c r="KF20" s="214">
        <v>190815244.39800799</v>
      </c>
      <c r="KG20" s="214">
        <v>6628145.0003628135</v>
      </c>
      <c r="KH20" s="214">
        <f>SUM(KF20:KG20)</f>
        <v>197443389.3983708</v>
      </c>
      <c r="KI20" s="211">
        <v>0</v>
      </c>
      <c r="KJ20" s="214">
        <f>KH20+KI20</f>
        <v>197443389.3983708</v>
      </c>
      <c r="KK20" s="211">
        <v>0</v>
      </c>
      <c r="KL20" s="214">
        <f>KJ20+KK20</f>
        <v>197443389.3983708</v>
      </c>
      <c r="KM20" s="211">
        <v>0</v>
      </c>
      <c r="KN20" s="214">
        <f>KL20+KM20</f>
        <v>197443389.3983708</v>
      </c>
      <c r="KO20" s="211">
        <v>0</v>
      </c>
      <c r="KP20" s="214">
        <f>KN20+KO20</f>
        <v>197443389.3983708</v>
      </c>
      <c r="KQ20" s="211"/>
      <c r="KR20" s="214"/>
      <c r="KS20" s="126">
        <f>ROW()</f>
        <v>20</v>
      </c>
      <c r="KT20" s="180" t="s">
        <v>132</v>
      </c>
      <c r="KV20" s="276">
        <f t="shared" ref="KV20:LF20" si="53">SUM(KV16:KV19)</f>
        <v>442632026.03410596</v>
      </c>
      <c r="KW20" s="276">
        <f t="shared" si="53"/>
        <v>13661206.458797369</v>
      </c>
      <c r="KX20" s="276">
        <f t="shared" si="53"/>
        <v>456293232.49290329</v>
      </c>
      <c r="KY20" s="276">
        <f t="shared" si="53"/>
        <v>0</v>
      </c>
      <c r="KZ20" s="276">
        <f t="shared" si="53"/>
        <v>456293232.49290329</v>
      </c>
      <c r="LA20" s="276">
        <f t="shared" si="53"/>
        <v>0</v>
      </c>
      <c r="LB20" s="276">
        <f t="shared" si="53"/>
        <v>456293232.49290329</v>
      </c>
      <c r="LC20" s="276">
        <f t="shared" si="53"/>
        <v>0</v>
      </c>
      <c r="LD20" s="276">
        <f t="shared" si="53"/>
        <v>456293232.49290329</v>
      </c>
      <c r="LE20" s="276">
        <f t="shared" si="53"/>
        <v>0</v>
      </c>
      <c r="LF20" s="276">
        <f t="shared" si="53"/>
        <v>456293232.49290329</v>
      </c>
      <c r="LG20" s="276"/>
      <c r="LH20" s="276"/>
      <c r="LI20" s="126">
        <f>ROW()</f>
        <v>20</v>
      </c>
      <c r="LJ20" s="180" t="s">
        <v>133</v>
      </c>
      <c r="LK20" s="294">
        <v>0.21</v>
      </c>
      <c r="LL20" s="211">
        <f>-$LK$20*LL19</f>
        <v>-954009.20790000004</v>
      </c>
      <c r="LM20" s="211">
        <f>-$LK$20*LM19</f>
        <v>-18498.07071840006</v>
      </c>
      <c r="LN20" s="211">
        <f t="shared" ref="LN20:LN21" si="54">SUM(LL20:LM20)</f>
        <v>-972507.2786184001</v>
      </c>
      <c r="LO20" s="211">
        <f>-$LK$20*LO19</f>
        <v>0</v>
      </c>
      <c r="LP20" s="211">
        <f t="shared" ref="LP20:LP21" si="55">SUM(LN20:LO20)</f>
        <v>-972507.2786184001</v>
      </c>
      <c r="LQ20" s="211">
        <f>-$LK$20*LQ19</f>
        <v>0</v>
      </c>
      <c r="LR20" s="211">
        <f t="shared" ref="LR20:LR21" si="56">SUM(LP20:LQ20)</f>
        <v>-972507.2786184001</v>
      </c>
      <c r="LS20" s="211">
        <f>-$LK$20*LS19</f>
        <v>0</v>
      </c>
      <c r="LT20" s="211">
        <f t="shared" ref="LT20:LT21" si="57">SUM(LR20:LS20)</f>
        <v>-972507.2786184001</v>
      </c>
      <c r="LU20" s="211">
        <f>-$LK$20*LU19</f>
        <v>0</v>
      </c>
      <c r="LV20" s="211">
        <f t="shared" ref="LV20:LV21" si="58">SUM(LT20:LU20)</f>
        <v>-972507.2786184001</v>
      </c>
      <c r="LW20" s="211"/>
      <c r="LX20" s="211"/>
      <c r="LY20" s="126">
        <f>ROW()</f>
        <v>20</v>
      </c>
      <c r="LZ20" s="160" t="s">
        <v>134</v>
      </c>
      <c r="MB20" s="236"/>
      <c r="MC20" s="236"/>
      <c r="MD20" s="236"/>
      <c r="ME20" s="236"/>
      <c r="MF20" s="236"/>
      <c r="MG20" s="236"/>
      <c r="MH20" s="176"/>
      <c r="MI20" s="236">
        <v>6015590.8529793024</v>
      </c>
      <c r="MJ20" s="236"/>
      <c r="MK20" s="236">
        <v>2475818.8935090452</v>
      </c>
      <c r="ML20" s="236"/>
      <c r="MM20" s="236">
        <v>0</v>
      </c>
      <c r="MN20" s="236"/>
      <c r="MO20" s="24">
        <f>ROW()</f>
        <v>20</v>
      </c>
      <c r="MP20" s="211" t="s">
        <v>135</v>
      </c>
      <c r="MQ20" s="211"/>
      <c r="MR20" s="298"/>
      <c r="MS20" s="298"/>
      <c r="MT20" s="298"/>
      <c r="MU20" s="298"/>
      <c r="MV20" s="298"/>
      <c r="MW20" s="299"/>
      <c r="MX20" s="299"/>
      <c r="MY20" s="299"/>
      <c r="MZ20" s="299"/>
      <c r="NA20" s="299"/>
      <c r="NB20" s="300"/>
      <c r="NC20" s="300"/>
      <c r="ND20" s="300"/>
      <c r="NE20" s="126">
        <f>ROW()</f>
        <v>20</v>
      </c>
      <c r="NF20" s="260"/>
      <c r="NG20" s="260"/>
      <c r="NH20" s="282">
        <f>-NI20</f>
        <v>0</v>
      </c>
      <c r="NI20" s="282"/>
      <c r="NJ20" s="282">
        <f t="shared" si="43"/>
        <v>0</v>
      </c>
      <c r="NK20" s="261"/>
      <c r="NL20" s="261">
        <f t="shared" si="43"/>
        <v>0</v>
      </c>
      <c r="NM20" s="261"/>
      <c r="NN20" s="262">
        <f t="shared" si="43"/>
        <v>0</v>
      </c>
      <c r="NO20" s="283"/>
      <c r="NP20" s="283">
        <f t="shared" si="43"/>
        <v>0</v>
      </c>
      <c r="NQ20" s="283"/>
      <c r="NR20" s="283">
        <f t="shared" si="43"/>
        <v>0</v>
      </c>
      <c r="NS20" s="262"/>
      <c r="NT20" s="282"/>
      <c r="NU20" s="126">
        <f>ROW()</f>
        <v>20</v>
      </c>
      <c r="NV20" s="260" t="s">
        <v>136</v>
      </c>
      <c r="NW20" s="260"/>
      <c r="NX20" s="282">
        <v>0</v>
      </c>
      <c r="NY20" s="282">
        <v>0</v>
      </c>
      <c r="NZ20" s="282">
        <f t="shared" si="44"/>
        <v>0</v>
      </c>
      <c r="OA20" s="282"/>
      <c r="OB20" s="282">
        <f t="shared" si="44"/>
        <v>0</v>
      </c>
      <c r="OC20" s="211"/>
      <c r="OD20" s="211"/>
      <c r="OE20" s="211"/>
      <c r="OF20" s="211"/>
      <c r="OG20" s="211"/>
      <c r="OH20" s="211"/>
      <c r="OI20" s="211"/>
      <c r="OJ20" s="211"/>
      <c r="OK20" s="126">
        <f>ROW()</f>
        <v>20</v>
      </c>
      <c r="OL20" s="265" t="s">
        <v>137</v>
      </c>
      <c r="OM20" s="277">
        <v>0.21</v>
      </c>
      <c r="ON20" s="301">
        <f t="shared" ref="ON20:OX20" si="59">-ON18*$OM$20</f>
        <v>-205490.35710000005</v>
      </c>
      <c r="OO20" s="301">
        <f t="shared" si="59"/>
        <v>37754.641149711177</v>
      </c>
      <c r="OP20" s="301">
        <f t="shared" si="59"/>
        <v>-167735.71595028887</v>
      </c>
      <c r="OQ20" s="301">
        <f t="shared" si="59"/>
        <v>5.1502888498362156E-3</v>
      </c>
      <c r="OR20" s="301">
        <f t="shared" si="59"/>
        <v>-167735.7108</v>
      </c>
      <c r="OS20" s="301">
        <f t="shared" si="59"/>
        <v>0</v>
      </c>
      <c r="OT20" s="301">
        <f t="shared" si="59"/>
        <v>-167735.7108</v>
      </c>
      <c r="OU20" s="301">
        <f t="shared" si="59"/>
        <v>-21275.666961596173</v>
      </c>
      <c r="OV20" s="301">
        <f t="shared" si="59"/>
        <v>-189011.37776159617</v>
      </c>
      <c r="OW20" s="301">
        <f t="shared" si="59"/>
        <v>0</v>
      </c>
      <c r="OX20" s="301">
        <f t="shared" si="59"/>
        <v>-189011.37776159617</v>
      </c>
      <c r="OY20" s="301"/>
      <c r="OZ20" s="301"/>
      <c r="PA20" s="126">
        <f>ROW()</f>
        <v>20</v>
      </c>
      <c r="PB20" s="228" t="s">
        <v>138</v>
      </c>
      <c r="PC20" s="130"/>
      <c r="PD20" s="644">
        <v>0</v>
      </c>
      <c r="PE20" s="644">
        <v>0</v>
      </c>
      <c r="PF20" s="644">
        <v>0</v>
      </c>
      <c r="PG20" s="644">
        <v>0</v>
      </c>
      <c r="PH20" s="644">
        <f t="shared" si="45"/>
        <v>0</v>
      </c>
      <c r="PI20" s="644">
        <v>0</v>
      </c>
      <c r="PJ20" s="644">
        <f t="shared" si="46"/>
        <v>0</v>
      </c>
      <c r="PK20" s="644">
        <v>0</v>
      </c>
      <c r="PL20" s="644">
        <f t="shared" si="47"/>
        <v>0</v>
      </c>
      <c r="PM20" s="644">
        <v>0</v>
      </c>
      <c r="PN20" s="644">
        <f t="shared" si="48"/>
        <v>0</v>
      </c>
      <c r="PO20" s="212"/>
      <c r="PP20" s="212"/>
      <c r="PQ20" s="126">
        <f>ROW()</f>
        <v>20</v>
      </c>
      <c r="PR20" s="25" t="s">
        <v>139</v>
      </c>
      <c r="PS20" s="27"/>
      <c r="PT20" s="302"/>
      <c r="PU20" s="302"/>
      <c r="PV20" s="286">
        <f>PT20+PU20</f>
        <v>0</v>
      </c>
      <c r="PW20" s="286">
        <v>90132147.473370671</v>
      </c>
      <c r="PX20" s="286">
        <f>PV20+PW20</f>
        <v>90132147.473370671</v>
      </c>
      <c r="PY20" s="286">
        <v>166759056.9989773</v>
      </c>
      <c r="PZ20" s="286">
        <f>PX20+PY20</f>
        <v>256891204.47234797</v>
      </c>
      <c r="QA20" s="286">
        <v>143568371.99825859</v>
      </c>
      <c r="QB20" s="286">
        <f>PZ20+QA20</f>
        <v>400459576.47060657</v>
      </c>
      <c r="QC20" s="286">
        <v>73436267.902879477</v>
      </c>
      <c r="QD20" s="286">
        <f>QB20+QC20</f>
        <v>473895844.37348604</v>
      </c>
      <c r="QE20" s="286"/>
      <c r="QF20" s="286"/>
      <c r="QG20" s="126">
        <f>ROW()</f>
        <v>20</v>
      </c>
      <c r="QH20" s="27" t="s">
        <v>114</v>
      </c>
      <c r="QI20" s="27"/>
      <c r="QJ20" s="229"/>
      <c r="QK20" s="229"/>
      <c r="QL20" s="290">
        <v>65273020.645392001</v>
      </c>
      <c r="QM20" s="290">
        <f t="shared" si="32"/>
        <v>-3730756.3268639967</v>
      </c>
      <c r="QN20" s="288">
        <v>61542264.318528004</v>
      </c>
      <c r="QO20" s="290">
        <f t="shared" si="32"/>
        <v>-15448729.036314003</v>
      </c>
      <c r="QP20" s="288">
        <v>46093535.282214001</v>
      </c>
      <c r="QQ20" s="290">
        <f t="shared" si="33"/>
        <v>-15141685.466417998</v>
      </c>
      <c r="QR20" s="288">
        <v>30951849.815796003</v>
      </c>
      <c r="QS20" s="290">
        <f t="shared" si="34"/>
        <v>-6693498.1320480071</v>
      </c>
      <c r="QT20" s="288">
        <v>24258351.683747996</v>
      </c>
      <c r="QU20" s="290"/>
      <c r="QV20" s="288"/>
      <c r="QW20" s="142">
        <f>ROW()</f>
        <v>20</v>
      </c>
      <c r="QX20" s="27" t="s">
        <v>132</v>
      </c>
      <c r="QY20" s="145"/>
      <c r="QZ20" s="303"/>
      <c r="RA20" s="303"/>
      <c r="RB20" s="303">
        <f>SUM(RB16:RB19)</f>
        <v>0</v>
      </c>
      <c r="RC20" s="303">
        <f t="shared" ref="RC20:RJ20" si="60">SUM(RC16:RC19)</f>
        <v>-725461.25379400025</v>
      </c>
      <c r="RD20" s="303">
        <f t="shared" si="60"/>
        <v>-725461.25379400025</v>
      </c>
      <c r="RE20" s="303">
        <f t="shared" si="60"/>
        <v>-5566833.4897539997</v>
      </c>
      <c r="RF20" s="303">
        <f t="shared" si="60"/>
        <v>-6292294.7435480002</v>
      </c>
      <c r="RG20" s="303">
        <f t="shared" si="60"/>
        <v>-6994609.43012599</v>
      </c>
      <c r="RH20" s="303">
        <f t="shared" si="60"/>
        <v>-13286904.173673991</v>
      </c>
      <c r="RI20" s="303">
        <f t="shared" si="60"/>
        <v>-4033072.8437359994</v>
      </c>
      <c r="RJ20" s="303">
        <f t="shared" si="60"/>
        <v>-17319977.017409991</v>
      </c>
      <c r="RK20" s="303"/>
      <c r="RL20" s="303"/>
      <c r="RM20" s="142">
        <f>ROW()</f>
        <v>20</v>
      </c>
      <c r="RN20" s="27" t="s">
        <v>140</v>
      </c>
      <c r="RO20" s="233"/>
      <c r="RP20" s="235"/>
      <c r="RQ20" s="235"/>
      <c r="RR20" s="235"/>
      <c r="RS20" s="235">
        <f t="shared" ref="RS20:RZ20" si="61">SUM(RS16:RS19)</f>
        <v>1630342.8427940002</v>
      </c>
      <c r="RT20" s="235">
        <f t="shared" si="61"/>
        <v>1630342.8427940002</v>
      </c>
      <c r="RU20" s="235">
        <f t="shared" si="61"/>
        <v>13590986.96614</v>
      </c>
      <c r="RV20" s="235">
        <f t="shared" si="61"/>
        <v>15221329.808933999</v>
      </c>
      <c r="RW20" s="235">
        <f t="shared" si="61"/>
        <v>15031497.112949993</v>
      </c>
      <c r="RX20" s="235">
        <f t="shared" si="61"/>
        <v>30252826.921883993</v>
      </c>
      <c r="RY20" s="235">
        <f t="shared" si="61"/>
        <v>27822887.983406</v>
      </c>
      <c r="RZ20" s="235">
        <f t="shared" si="61"/>
        <v>58075714.905289993</v>
      </c>
      <c r="SA20" s="235"/>
      <c r="SB20" s="235"/>
    </row>
    <row r="21" spans="1:496" ht="15.5" thickTop="1" thickBot="1" x14ac:dyDescent="0.4">
      <c r="A21" s="126">
        <f>ROW()</f>
        <v>21</v>
      </c>
      <c r="B21" s="291" t="s">
        <v>141</v>
      </c>
      <c r="C21" s="132"/>
      <c r="D21" s="148"/>
      <c r="E21" s="236">
        <v>47482282.830000006</v>
      </c>
      <c r="F21" s="237"/>
      <c r="G21" s="236"/>
      <c r="H21" s="237"/>
      <c r="I21" s="236"/>
      <c r="J21" s="237"/>
      <c r="K21" s="236"/>
      <c r="L21" s="237"/>
      <c r="M21" s="236"/>
      <c r="N21" s="237"/>
      <c r="O21" s="236"/>
      <c r="P21" s="237"/>
      <c r="Q21" s="152">
        <f>ROW()</f>
        <v>21</v>
      </c>
      <c r="R21" s="200" t="s">
        <v>142</v>
      </c>
      <c r="S21" s="304"/>
      <c r="T21" s="238">
        <v>20895273.780000001</v>
      </c>
      <c r="U21" s="238">
        <f>-T21</f>
        <v>-20895273.780000001</v>
      </c>
      <c r="V21" s="239">
        <f t="shared" si="18"/>
        <v>0</v>
      </c>
      <c r="W21" s="157"/>
      <c r="X21" s="240">
        <f t="shared" si="18"/>
        <v>0</v>
      </c>
      <c r="Y21" s="157"/>
      <c r="Z21" s="240">
        <f t="shared" si="6"/>
        <v>0</v>
      </c>
      <c r="AA21" s="157"/>
      <c r="AB21" s="240">
        <f t="shared" si="7"/>
        <v>0</v>
      </c>
      <c r="AC21" s="157"/>
      <c r="AD21" s="240">
        <f t="shared" si="8"/>
        <v>0</v>
      </c>
      <c r="AE21" s="157"/>
      <c r="AF21" s="240">
        <f t="shared" si="9"/>
        <v>0</v>
      </c>
      <c r="AG21" s="126">
        <f>ROW()</f>
        <v>21</v>
      </c>
      <c r="AH21" s="241"/>
      <c r="AI21" s="241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126">
        <f>ROW()</f>
        <v>21</v>
      </c>
      <c r="AX21" s="136" t="s">
        <v>143</v>
      </c>
      <c r="AZ21" s="305">
        <f t="shared" ref="AZ21:BJ21" si="62">SUM(AZ16:AZ20)</f>
        <v>101529489.22000001</v>
      </c>
      <c r="BA21" s="305">
        <f t="shared" si="62"/>
        <v>-36730076.987808421</v>
      </c>
      <c r="BB21" s="305">
        <f t="shared" si="62"/>
        <v>64799412.232191592</v>
      </c>
      <c r="BC21" s="305">
        <f t="shared" si="62"/>
        <v>-454424.19965512399</v>
      </c>
      <c r="BD21" s="305">
        <f t="shared" si="62"/>
        <v>64344988.032536477</v>
      </c>
      <c r="BE21" s="305">
        <f t="shared" si="62"/>
        <v>-399773.68118600268</v>
      </c>
      <c r="BF21" s="305">
        <f t="shared" si="62"/>
        <v>63945214.351350464</v>
      </c>
      <c r="BG21" s="305">
        <f t="shared" si="62"/>
        <v>-668842.91487600096</v>
      </c>
      <c r="BH21" s="305">
        <f t="shared" si="62"/>
        <v>63276371.436474472</v>
      </c>
      <c r="BI21" s="305">
        <f t="shared" si="62"/>
        <v>467403.99771801173</v>
      </c>
      <c r="BJ21" s="305">
        <f t="shared" si="62"/>
        <v>63743775.434192479</v>
      </c>
      <c r="BK21" s="305"/>
      <c r="BL21" s="305"/>
      <c r="BM21" s="126">
        <f>ROW()</f>
        <v>21</v>
      </c>
      <c r="BN21" s="129" t="s">
        <v>144</v>
      </c>
      <c r="BP21" s="305">
        <v>0</v>
      </c>
      <c r="BQ21" s="306">
        <f>BR21-BP21</f>
        <v>140262753.9262332</v>
      </c>
      <c r="BR21" s="306">
        <f>+BR16*BR20</f>
        <v>140262753.9262332</v>
      </c>
      <c r="BS21" s="306">
        <f>BT21-BR21</f>
        <v>208981.52361389995</v>
      </c>
      <c r="BT21" s="306">
        <f>+BT16*BT20</f>
        <v>140471735.4498471</v>
      </c>
      <c r="BU21" s="306">
        <f>BV21-BT21</f>
        <v>2038090.6626663506</v>
      </c>
      <c r="BV21" s="306">
        <f>+BV16*BV20</f>
        <v>142509826.11251345</v>
      </c>
      <c r="BW21" s="306">
        <f>BX21-BV21</f>
        <v>-3779214.0222038031</v>
      </c>
      <c r="BX21" s="306">
        <f>+BX16*BX20</f>
        <v>138730612.09030965</v>
      </c>
      <c r="BY21" s="306">
        <f>BZ21-BX21</f>
        <v>5932526.5633301139</v>
      </c>
      <c r="BZ21" s="306">
        <f>+BZ16*BZ20</f>
        <v>144663138.65363976</v>
      </c>
      <c r="CA21" s="306"/>
      <c r="CB21" s="306"/>
      <c r="CC21" s="126">
        <f>ROW()</f>
        <v>21</v>
      </c>
      <c r="CD21" s="293" t="s">
        <v>91</v>
      </c>
      <c r="CE21" s="293"/>
      <c r="CF21" s="307">
        <f t="shared" ref="CF21:CP21" si="63">-CF17-CF20</f>
        <v>-15743563.397725761</v>
      </c>
      <c r="CG21" s="307">
        <f t="shared" si="63"/>
        <v>2975709.7977257613</v>
      </c>
      <c r="CH21" s="307">
        <f t="shared" si="63"/>
        <v>-12767853.6</v>
      </c>
      <c r="CI21" s="307">
        <f t="shared" si="63"/>
        <v>0</v>
      </c>
      <c r="CJ21" s="307">
        <f t="shared" si="63"/>
        <v>-12767853.6</v>
      </c>
      <c r="CK21" s="307">
        <f t="shared" si="63"/>
        <v>0</v>
      </c>
      <c r="CL21" s="307">
        <f t="shared" si="63"/>
        <v>-12767853.6</v>
      </c>
      <c r="CM21" s="307">
        <f t="shared" si="63"/>
        <v>0</v>
      </c>
      <c r="CN21" s="307">
        <f t="shared" si="63"/>
        <v>-12767853.6</v>
      </c>
      <c r="CO21" s="307">
        <f t="shared" si="63"/>
        <v>0</v>
      </c>
      <c r="CP21" s="307">
        <f t="shared" si="63"/>
        <v>-12767853.6</v>
      </c>
      <c r="CQ21" s="307"/>
      <c r="CR21" s="307"/>
      <c r="CS21" s="126">
        <f>ROW()</f>
        <v>21</v>
      </c>
      <c r="CT21" s="160" t="s">
        <v>145</v>
      </c>
      <c r="CU21" s="160"/>
      <c r="CV21" s="210">
        <v>347424.01260000002</v>
      </c>
      <c r="CW21" s="210">
        <v>-178624.01260000002</v>
      </c>
      <c r="CX21" s="210">
        <f>CV21+CW21</f>
        <v>168800</v>
      </c>
      <c r="CY21" s="210"/>
      <c r="CZ21" s="210">
        <f t="shared" ref="CZ21:DF21" si="64">CX21+CY21</f>
        <v>168800</v>
      </c>
      <c r="DA21" s="210"/>
      <c r="DB21" s="210">
        <f t="shared" si="64"/>
        <v>168800</v>
      </c>
      <c r="DC21" s="210"/>
      <c r="DD21" s="210">
        <f t="shared" si="64"/>
        <v>168800</v>
      </c>
      <c r="DE21" s="210"/>
      <c r="DF21" s="210">
        <f t="shared" si="64"/>
        <v>168800</v>
      </c>
      <c r="DG21" s="210"/>
      <c r="DH21" s="210"/>
      <c r="DI21" s="126">
        <f>ROW()</f>
        <v>21</v>
      </c>
      <c r="DJ21" s="251" t="s">
        <v>133</v>
      </c>
      <c r="DK21" s="308">
        <v>0.21</v>
      </c>
      <c r="DL21" s="309">
        <f t="shared" ref="DL21:DV21" si="65">-$DK$21*DL20</f>
        <v>-18565252.673553601</v>
      </c>
      <c r="DM21" s="309">
        <f t="shared" si="65"/>
        <v>463.75039997890588</v>
      </c>
      <c r="DN21" s="309">
        <f t="shared" si="65"/>
        <v>-18564788.923153624</v>
      </c>
      <c r="DO21" s="309">
        <f t="shared" si="65"/>
        <v>0</v>
      </c>
      <c r="DP21" s="309">
        <f t="shared" si="65"/>
        <v>-18564788.923153624</v>
      </c>
      <c r="DQ21" s="309">
        <f t="shared" si="65"/>
        <v>0</v>
      </c>
      <c r="DR21" s="309">
        <f t="shared" si="65"/>
        <v>-18564788.923153624</v>
      </c>
      <c r="DS21" s="309">
        <f t="shared" si="65"/>
        <v>0</v>
      </c>
      <c r="DT21" s="309">
        <f t="shared" si="65"/>
        <v>-18564788.923153624</v>
      </c>
      <c r="DU21" s="309">
        <f t="shared" si="65"/>
        <v>0</v>
      </c>
      <c r="DV21" s="309">
        <f t="shared" si="65"/>
        <v>-18564788.923153624</v>
      </c>
      <c r="DW21" s="309"/>
      <c r="DX21" s="309"/>
      <c r="DY21" s="126">
        <f>ROW()</f>
        <v>21</v>
      </c>
      <c r="DZ21" s="310" t="s">
        <v>146</v>
      </c>
      <c r="EA21" s="277">
        <v>0.4820921717994755</v>
      </c>
      <c r="EB21" s="248">
        <v>16044474.537859401</v>
      </c>
      <c r="EC21" s="248">
        <v>-43612.900235448033</v>
      </c>
      <c r="ED21" s="178">
        <f t="shared" ref="ED21:EL22" si="66">SUM(EB21:EC21)</f>
        <v>16000861.637623953</v>
      </c>
      <c r="EE21" s="248">
        <v>111965.94676945359</v>
      </c>
      <c r="EF21" s="178">
        <f t="shared" si="66"/>
        <v>16112827.584393406</v>
      </c>
      <c r="EG21" s="248">
        <v>0</v>
      </c>
      <c r="EH21" s="178">
        <f t="shared" si="66"/>
        <v>16112827.584393406</v>
      </c>
      <c r="EI21" s="248">
        <v>0</v>
      </c>
      <c r="EJ21" s="178">
        <f t="shared" si="66"/>
        <v>16112827.584393406</v>
      </c>
      <c r="EK21" s="248">
        <v>0</v>
      </c>
      <c r="EL21" s="178">
        <f t="shared" si="66"/>
        <v>16112827.584393406</v>
      </c>
      <c r="EM21" s="248"/>
      <c r="EN21" s="178"/>
      <c r="EO21" s="126">
        <f>ROW()</f>
        <v>21</v>
      </c>
      <c r="EP21" s="132" t="s">
        <v>147</v>
      </c>
      <c r="EQ21" s="311">
        <v>0.21</v>
      </c>
      <c r="ER21" s="213">
        <f>-ER20*$EQ$21</f>
        <v>-282210.9873206499</v>
      </c>
      <c r="ES21" s="213">
        <f>-ES20*$EQ$21</f>
        <v>-18817.234174411347</v>
      </c>
      <c r="ET21" s="213">
        <f>ER21+ES21</f>
        <v>-301028.22149506124</v>
      </c>
      <c r="EU21" s="213">
        <f>-EU20*$EQ$21</f>
        <v>0</v>
      </c>
      <c r="EV21" s="213">
        <f>ET21+EU21</f>
        <v>-301028.22149506124</v>
      </c>
      <c r="EW21" s="213">
        <f>-EW20*$EQ$21</f>
        <v>0</v>
      </c>
      <c r="EX21" s="213">
        <f>EV21+EW21</f>
        <v>-301028.22149506124</v>
      </c>
      <c r="EY21" s="213">
        <f>-EY20*$EQ$21</f>
        <v>0</v>
      </c>
      <c r="EZ21" s="213">
        <f>EX21+EY21</f>
        <v>-301028.22149506124</v>
      </c>
      <c r="FA21" s="213">
        <f>-FA20*$EQ$21</f>
        <v>0</v>
      </c>
      <c r="FB21" s="213">
        <f>EZ21+FA21</f>
        <v>-301028.22149506124</v>
      </c>
      <c r="FC21" s="213"/>
      <c r="FD21" s="213"/>
      <c r="FE21" s="126">
        <f>ROW()</f>
        <v>21</v>
      </c>
      <c r="FF21" s="215" t="s">
        <v>148</v>
      </c>
      <c r="FH21" s="212">
        <v>176636.31113366425</v>
      </c>
      <c r="FI21" s="212">
        <v>351618.71151122008</v>
      </c>
      <c r="FJ21" s="250">
        <f t="shared" si="36"/>
        <v>528255.0226448843</v>
      </c>
      <c r="FK21" s="212">
        <v>-124425.64484210667</v>
      </c>
      <c r="FL21" s="250">
        <f t="shared" si="37"/>
        <v>403829.37780277763</v>
      </c>
      <c r="FM21" s="212">
        <v>24724.978209402529</v>
      </c>
      <c r="FN21" s="250">
        <f t="shared" si="38"/>
        <v>428554.35601218016</v>
      </c>
      <c r="FO21" s="212">
        <v>45589.930638257065</v>
      </c>
      <c r="FP21" s="250">
        <f t="shared" si="39"/>
        <v>474144.28665043722</v>
      </c>
      <c r="FQ21" s="212">
        <v>105958.14626712917</v>
      </c>
      <c r="FR21" s="250">
        <f t="shared" si="40"/>
        <v>580102.43291756639</v>
      </c>
      <c r="FS21" s="212"/>
      <c r="FT21" s="250"/>
      <c r="FU21" s="126">
        <f>ROW()</f>
        <v>21</v>
      </c>
      <c r="FV21" s="251" t="s">
        <v>149</v>
      </c>
      <c r="FW21" s="24"/>
      <c r="FX21" s="252">
        <v>3907608.3595000003</v>
      </c>
      <c r="FY21" s="252">
        <v>58614.125392499845</v>
      </c>
      <c r="FZ21" s="252">
        <f>SUM(FX21:FY21)</f>
        <v>3966222.4848925001</v>
      </c>
      <c r="GA21" s="173"/>
      <c r="GB21" s="252">
        <f>SUM(FZ21:GA21)</f>
        <v>3966222.4848925001</v>
      </c>
      <c r="GC21" s="173"/>
      <c r="GD21" s="252">
        <f>SUM(GB21:GC21)</f>
        <v>3966222.4848925001</v>
      </c>
      <c r="GE21" s="173"/>
      <c r="GF21" s="252">
        <f>SUM(GD21:GE21)</f>
        <v>3966222.4848925001</v>
      </c>
      <c r="GG21" s="173"/>
      <c r="GH21" s="252">
        <f>SUM(GF21:GG21)</f>
        <v>3966222.4848925001</v>
      </c>
      <c r="GI21" s="173"/>
      <c r="GJ21" s="252"/>
      <c r="GS21" s="211"/>
      <c r="GT21" s="211"/>
      <c r="GU21" s="211"/>
      <c r="GV21" s="211"/>
      <c r="GW21" s="211"/>
      <c r="GX21" s="211"/>
      <c r="GY21" s="211"/>
      <c r="GZ21" s="211"/>
      <c r="HA21" s="126">
        <f>ROW()</f>
        <v>21</v>
      </c>
      <c r="HB21" s="160"/>
      <c r="HC21" s="132"/>
      <c r="HD21" s="132"/>
      <c r="HE21" s="132"/>
      <c r="HF21" s="132"/>
      <c r="HG21" s="132"/>
      <c r="HH21" s="284"/>
      <c r="HI21" s="211"/>
      <c r="HJ21" s="211"/>
      <c r="HK21" s="211"/>
      <c r="HL21" s="211"/>
      <c r="HM21" s="211"/>
      <c r="HN21" s="211"/>
      <c r="HO21" s="211"/>
      <c r="HP21" s="211"/>
      <c r="HQ21" s="126">
        <f>ROW()</f>
        <v>21</v>
      </c>
      <c r="HR21" s="265" t="s">
        <v>112</v>
      </c>
      <c r="HS21" s="277">
        <v>0.21</v>
      </c>
      <c r="HT21" s="214">
        <f t="shared" ref="HT21:ID21" si="67">-$HS$21*HT19</f>
        <v>1015790.7417</v>
      </c>
      <c r="HU21" s="214">
        <f t="shared" si="67"/>
        <v>346294.45829999994</v>
      </c>
      <c r="HV21" s="214">
        <f t="shared" si="67"/>
        <v>1362085.2</v>
      </c>
      <c r="HW21" s="214">
        <f t="shared" si="67"/>
        <v>0</v>
      </c>
      <c r="HX21" s="214">
        <f t="shared" si="67"/>
        <v>1362085.2</v>
      </c>
      <c r="HY21" s="214">
        <f t="shared" si="67"/>
        <v>-309304.35270000005</v>
      </c>
      <c r="HZ21" s="214">
        <f t="shared" si="67"/>
        <v>1052780.8473</v>
      </c>
      <c r="IA21" s="214">
        <f t="shared" si="67"/>
        <v>-921966.93539999996</v>
      </c>
      <c r="IB21" s="214">
        <f t="shared" si="67"/>
        <v>130813.91189999998</v>
      </c>
      <c r="IC21" s="214">
        <f t="shared" si="67"/>
        <v>0</v>
      </c>
      <c r="ID21" s="214">
        <f t="shared" si="67"/>
        <v>130813.91189999998</v>
      </c>
      <c r="IE21" s="214"/>
      <c r="IF21" s="214"/>
      <c r="IG21" s="126">
        <f>ROW()</f>
        <v>21</v>
      </c>
      <c r="IH21" s="135"/>
      <c r="IW21" s="275"/>
      <c r="JM21" s="126">
        <f>ROW()</f>
        <v>21</v>
      </c>
      <c r="JN21" s="222" t="s">
        <v>148</v>
      </c>
      <c r="JO21" s="135"/>
      <c r="JP21" s="239">
        <v>8036282.9320644103</v>
      </c>
      <c r="JQ21" s="239">
        <v>137226.71599812526</v>
      </c>
      <c r="JR21" s="255">
        <f t="shared" si="28"/>
        <v>8173509.6480625356</v>
      </c>
      <c r="JS21" s="255">
        <v>0</v>
      </c>
      <c r="JT21" s="255">
        <f t="shared" si="29"/>
        <v>8173509.6480625356</v>
      </c>
      <c r="JU21" s="255">
        <v>0</v>
      </c>
      <c r="JV21" s="255">
        <f t="shared" si="30"/>
        <v>8173509.6480625356</v>
      </c>
      <c r="JW21" s="255"/>
      <c r="JX21" s="255">
        <f t="shared" si="30"/>
        <v>8173509.6480625356</v>
      </c>
      <c r="JY21" s="255"/>
      <c r="JZ21" s="255">
        <f t="shared" si="30"/>
        <v>8173509.6480625356</v>
      </c>
      <c r="KA21" s="255"/>
      <c r="KB21" s="255"/>
      <c r="KC21" s="126">
        <f>ROW()</f>
        <v>21</v>
      </c>
      <c r="KD21" s="132" t="s">
        <v>150</v>
      </c>
      <c r="KF21" s="278">
        <v>-111495557.64287134</v>
      </c>
      <c r="KG21" s="278">
        <v>-2631836.9154126644</v>
      </c>
      <c r="KH21" s="278">
        <f>SUM(KF21:KG21)</f>
        <v>-114127394.558284</v>
      </c>
      <c r="KI21" s="278">
        <v>0</v>
      </c>
      <c r="KJ21" s="278">
        <f>KH21+KI21</f>
        <v>-114127394.558284</v>
      </c>
      <c r="KK21" s="278">
        <v>0</v>
      </c>
      <c r="KL21" s="278">
        <f>KJ21+KK21</f>
        <v>-114127394.558284</v>
      </c>
      <c r="KM21" s="278">
        <v>0</v>
      </c>
      <c r="KN21" s="278">
        <f>KL21+KM21</f>
        <v>-114127394.558284</v>
      </c>
      <c r="KO21" s="278">
        <v>0</v>
      </c>
      <c r="KP21" s="278">
        <f>KN21+KO21</f>
        <v>-114127394.558284</v>
      </c>
      <c r="KQ21" s="278"/>
      <c r="KR21" s="278"/>
      <c r="KS21" s="126">
        <f>ROW()</f>
        <v>21</v>
      </c>
      <c r="KT21" s="180" t="s">
        <v>151</v>
      </c>
      <c r="KV21" s="214">
        <v>9120648.2500000093</v>
      </c>
      <c r="KW21" s="211">
        <v>-9120648.2500000093</v>
      </c>
      <c r="KX21" s="214">
        <f>KV21+KW21</f>
        <v>0</v>
      </c>
      <c r="KY21" s="214"/>
      <c r="KZ21" s="214">
        <f>KX21+KY21</f>
        <v>0</v>
      </c>
      <c r="LA21" s="214"/>
      <c r="LB21" s="214">
        <f>KZ21+LA21</f>
        <v>0</v>
      </c>
      <c r="LC21" s="214"/>
      <c r="LD21" s="214">
        <f>LB21+LC21</f>
        <v>0</v>
      </c>
      <c r="LE21" s="214"/>
      <c r="LF21" s="214">
        <f>LD21+LE21</f>
        <v>0</v>
      </c>
      <c r="LG21" s="214"/>
      <c r="LH21" s="214"/>
      <c r="LI21" s="126">
        <f>ROW()</f>
        <v>21</v>
      </c>
      <c r="LJ21" s="180" t="s">
        <v>152</v>
      </c>
      <c r="LK21" s="214"/>
      <c r="LL21" s="253">
        <f>-LL19-LL20</f>
        <v>-3588891.7821000004</v>
      </c>
      <c r="LM21" s="253">
        <f t="shared" ref="LM21" si="68">-LM19-LM20</f>
        <v>-69587.980321600218</v>
      </c>
      <c r="LN21" s="253">
        <f t="shared" si="54"/>
        <v>-3658479.7624216005</v>
      </c>
      <c r="LO21" s="253">
        <f t="shared" ref="LO21" si="69">-LO19-LO20</f>
        <v>0</v>
      </c>
      <c r="LP21" s="253">
        <f t="shared" si="55"/>
        <v>-3658479.7624216005</v>
      </c>
      <c r="LQ21" s="253">
        <f t="shared" ref="LQ21" si="70">-LQ19-LQ20</f>
        <v>0</v>
      </c>
      <c r="LR21" s="253">
        <f t="shared" si="56"/>
        <v>-3658479.7624216005</v>
      </c>
      <c r="LS21" s="253">
        <f t="shared" ref="LS21" si="71">-LS19-LS20</f>
        <v>0</v>
      </c>
      <c r="LT21" s="253">
        <f t="shared" si="57"/>
        <v>-3658479.7624216005</v>
      </c>
      <c r="LU21" s="253">
        <f t="shared" ref="LU21" si="72">-LU19-LU20</f>
        <v>0</v>
      </c>
      <c r="LV21" s="253">
        <f t="shared" si="58"/>
        <v>-3658479.7624216005</v>
      </c>
      <c r="LW21" s="253"/>
      <c r="LX21" s="253"/>
      <c r="LY21" s="126">
        <f>ROW()</f>
        <v>21</v>
      </c>
      <c r="LZ21" s="160" t="s">
        <v>153</v>
      </c>
      <c r="MB21" s="236"/>
      <c r="MC21" s="236"/>
      <c r="MD21" s="236"/>
      <c r="ME21" s="236"/>
      <c r="MF21" s="236"/>
      <c r="MG21" s="236"/>
      <c r="MH21" s="176"/>
      <c r="MI21" s="236">
        <v>3204880.927925624</v>
      </c>
      <c r="MJ21" s="236"/>
      <c r="MK21" s="236">
        <v>945904.66040527076</v>
      </c>
      <c r="ML21" s="236"/>
      <c r="MM21" s="236">
        <v>0</v>
      </c>
      <c r="MN21" s="236"/>
      <c r="MO21" s="24">
        <f>ROW()</f>
        <v>21</v>
      </c>
      <c r="MP21" s="211" t="s">
        <v>154</v>
      </c>
      <c r="MQ21" s="211"/>
      <c r="MR21" s="312"/>
      <c r="MS21" s="312"/>
      <c r="MT21" s="312"/>
      <c r="MU21" s="312"/>
      <c r="MV21" s="312"/>
      <c r="MW21" s="312"/>
      <c r="MX21" s="312">
        <f t="shared" ref="MX21:NB21" si="73">SUM(MX18:MX20)</f>
        <v>76861294.555066049</v>
      </c>
      <c r="MY21" s="312">
        <f t="shared" si="73"/>
        <v>-701437.75289873779</v>
      </c>
      <c r="MZ21" s="312">
        <f t="shared" si="73"/>
        <v>76159856.802167311</v>
      </c>
      <c r="NA21" s="312">
        <f t="shared" si="73"/>
        <v>-76159856.802167311</v>
      </c>
      <c r="NB21" s="312">
        <f t="shared" si="73"/>
        <v>0</v>
      </c>
      <c r="NC21" s="312"/>
      <c r="ND21" s="312"/>
      <c r="NE21" s="126">
        <f>ROW()</f>
        <v>21</v>
      </c>
      <c r="NF21" s="135" t="s">
        <v>155</v>
      </c>
      <c r="NG21" s="260"/>
      <c r="NH21" s="313">
        <f t="shared" ref="NH21:NR21" si="74">SUM(NH18:NH20)</f>
        <v>194357205.99521798</v>
      </c>
      <c r="NI21" s="313">
        <f t="shared" si="74"/>
        <v>-194357205.99521798</v>
      </c>
      <c r="NJ21" s="314">
        <f t="shared" si="74"/>
        <v>0</v>
      </c>
      <c r="NK21" s="636">
        <f t="shared" si="74"/>
        <v>0</v>
      </c>
      <c r="NL21" s="314">
        <f t="shared" si="74"/>
        <v>0</v>
      </c>
      <c r="NM21" s="314">
        <f t="shared" si="74"/>
        <v>0</v>
      </c>
      <c r="NN21" s="314">
        <f t="shared" si="74"/>
        <v>0</v>
      </c>
      <c r="NO21" s="313">
        <f t="shared" si="74"/>
        <v>-32908426.689668</v>
      </c>
      <c r="NP21" s="313">
        <f t="shared" si="74"/>
        <v>-32908426.689668</v>
      </c>
      <c r="NQ21" s="313">
        <f t="shared" si="74"/>
        <v>-99935929.159999996</v>
      </c>
      <c r="NR21" s="313">
        <f t="shared" si="74"/>
        <v>-132844355.849668</v>
      </c>
      <c r="NS21" s="314"/>
      <c r="NT21" s="314"/>
      <c r="NU21" s="126">
        <f>ROW()</f>
        <v>21</v>
      </c>
      <c r="NV21" s="135" t="s">
        <v>156</v>
      </c>
      <c r="NW21" s="260"/>
      <c r="NX21" s="315">
        <f>SUM(NX18:NX20)</f>
        <v>0</v>
      </c>
      <c r="NY21" s="315">
        <f>SUM(NY18:NY20)</f>
        <v>0</v>
      </c>
      <c r="NZ21" s="315">
        <f>SUM(NZ18:NZ20)</f>
        <v>0</v>
      </c>
      <c r="OA21" s="315"/>
      <c r="OB21" s="315">
        <f t="shared" ref="OB21:OH21" si="75">SUM(OB18:OB20)</f>
        <v>0</v>
      </c>
      <c r="OC21" s="315">
        <f t="shared" si="75"/>
        <v>0</v>
      </c>
      <c r="OD21" s="315">
        <f t="shared" si="75"/>
        <v>0</v>
      </c>
      <c r="OE21" s="315">
        <f t="shared" si="75"/>
        <v>0</v>
      </c>
      <c r="OF21" s="315">
        <f t="shared" si="75"/>
        <v>0</v>
      </c>
      <c r="OG21" s="315">
        <f t="shared" si="75"/>
        <v>0</v>
      </c>
      <c r="OH21" s="315">
        <f t="shared" si="75"/>
        <v>0</v>
      </c>
      <c r="OI21" s="315"/>
      <c r="OJ21" s="315"/>
      <c r="OK21" s="126">
        <f>ROW()</f>
        <v>21</v>
      </c>
      <c r="OL21" s="293" t="s">
        <v>91</v>
      </c>
      <c r="OM21" s="188"/>
      <c r="ON21" s="316">
        <f t="shared" ref="ON21:OX21" si="76">-ON18-ON20</f>
        <v>-773035.15290000022</v>
      </c>
      <c r="OO21" s="316">
        <f t="shared" si="76"/>
        <v>142029.36432510396</v>
      </c>
      <c r="OP21" s="316">
        <f t="shared" si="76"/>
        <v>-631005.78857489629</v>
      </c>
      <c r="OQ21" s="316">
        <f t="shared" si="76"/>
        <v>1.9374896149383859E-2</v>
      </c>
      <c r="OR21" s="316">
        <f t="shared" si="76"/>
        <v>-631005.7692000001</v>
      </c>
      <c r="OS21" s="316">
        <f t="shared" si="76"/>
        <v>0</v>
      </c>
      <c r="OT21" s="316">
        <f t="shared" si="76"/>
        <v>-631005.7692000001</v>
      </c>
      <c r="OU21" s="316">
        <f t="shared" si="76"/>
        <v>-80037.032855528465</v>
      </c>
      <c r="OV21" s="316">
        <f t="shared" si="76"/>
        <v>-711042.80205552862</v>
      </c>
      <c r="OW21" s="316">
        <f t="shared" si="76"/>
        <v>0</v>
      </c>
      <c r="OX21" s="316">
        <f t="shared" si="76"/>
        <v>-711042.80205552862</v>
      </c>
      <c r="OY21" s="316"/>
      <c r="OZ21" s="316"/>
      <c r="PA21" s="126">
        <f>ROW()</f>
        <v>21</v>
      </c>
      <c r="PB21" s="268" t="s">
        <v>102</v>
      </c>
      <c r="PC21" s="130"/>
      <c r="PD21" s="644">
        <v>0</v>
      </c>
      <c r="PE21" s="644">
        <v>0</v>
      </c>
      <c r="PF21" s="644">
        <v>0</v>
      </c>
      <c r="PG21" s="644">
        <v>0</v>
      </c>
      <c r="PH21" s="644">
        <f t="shared" si="45"/>
        <v>0</v>
      </c>
      <c r="PI21" s="644">
        <v>0</v>
      </c>
      <c r="PJ21" s="644">
        <f t="shared" si="46"/>
        <v>0</v>
      </c>
      <c r="PK21" s="644">
        <v>0</v>
      </c>
      <c r="PL21" s="644">
        <f t="shared" si="47"/>
        <v>0</v>
      </c>
      <c r="PM21" s="644">
        <v>0</v>
      </c>
      <c r="PN21" s="644">
        <f t="shared" si="48"/>
        <v>0</v>
      </c>
      <c r="PO21" s="212"/>
      <c r="PP21" s="212"/>
      <c r="PQ21" s="126">
        <f>ROW()</f>
        <v>21</v>
      </c>
      <c r="PR21" s="145" t="s">
        <v>157</v>
      </c>
      <c r="PS21" s="27"/>
      <c r="PT21" s="317">
        <f>PT19+PT20</f>
        <v>0</v>
      </c>
      <c r="PU21" s="317">
        <f t="shared" ref="PU21:QF21" si="77">PU19+PU20</f>
        <v>0</v>
      </c>
      <c r="PV21" s="317">
        <f t="shared" si="77"/>
        <v>0</v>
      </c>
      <c r="PW21" s="317">
        <f t="shared" si="77"/>
        <v>0</v>
      </c>
      <c r="PX21" s="317">
        <f t="shared" si="77"/>
        <v>0</v>
      </c>
      <c r="PY21" s="317">
        <f t="shared" si="77"/>
        <v>0</v>
      </c>
      <c r="PZ21" s="317">
        <f t="shared" si="77"/>
        <v>0</v>
      </c>
      <c r="QA21" s="317">
        <f t="shared" si="77"/>
        <v>0</v>
      </c>
      <c r="QB21" s="317">
        <f t="shared" si="77"/>
        <v>0</v>
      </c>
      <c r="QC21" s="317">
        <f t="shared" si="77"/>
        <v>0</v>
      </c>
      <c r="QD21" s="317">
        <f t="shared" si="77"/>
        <v>0</v>
      </c>
      <c r="QE21" s="317">
        <f t="shared" si="77"/>
        <v>0</v>
      </c>
      <c r="QF21" s="317">
        <f t="shared" si="77"/>
        <v>0</v>
      </c>
      <c r="QG21" s="126">
        <f>ROW()</f>
        <v>21</v>
      </c>
      <c r="QH21" s="27" t="s">
        <v>132</v>
      </c>
      <c r="QI21" s="27"/>
      <c r="QJ21" s="192"/>
      <c r="QK21" s="192"/>
      <c r="QL21" s="235">
        <f t="shared" ref="QL21:QT21" si="78">SUM(QL17:QL20)</f>
        <v>456293232.49290329</v>
      </c>
      <c r="QM21" s="235">
        <f t="shared" si="78"/>
        <v>-3853351.2515065819</v>
      </c>
      <c r="QN21" s="235">
        <f t="shared" si="78"/>
        <v>452439881.24139673</v>
      </c>
      <c r="QO21" s="235">
        <f t="shared" si="78"/>
        <v>-18657594.711566709</v>
      </c>
      <c r="QP21" s="235">
        <f t="shared" si="78"/>
        <v>433782286.52983004</v>
      </c>
      <c r="QQ21" s="235">
        <f t="shared" si="78"/>
        <v>-27411901.238547936</v>
      </c>
      <c r="QR21" s="235">
        <f t="shared" si="78"/>
        <v>406370385.29128212</v>
      </c>
      <c r="QS21" s="235">
        <f t="shared" si="78"/>
        <v>-19941097.864814021</v>
      </c>
      <c r="QT21" s="235">
        <f t="shared" si="78"/>
        <v>386429287.42646813</v>
      </c>
      <c r="QU21" s="235"/>
      <c r="QV21" s="235"/>
      <c r="QW21" s="142">
        <f>ROW()</f>
        <v>21</v>
      </c>
      <c r="QX21" s="27" t="s">
        <v>151</v>
      </c>
      <c r="QY21" s="145"/>
      <c r="QZ21" s="303"/>
      <c r="RA21" s="303"/>
      <c r="RB21" s="303"/>
      <c r="RC21" s="318">
        <v>0</v>
      </c>
      <c r="RD21" s="319">
        <f t="shared" ref="RD21:RJ23" si="79">RC21+RB21</f>
        <v>0</v>
      </c>
      <c r="RE21" s="232">
        <v>0</v>
      </c>
      <c r="RF21" s="319">
        <f t="shared" si="79"/>
        <v>0</v>
      </c>
      <c r="RG21" s="232">
        <v>0</v>
      </c>
      <c r="RH21" s="319">
        <f t="shared" si="79"/>
        <v>0</v>
      </c>
      <c r="RI21" s="232">
        <v>0</v>
      </c>
      <c r="RJ21" s="319">
        <f t="shared" si="79"/>
        <v>0</v>
      </c>
      <c r="RK21" s="232"/>
      <c r="RL21" s="319"/>
      <c r="RM21" s="142">
        <f>ROW()</f>
        <v>21</v>
      </c>
      <c r="RN21" s="27"/>
      <c r="RO21" s="233"/>
      <c r="RP21" s="235"/>
      <c r="RQ21" s="235"/>
      <c r="RR21" s="235"/>
      <c r="RS21" s="235"/>
      <c r="RT21" s="235"/>
      <c r="RU21" s="235"/>
      <c r="RV21" s="235"/>
      <c r="RW21" s="235"/>
      <c r="RX21" s="235"/>
      <c r="RY21" s="235"/>
      <c r="RZ21" s="235"/>
      <c r="SA21" s="235"/>
      <c r="SB21" s="235"/>
    </row>
    <row r="22" spans="1:496" ht="15.5" thickTop="1" thickBot="1" x14ac:dyDescent="0.4">
      <c r="A22" s="126">
        <f>ROW()</f>
        <v>22</v>
      </c>
      <c r="B22" s="291" t="s">
        <v>158</v>
      </c>
      <c r="C22" s="132"/>
      <c r="D22" s="148"/>
      <c r="E22" s="236">
        <v>982036.83999999985</v>
      </c>
      <c r="F22" s="237"/>
      <c r="G22" s="236"/>
      <c r="H22" s="237"/>
      <c r="I22" s="236"/>
      <c r="J22" s="237"/>
      <c r="K22" s="236"/>
      <c r="L22" s="237"/>
      <c r="M22" s="236"/>
      <c r="N22" s="237"/>
      <c r="O22" s="236"/>
      <c r="P22" s="237"/>
      <c r="Q22" s="152">
        <f>ROW()</f>
        <v>22</v>
      </c>
      <c r="R22" s="320" t="s">
        <v>159</v>
      </c>
      <c r="S22" s="201"/>
      <c r="T22" s="238">
        <v>-87029955.040000007</v>
      </c>
      <c r="U22" s="238">
        <f>-T22</f>
        <v>87029955.040000007</v>
      </c>
      <c r="V22" s="239">
        <f t="shared" si="18"/>
        <v>0</v>
      </c>
      <c r="W22" s="157"/>
      <c r="X22" s="240">
        <f t="shared" si="18"/>
        <v>0</v>
      </c>
      <c r="Y22" s="157"/>
      <c r="Z22" s="240">
        <f t="shared" si="6"/>
        <v>0</v>
      </c>
      <c r="AA22" s="157"/>
      <c r="AB22" s="240">
        <f t="shared" si="7"/>
        <v>0</v>
      </c>
      <c r="AC22" s="157"/>
      <c r="AD22" s="240">
        <f t="shared" si="8"/>
        <v>0</v>
      </c>
      <c r="AE22" s="157"/>
      <c r="AF22" s="240">
        <f t="shared" si="9"/>
        <v>0</v>
      </c>
      <c r="AG22" s="126">
        <f>ROW()</f>
        <v>22</v>
      </c>
      <c r="AH22" s="160" t="s">
        <v>160</v>
      </c>
      <c r="AI22" s="321">
        <v>7.1970000000000003E-3</v>
      </c>
      <c r="AJ22" s="322">
        <f>$AJ$20*$AI22</f>
        <v>74254526.577507377</v>
      </c>
      <c r="AK22" s="322">
        <f>AK$20*$AI22</f>
        <v>7937.9671349999999</v>
      </c>
      <c r="AL22" s="159">
        <f>SUM(AJ22:AK22)</f>
        <v>74262464.544642374</v>
      </c>
      <c r="AM22" s="159">
        <v>0</v>
      </c>
      <c r="AN22" s="159">
        <f>SUM(AL23:AM23)</f>
        <v>20637061.148990516</v>
      </c>
      <c r="AO22" s="322">
        <v>0</v>
      </c>
      <c r="AP22" s="322">
        <f>SUM(AN22:AO22)</f>
        <v>20637061.148990516</v>
      </c>
      <c r="AQ22" s="322">
        <v>0</v>
      </c>
      <c r="AR22" s="322">
        <f>SUM(AP22:AQ22)</f>
        <v>20637061.148990516</v>
      </c>
      <c r="AS22" s="322">
        <v>0</v>
      </c>
      <c r="AT22" s="322">
        <f>SUM(AR22:AS22)</f>
        <v>20637061.148990516</v>
      </c>
      <c r="AU22" s="322"/>
      <c r="AV22" s="322"/>
      <c r="AW22" s="126">
        <f>ROW()</f>
        <v>22</v>
      </c>
      <c r="AX22" s="136" t="s">
        <v>161</v>
      </c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126">
        <f>ROW()</f>
        <v>22</v>
      </c>
      <c r="BN22" s="129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26">
        <f>ROW()</f>
        <v>22</v>
      </c>
      <c r="CT22" s="160" t="s">
        <v>162</v>
      </c>
      <c r="CU22" s="160"/>
      <c r="CV22" s="323">
        <f>SUM(CV18:CV21)</f>
        <v>794227.85429400008</v>
      </c>
      <c r="CW22" s="323">
        <f>SUM(CW18:CW21)</f>
        <v>-176427.85429400008</v>
      </c>
      <c r="CX22" s="323">
        <f>SUM(CX18:CX21)</f>
        <v>617800</v>
      </c>
      <c r="CY22" s="323">
        <f>SUM(CY18:CY21)</f>
        <v>0</v>
      </c>
      <c r="CZ22" s="323">
        <f>SUM(CZ18:CZ21)</f>
        <v>617800</v>
      </c>
      <c r="DA22" s="323"/>
      <c r="DB22" s="323">
        <f>SUM(DB18:DB21)</f>
        <v>617800</v>
      </c>
      <c r="DC22" s="323"/>
      <c r="DD22" s="323">
        <f>SUM(DD18:DD21)</f>
        <v>617800</v>
      </c>
      <c r="DE22" s="323"/>
      <c r="DF22" s="323">
        <f>SUM(DF18:DF21)</f>
        <v>617800</v>
      </c>
      <c r="DG22" s="323"/>
      <c r="DH22" s="323"/>
      <c r="DI22" s="126">
        <f>ROW()</f>
        <v>22</v>
      </c>
      <c r="DJ22" s="251" t="s">
        <v>152</v>
      </c>
      <c r="DK22" s="251"/>
      <c r="DL22" s="253">
        <f>-DL20-DL21</f>
        <v>-69840712.438606411</v>
      </c>
      <c r="DM22" s="253">
        <f>-DM20-DM21</f>
        <v>1744.5848380158841</v>
      </c>
      <c r="DN22" s="253">
        <f>-DN20-DN21</f>
        <v>-69838967.853768393</v>
      </c>
      <c r="DO22" s="253">
        <f>-DO20-DO21</f>
        <v>0</v>
      </c>
      <c r="DP22" s="253">
        <f>-DP20-DP21</f>
        <v>-69838967.853768393</v>
      </c>
      <c r="DQ22" s="253">
        <f t="shared" ref="DQ22:DV22" si="80">-DQ20-DQ21</f>
        <v>0</v>
      </c>
      <c r="DR22" s="253">
        <f t="shared" si="80"/>
        <v>-69838967.853768393</v>
      </c>
      <c r="DS22" s="253">
        <f t="shared" si="80"/>
        <v>0</v>
      </c>
      <c r="DT22" s="253">
        <f t="shared" si="80"/>
        <v>-69838967.853768393</v>
      </c>
      <c r="DU22" s="253">
        <f t="shared" si="80"/>
        <v>0</v>
      </c>
      <c r="DV22" s="253">
        <f t="shared" si="80"/>
        <v>-69838967.853768393</v>
      </c>
      <c r="DW22" s="253"/>
      <c r="DX22" s="253"/>
      <c r="DY22" s="126">
        <f>ROW()</f>
        <v>22</v>
      </c>
      <c r="DZ22" s="324" t="s">
        <v>163</v>
      </c>
      <c r="EA22" s="207"/>
      <c r="EB22" s="248">
        <v>16093318.846231751</v>
      </c>
      <c r="EC22" s="248">
        <v>0</v>
      </c>
      <c r="ED22" s="178">
        <f t="shared" si="66"/>
        <v>16093318.846231751</v>
      </c>
      <c r="EE22" s="248">
        <v>0</v>
      </c>
      <c r="EF22" s="178">
        <f t="shared" si="66"/>
        <v>16093318.846231751</v>
      </c>
      <c r="EG22" s="248">
        <v>0</v>
      </c>
      <c r="EH22" s="178">
        <f t="shared" si="66"/>
        <v>16093318.846231751</v>
      </c>
      <c r="EI22" s="248">
        <v>0</v>
      </c>
      <c r="EJ22" s="178">
        <f t="shared" si="66"/>
        <v>16093318.846231751</v>
      </c>
      <c r="EK22" s="248">
        <v>0</v>
      </c>
      <c r="EL22" s="178">
        <f t="shared" si="66"/>
        <v>16093318.846231751</v>
      </c>
      <c r="EM22" s="248"/>
      <c r="EN22" s="178"/>
      <c r="EO22" s="126">
        <f>ROW()</f>
        <v>22</v>
      </c>
      <c r="EP22" s="132"/>
      <c r="EQ22" s="132"/>
      <c r="ER22" s="273"/>
      <c r="ES22" s="273"/>
      <c r="ET22" s="273"/>
      <c r="EU22" s="273"/>
      <c r="EV22" s="273"/>
      <c r="EW22" s="273"/>
      <c r="EX22" s="273"/>
      <c r="EY22" s="273"/>
      <c r="EZ22" s="273"/>
      <c r="FA22" s="273"/>
      <c r="FB22" s="273"/>
      <c r="FC22" s="273"/>
      <c r="FD22" s="273"/>
      <c r="FE22" s="126">
        <f>ROW()</f>
        <v>22</v>
      </c>
      <c r="FF22" s="215" t="s">
        <v>164</v>
      </c>
      <c r="FH22" s="212">
        <v>57978.122996839615</v>
      </c>
      <c r="FI22" s="212">
        <v>116086.93405948317</v>
      </c>
      <c r="FJ22" s="250">
        <f t="shared" si="36"/>
        <v>174065.05705632278</v>
      </c>
      <c r="FK22" s="212">
        <v>-40999.434061738371</v>
      </c>
      <c r="FL22" s="250">
        <f t="shared" si="37"/>
        <v>133065.62299458441</v>
      </c>
      <c r="FM22" s="212">
        <v>8147.1156131896423</v>
      </c>
      <c r="FN22" s="250">
        <f t="shared" si="38"/>
        <v>141212.73860777405</v>
      </c>
      <c r="FO22" s="212">
        <v>15022.315998075559</v>
      </c>
      <c r="FP22" s="250">
        <f t="shared" si="39"/>
        <v>156235.05460584961</v>
      </c>
      <c r="FQ22" s="212">
        <v>34914.217536874465</v>
      </c>
      <c r="FR22" s="250">
        <f t="shared" si="40"/>
        <v>191149.27214272408</v>
      </c>
      <c r="FS22" s="212"/>
      <c r="FT22" s="250"/>
      <c r="FU22" s="126">
        <f>ROW()</f>
        <v>22</v>
      </c>
      <c r="FV22" s="76"/>
      <c r="FW22" s="325"/>
      <c r="FX22" s="326"/>
      <c r="FY22" s="326"/>
      <c r="FZ22" s="326"/>
      <c r="GA22" s="326"/>
      <c r="GB22" s="326"/>
      <c r="GC22" s="326"/>
      <c r="GD22" s="326"/>
      <c r="GE22" s="326"/>
      <c r="GF22" s="326"/>
      <c r="GG22" s="326"/>
      <c r="GH22" s="326"/>
      <c r="GI22" s="326"/>
      <c r="GJ22" s="326"/>
      <c r="GK22" s="211"/>
      <c r="GL22" s="211"/>
      <c r="GM22" s="211"/>
      <c r="GN22" s="211"/>
      <c r="GO22" s="211"/>
      <c r="GP22" s="211"/>
      <c r="GQ22" s="211"/>
      <c r="GR22" s="211"/>
      <c r="GS22" s="211"/>
      <c r="GT22" s="211"/>
      <c r="GU22" s="211"/>
      <c r="GV22" s="211"/>
      <c r="GW22" s="211"/>
      <c r="GX22" s="211"/>
      <c r="GY22" s="211"/>
      <c r="GZ22" s="211"/>
      <c r="HA22" s="126">
        <f>ROW()</f>
        <v>22</v>
      </c>
      <c r="HB22" s="160" t="s">
        <v>147</v>
      </c>
      <c r="HC22" s="277">
        <v>0.21</v>
      </c>
      <c r="HD22" s="301">
        <f t="shared" ref="HD22:HN22" si="81">-HD20*$HC$22</f>
        <v>-1365189.2831143166</v>
      </c>
      <c r="HE22" s="301">
        <f t="shared" si="81"/>
        <v>-217090.39465006246</v>
      </c>
      <c r="HF22" s="301">
        <f t="shared" si="81"/>
        <v>-1582279.6777643792</v>
      </c>
      <c r="HG22" s="301">
        <f t="shared" si="81"/>
        <v>-198964.23623270172</v>
      </c>
      <c r="HH22" s="301">
        <f t="shared" si="81"/>
        <v>-1781243.9139970806</v>
      </c>
      <c r="HI22" s="301">
        <f t="shared" si="81"/>
        <v>0</v>
      </c>
      <c r="HJ22" s="301">
        <f t="shared" si="81"/>
        <v>-1781243.9139970806</v>
      </c>
      <c r="HK22" s="301">
        <f t="shared" si="81"/>
        <v>0</v>
      </c>
      <c r="HL22" s="301">
        <f t="shared" si="81"/>
        <v>-1781243.9139970806</v>
      </c>
      <c r="HM22" s="301">
        <f t="shared" si="81"/>
        <v>0</v>
      </c>
      <c r="HN22" s="301">
        <f t="shared" si="81"/>
        <v>-1781243.9139970806</v>
      </c>
      <c r="HO22" s="301"/>
      <c r="HP22" s="301"/>
      <c r="HQ22" s="126">
        <f>ROW()</f>
        <v>22</v>
      </c>
      <c r="HR22" s="265" t="s">
        <v>91</v>
      </c>
      <c r="HS22" s="265"/>
      <c r="HT22" s="316">
        <f t="shared" ref="HT22:ID22" si="82">-HT19-HT21</f>
        <v>3821308.0283000004</v>
      </c>
      <c r="HU22" s="316">
        <f t="shared" si="82"/>
        <v>1302726.7716999999</v>
      </c>
      <c r="HV22" s="316">
        <f t="shared" si="82"/>
        <v>5124034.8</v>
      </c>
      <c r="HW22" s="316">
        <f t="shared" si="82"/>
        <v>0</v>
      </c>
      <c r="HX22" s="316">
        <f t="shared" si="82"/>
        <v>5124034.8</v>
      </c>
      <c r="HY22" s="316">
        <f t="shared" si="82"/>
        <v>-1163573.5173000004</v>
      </c>
      <c r="HZ22" s="316">
        <f t="shared" si="82"/>
        <v>3960461.2826999999</v>
      </c>
      <c r="IA22" s="316">
        <f t="shared" si="82"/>
        <v>-3468351.8046000004</v>
      </c>
      <c r="IB22" s="316">
        <f t="shared" si="82"/>
        <v>492109.47809999995</v>
      </c>
      <c r="IC22" s="316">
        <f t="shared" si="82"/>
        <v>0</v>
      </c>
      <c r="ID22" s="316">
        <f t="shared" si="82"/>
        <v>492109.47809999995</v>
      </c>
      <c r="IE22" s="316"/>
      <c r="IF22" s="316"/>
      <c r="IG22" s="126">
        <f>ROW()</f>
        <v>22</v>
      </c>
      <c r="IH22" s="251" t="s">
        <v>147</v>
      </c>
      <c r="II22" s="327">
        <v>0.21</v>
      </c>
      <c r="IJ22" s="328">
        <f t="shared" ref="IJ22:IT22" si="83">-IJ20*$II$22</f>
        <v>-19440.844450425669</v>
      </c>
      <c r="IK22" s="328">
        <f t="shared" si="83"/>
        <v>17570.120070394489</v>
      </c>
      <c r="IL22" s="328">
        <f t="shared" si="83"/>
        <v>-1870.7243800311776</v>
      </c>
      <c r="IM22" s="328">
        <f t="shared" si="83"/>
        <v>0</v>
      </c>
      <c r="IN22" s="328">
        <f t="shared" si="83"/>
        <v>-1870.7243800311776</v>
      </c>
      <c r="IO22" s="328">
        <f t="shared" si="83"/>
        <v>0</v>
      </c>
      <c r="IP22" s="328">
        <f t="shared" si="83"/>
        <v>-1870.7243800311776</v>
      </c>
      <c r="IQ22" s="328">
        <f t="shared" si="83"/>
        <v>0</v>
      </c>
      <c r="IR22" s="328">
        <f t="shared" si="83"/>
        <v>-1870.7243800311776</v>
      </c>
      <c r="IS22" s="328">
        <f t="shared" si="83"/>
        <v>0</v>
      </c>
      <c r="IT22" s="328">
        <f t="shared" si="83"/>
        <v>-1870.7243800311776</v>
      </c>
      <c r="IU22" s="328"/>
      <c r="IV22" s="328"/>
      <c r="IW22" s="275"/>
      <c r="JM22" s="126">
        <f>ROW()</f>
        <v>22</v>
      </c>
      <c r="JN22" s="222" t="s">
        <v>164</v>
      </c>
      <c r="JO22" s="135"/>
      <c r="JP22" s="239">
        <v>2638125.7295211619</v>
      </c>
      <c r="JQ22" s="239">
        <v>55149.364301680122</v>
      </c>
      <c r="JR22" s="255">
        <f t="shared" si="28"/>
        <v>2693275.093822842</v>
      </c>
      <c r="JS22" s="255">
        <v>0</v>
      </c>
      <c r="JT22" s="255">
        <f t="shared" si="29"/>
        <v>2693275.093822842</v>
      </c>
      <c r="JU22" s="255">
        <v>0</v>
      </c>
      <c r="JV22" s="255">
        <f t="shared" si="30"/>
        <v>2693275.093822842</v>
      </c>
      <c r="JW22" s="255"/>
      <c r="JX22" s="255">
        <f t="shared" si="30"/>
        <v>2693275.093822842</v>
      </c>
      <c r="JY22" s="255"/>
      <c r="JZ22" s="255">
        <f t="shared" si="30"/>
        <v>2693275.093822842</v>
      </c>
      <c r="KA22" s="255"/>
      <c r="KB22" s="255"/>
      <c r="KC22" s="126">
        <f>ROW()</f>
        <v>22</v>
      </c>
      <c r="KD22" s="132" t="s">
        <v>165</v>
      </c>
      <c r="KF22" s="329">
        <f t="shared" ref="KF22:KP22" si="84">SUM(KF16:KF21)</f>
        <v>5483216405.8370619</v>
      </c>
      <c r="KG22" s="329">
        <f t="shared" si="84"/>
        <v>18890706.954618394</v>
      </c>
      <c r="KH22" s="329">
        <f t="shared" si="84"/>
        <v>5502107112.7916784</v>
      </c>
      <c r="KI22" s="329">
        <f t="shared" si="84"/>
        <v>0</v>
      </c>
      <c r="KJ22" s="330">
        <f t="shared" si="84"/>
        <v>5502107112.7916784</v>
      </c>
      <c r="KK22" s="329">
        <f t="shared" si="84"/>
        <v>0</v>
      </c>
      <c r="KL22" s="330">
        <f t="shared" si="84"/>
        <v>5502107112.7916784</v>
      </c>
      <c r="KM22" s="329">
        <f t="shared" si="84"/>
        <v>0</v>
      </c>
      <c r="KN22" s="330">
        <f t="shared" si="84"/>
        <v>5502107112.7916784</v>
      </c>
      <c r="KO22" s="329">
        <f t="shared" si="84"/>
        <v>0</v>
      </c>
      <c r="KP22" s="330">
        <f t="shared" si="84"/>
        <v>5502107112.7916784</v>
      </c>
      <c r="KQ22" s="329"/>
      <c r="KR22" s="330"/>
      <c r="KS22" s="126">
        <f>ROW()</f>
        <v>22</v>
      </c>
      <c r="KT22" s="180" t="s">
        <v>166</v>
      </c>
      <c r="KV22" s="214">
        <v>35184.898224000011</v>
      </c>
      <c r="KW22" s="211">
        <v>-35184.898224000011</v>
      </c>
      <c r="KX22" s="214">
        <f>KV22+KW22</f>
        <v>0</v>
      </c>
      <c r="KY22" s="214"/>
      <c r="KZ22" s="214">
        <f>KX22+KY22</f>
        <v>0</v>
      </c>
      <c r="LA22" s="214"/>
      <c r="LB22" s="214">
        <f>KZ22+LA22</f>
        <v>0</v>
      </c>
      <c r="LC22" s="214"/>
      <c r="LD22" s="214">
        <f>LB22+LC22</f>
        <v>0</v>
      </c>
      <c r="LE22" s="214"/>
      <c r="LF22" s="214">
        <f>LD22+LE22</f>
        <v>0</v>
      </c>
      <c r="LG22" s="214"/>
      <c r="LH22" s="214"/>
      <c r="LI22" s="126"/>
      <c r="LJ22" s="211"/>
      <c r="LK22" s="211"/>
      <c r="LL22" s="211"/>
      <c r="LM22" s="211"/>
      <c r="LN22" s="211"/>
      <c r="LO22" s="211"/>
      <c r="LP22" s="211"/>
      <c r="LQ22" s="211"/>
      <c r="LR22" s="211"/>
      <c r="LS22" s="211"/>
      <c r="LT22" s="211"/>
      <c r="LU22" s="211"/>
      <c r="LV22" s="211"/>
      <c r="LW22" s="211"/>
      <c r="LX22" s="211"/>
      <c r="LY22" s="126">
        <f>ROW()</f>
        <v>22</v>
      </c>
      <c r="LZ22" s="160" t="s">
        <v>167</v>
      </c>
      <c r="MB22" s="236"/>
      <c r="MC22" s="236"/>
      <c r="MD22" s="236"/>
      <c r="ME22" s="236"/>
      <c r="MF22" s="236"/>
      <c r="MG22" s="236"/>
      <c r="MH22" s="176"/>
      <c r="MI22" s="236">
        <v>6849531.8176689111</v>
      </c>
      <c r="MJ22" s="236"/>
      <c r="MK22" s="236">
        <v>933592.91986088082</v>
      </c>
      <c r="ML22" s="236"/>
      <c r="MM22" s="236">
        <v>0</v>
      </c>
      <c r="MN22" s="236"/>
      <c r="MO22" s="24">
        <f>ROW()</f>
        <v>22</v>
      </c>
      <c r="MP22" s="214" t="s">
        <v>161</v>
      </c>
      <c r="MQ22" s="214"/>
      <c r="MR22" s="331"/>
      <c r="MS22" s="331"/>
      <c r="MT22" s="331"/>
      <c r="MU22" s="331"/>
      <c r="MV22" s="331"/>
      <c r="MW22" s="281"/>
      <c r="MX22" s="281"/>
      <c r="MY22" s="281"/>
      <c r="MZ22" s="281"/>
      <c r="NA22" s="281"/>
      <c r="NB22" s="281"/>
      <c r="NC22" s="281"/>
      <c r="ND22" s="281"/>
      <c r="NE22" s="126">
        <f>ROW()</f>
        <v>22</v>
      </c>
      <c r="NF22" s="185" t="s">
        <v>161</v>
      </c>
      <c r="NG22" s="260"/>
      <c r="NH22" s="282"/>
      <c r="NI22" s="282"/>
      <c r="NJ22" s="282"/>
      <c r="NK22" s="261"/>
      <c r="NL22" s="261"/>
      <c r="NM22" s="261"/>
      <c r="NN22" s="262"/>
      <c r="NO22" s="283"/>
      <c r="NP22" s="283"/>
      <c r="NQ22" s="283"/>
      <c r="NR22" s="283"/>
      <c r="NS22" s="262"/>
      <c r="NT22" s="262"/>
      <c r="NU22" s="126">
        <f>ROW()</f>
        <v>22</v>
      </c>
      <c r="NV22" s="135"/>
      <c r="NW22" s="260"/>
      <c r="NX22" s="315"/>
      <c r="NY22" s="315"/>
      <c r="NZ22" s="315"/>
      <c r="OA22" s="315"/>
      <c r="OB22" s="315"/>
      <c r="OC22" s="315"/>
      <c r="OD22" s="315"/>
      <c r="OE22" s="315"/>
      <c r="OF22" s="315"/>
      <c r="OG22" s="315"/>
      <c r="OH22" s="315"/>
      <c r="OI22" s="315"/>
      <c r="OJ22" s="315"/>
      <c r="OK22" s="126"/>
      <c r="OL22" s="172"/>
      <c r="OM22" s="172"/>
      <c r="ON22" s="332"/>
      <c r="OO22" s="332"/>
      <c r="OP22" s="333"/>
      <c r="OQ22" s="334"/>
      <c r="OR22" s="331"/>
      <c r="OS22" s="331"/>
      <c r="OT22" s="331"/>
      <c r="OU22" s="331"/>
      <c r="OV22" s="331"/>
      <c r="OW22" s="331"/>
      <c r="OX22" s="331"/>
      <c r="OY22" s="331"/>
      <c r="OZ22" s="331"/>
      <c r="PA22" s="126">
        <f>ROW()</f>
        <v>22</v>
      </c>
      <c r="PB22" s="268" t="s">
        <v>120</v>
      </c>
      <c r="PC22" s="130"/>
      <c r="PD22" s="645">
        <v>0</v>
      </c>
      <c r="PE22" s="645">
        <v>0</v>
      </c>
      <c r="PF22" s="645">
        <v>0</v>
      </c>
      <c r="PG22" s="645">
        <v>0</v>
      </c>
      <c r="PH22" s="645">
        <f t="shared" si="45"/>
        <v>0</v>
      </c>
      <c r="PI22" s="645">
        <v>0</v>
      </c>
      <c r="PJ22" s="645">
        <f t="shared" si="46"/>
        <v>0</v>
      </c>
      <c r="PK22" s="645">
        <v>0</v>
      </c>
      <c r="PL22" s="645">
        <f t="shared" si="47"/>
        <v>0</v>
      </c>
      <c r="PM22" s="645">
        <v>0</v>
      </c>
      <c r="PN22" s="645">
        <f t="shared" si="48"/>
        <v>0</v>
      </c>
      <c r="PO22" s="354"/>
      <c r="PP22" s="354"/>
      <c r="QG22" s="126">
        <f>ROW()</f>
        <v>22</v>
      </c>
      <c r="QH22" s="27" t="s">
        <v>151</v>
      </c>
      <c r="QI22" s="27"/>
      <c r="QJ22" s="192"/>
      <c r="QK22" s="192"/>
      <c r="QL22" s="235">
        <v>0</v>
      </c>
      <c r="QM22" s="235">
        <f t="shared" ref="QM22:QO24" si="85">QN22-QL22</f>
        <v>0</v>
      </c>
      <c r="QN22" s="232">
        <v>0</v>
      </c>
      <c r="QO22" s="235">
        <f t="shared" si="85"/>
        <v>0</v>
      </c>
      <c r="QP22" s="232">
        <v>0</v>
      </c>
      <c r="QQ22" s="235">
        <f t="shared" ref="QQ22:QQ24" si="86">QR22-QP22</f>
        <v>0</v>
      </c>
      <c r="QR22" s="232">
        <v>0</v>
      </c>
      <c r="QS22" s="235">
        <f t="shared" ref="QS22:QS24" si="87">QT22-QR22</f>
        <v>0</v>
      </c>
      <c r="QT22" s="232">
        <v>0</v>
      </c>
      <c r="QU22" s="235"/>
      <c r="QV22" s="232"/>
      <c r="QW22" s="142">
        <f>ROW()</f>
        <v>22</v>
      </c>
      <c r="QX22" s="27" t="s">
        <v>166</v>
      </c>
      <c r="QY22" s="145"/>
      <c r="QZ22" s="303"/>
      <c r="RA22" s="303"/>
      <c r="RB22" s="303"/>
      <c r="RC22" s="318">
        <v>0</v>
      </c>
      <c r="RD22" s="319">
        <f t="shared" si="79"/>
        <v>0</v>
      </c>
      <c r="RE22" s="232">
        <v>0</v>
      </c>
      <c r="RF22" s="319">
        <f t="shared" si="79"/>
        <v>0</v>
      </c>
      <c r="RG22" s="232">
        <v>0</v>
      </c>
      <c r="RH22" s="319">
        <f t="shared" si="79"/>
        <v>0</v>
      </c>
      <c r="RI22" s="232">
        <v>0</v>
      </c>
      <c r="RJ22" s="319">
        <f t="shared" si="79"/>
        <v>0</v>
      </c>
      <c r="RK22" s="232"/>
      <c r="RL22" s="319"/>
      <c r="RM22" s="142">
        <f>ROW()</f>
        <v>22</v>
      </c>
      <c r="RN22" s="27" t="s">
        <v>168</v>
      </c>
      <c r="RO22" s="233"/>
      <c r="RP22" s="235"/>
      <c r="RQ22" s="235"/>
      <c r="RR22" s="235"/>
      <c r="RS22" s="235">
        <f t="shared" ref="RS22:RZ22" si="88">RS20</f>
        <v>1630342.8427940002</v>
      </c>
      <c r="RT22" s="235">
        <f t="shared" si="88"/>
        <v>1630342.8427940002</v>
      </c>
      <c r="RU22" s="235">
        <f t="shared" si="88"/>
        <v>13590986.96614</v>
      </c>
      <c r="RV22" s="235">
        <f t="shared" si="88"/>
        <v>15221329.808933999</v>
      </c>
      <c r="RW22" s="235">
        <f t="shared" si="88"/>
        <v>15031497.112949993</v>
      </c>
      <c r="RX22" s="235">
        <f t="shared" si="88"/>
        <v>30252826.921883993</v>
      </c>
      <c r="RY22" s="235">
        <f t="shared" si="88"/>
        <v>27822887.983406</v>
      </c>
      <c r="RZ22" s="235">
        <f t="shared" si="88"/>
        <v>58075714.905289993</v>
      </c>
      <c r="SA22" s="235"/>
      <c r="SB22" s="235"/>
    </row>
    <row r="23" spans="1:496" ht="15.5" thickTop="1" thickBot="1" x14ac:dyDescent="0.4">
      <c r="A23" s="126">
        <f>ROW()</f>
        <v>23</v>
      </c>
      <c r="B23" s="291" t="s">
        <v>169</v>
      </c>
      <c r="C23" s="132"/>
      <c r="D23" s="148"/>
      <c r="E23" s="236">
        <v>12241558.550000001</v>
      </c>
      <c r="F23" s="237"/>
      <c r="G23" s="236"/>
      <c r="H23" s="237"/>
      <c r="I23" s="236"/>
      <c r="J23" s="237"/>
      <c r="K23" s="236"/>
      <c r="L23" s="237"/>
      <c r="M23" s="236"/>
      <c r="N23" s="237"/>
      <c r="O23" s="236"/>
      <c r="P23" s="237"/>
      <c r="Q23" s="152">
        <f>ROW()</f>
        <v>23</v>
      </c>
      <c r="R23" s="320" t="s">
        <v>170</v>
      </c>
      <c r="S23" s="201"/>
      <c r="T23" s="238">
        <v>-1247264.25</v>
      </c>
      <c r="U23" s="238">
        <f>-T23</f>
        <v>1247264.25</v>
      </c>
      <c r="V23" s="239">
        <f t="shared" si="18"/>
        <v>0</v>
      </c>
      <c r="W23" s="157"/>
      <c r="X23" s="240">
        <f t="shared" si="18"/>
        <v>0</v>
      </c>
      <c r="Y23" s="157"/>
      <c r="Z23" s="240">
        <f t="shared" si="6"/>
        <v>0</v>
      </c>
      <c r="AA23" s="157"/>
      <c r="AB23" s="240">
        <f t="shared" si="7"/>
        <v>0</v>
      </c>
      <c r="AC23" s="157"/>
      <c r="AD23" s="240">
        <f t="shared" si="8"/>
        <v>0</v>
      </c>
      <c r="AE23" s="157"/>
      <c r="AF23" s="240">
        <f t="shared" si="9"/>
        <v>0</v>
      </c>
      <c r="AG23" s="126">
        <f>ROW()</f>
        <v>23</v>
      </c>
      <c r="AH23" s="160" t="s">
        <v>171</v>
      </c>
      <c r="AI23" s="321">
        <v>2E-3</v>
      </c>
      <c r="AJ23" s="322">
        <f>$AJ$20*$AI23</f>
        <v>20634855.238990515</v>
      </c>
      <c r="AK23" s="322">
        <f>$AK$20*$AI23</f>
        <v>2205.91</v>
      </c>
      <c r="AL23" s="159">
        <f>SUM(AJ23:AK23)</f>
        <v>20637061.148990516</v>
      </c>
      <c r="AM23" s="159">
        <v>0</v>
      </c>
      <c r="AN23" s="159">
        <f>SUM(AL24:AM24)</f>
        <v>396799093.24221522</v>
      </c>
      <c r="AO23" s="322">
        <v>0</v>
      </c>
      <c r="AP23" s="322">
        <f>SUM(AN23:AO23)</f>
        <v>396799093.24221522</v>
      </c>
      <c r="AQ23" s="322">
        <v>0</v>
      </c>
      <c r="AR23" s="322">
        <f>SUM(AP23:AQ23)</f>
        <v>396799093.24221522</v>
      </c>
      <c r="AS23" s="322">
        <v>0</v>
      </c>
      <c r="AT23" s="322">
        <f>SUM(AR23:AS23)</f>
        <v>396799093.24221522</v>
      </c>
      <c r="AU23" s="322"/>
      <c r="AV23" s="322"/>
      <c r="AW23" s="126">
        <f>ROW()</f>
        <v>23</v>
      </c>
      <c r="AX23" s="160" t="s">
        <v>172</v>
      </c>
      <c r="AY23" s="161"/>
      <c r="AZ23" s="335">
        <f t="shared" ref="AZ23:BJ23" si="89">-AZ21</f>
        <v>-101529489.22000001</v>
      </c>
      <c r="BA23" s="335">
        <f t="shared" si="89"/>
        <v>36730076.987808421</v>
      </c>
      <c r="BB23" s="335">
        <f t="shared" si="89"/>
        <v>-64799412.232191592</v>
      </c>
      <c r="BC23" s="335">
        <f t="shared" si="89"/>
        <v>454424.19965512399</v>
      </c>
      <c r="BD23" s="335">
        <f t="shared" si="89"/>
        <v>-64344988.032536477</v>
      </c>
      <c r="BE23" s="335">
        <f t="shared" si="89"/>
        <v>399773.68118600268</v>
      </c>
      <c r="BF23" s="335">
        <f t="shared" si="89"/>
        <v>-63945214.351350464</v>
      </c>
      <c r="BG23" s="335">
        <f t="shared" si="89"/>
        <v>668842.91487600096</v>
      </c>
      <c r="BH23" s="335">
        <f t="shared" si="89"/>
        <v>-63276371.436474472</v>
      </c>
      <c r="BI23" s="335">
        <f t="shared" si="89"/>
        <v>-467403.99771801173</v>
      </c>
      <c r="BJ23" s="335">
        <f t="shared" si="89"/>
        <v>-63743775.434192479</v>
      </c>
      <c r="BK23" s="335"/>
      <c r="BL23" s="335"/>
      <c r="BM23" s="126">
        <f>ROW()</f>
        <v>23</v>
      </c>
      <c r="BN23" s="136" t="s">
        <v>173</v>
      </c>
      <c r="BO23" s="336">
        <v>0.21</v>
      </c>
      <c r="BP23" s="239">
        <f>-BP21*$BO$23</f>
        <v>0</v>
      </c>
      <c r="BQ23" s="337">
        <f>-BQ21*$BO$23</f>
        <v>-29455178.324508972</v>
      </c>
      <c r="BR23" s="337">
        <f>SUM(BP23:BQ23)</f>
        <v>-29455178.324508972</v>
      </c>
      <c r="BS23" s="337">
        <f>-BS21*$BO$23</f>
        <v>-43886.119958918986</v>
      </c>
      <c r="BT23" s="337">
        <f>SUM(BR23:BS23)</f>
        <v>-29499064.444467891</v>
      </c>
      <c r="BU23" s="337">
        <f>-BU21*$BO$23</f>
        <v>-427999.03915993363</v>
      </c>
      <c r="BV23" s="337">
        <f>SUM(BT23:BU23)</f>
        <v>-29927063.483627826</v>
      </c>
      <c r="BW23" s="337">
        <f>-BW21*$BO$23</f>
        <v>793634.94466279866</v>
      </c>
      <c r="BX23" s="337">
        <f>SUM(BV23:BW23)</f>
        <v>-29133428.538965028</v>
      </c>
      <c r="BY23" s="337">
        <f>-BY21*$BO$23</f>
        <v>-1245830.5782993238</v>
      </c>
      <c r="BZ23" s="337">
        <f>SUM(BX23:BY23)</f>
        <v>-30379259.117264353</v>
      </c>
      <c r="CA23" s="337"/>
      <c r="CB23" s="337"/>
      <c r="CC23" s="130"/>
      <c r="CD23" s="130"/>
      <c r="CE23" s="130"/>
      <c r="CF23" s="130"/>
      <c r="CH23" s="130"/>
      <c r="CI23" s="130"/>
      <c r="CK23" s="130"/>
      <c r="CL23" s="130"/>
      <c r="CM23" s="130"/>
      <c r="CN23" s="130"/>
      <c r="CO23" s="130"/>
      <c r="CP23" s="130"/>
      <c r="CQ23" s="130"/>
      <c r="CR23" s="130"/>
      <c r="CS23" s="126">
        <f>ROW()</f>
        <v>23</v>
      </c>
      <c r="CT23" s="338"/>
      <c r="CU23" s="338"/>
      <c r="CV23" s="339"/>
      <c r="CW23" s="339"/>
      <c r="CX23" s="339"/>
      <c r="CY23" s="339"/>
      <c r="CZ23" s="339"/>
      <c r="DA23" s="339"/>
      <c r="DB23" s="339"/>
      <c r="DC23" s="339"/>
      <c r="DD23" s="339"/>
      <c r="DE23" s="339"/>
      <c r="DF23" s="339"/>
      <c r="DG23" s="339"/>
      <c r="DH23" s="339"/>
      <c r="DI23" s="275"/>
      <c r="DJ23" s="340"/>
      <c r="DK23" s="211"/>
      <c r="DL23" s="76"/>
      <c r="DM23" s="76"/>
      <c r="DN23" s="76"/>
      <c r="DO23" s="76"/>
      <c r="DP23" s="76"/>
      <c r="DQ23" s="130"/>
      <c r="DR23" s="130"/>
      <c r="DS23" s="130"/>
      <c r="DT23" s="130"/>
      <c r="DU23" s="130"/>
      <c r="DV23" s="130"/>
      <c r="DW23" s="130"/>
      <c r="DX23" s="130"/>
      <c r="DY23" s="126">
        <f>ROW()</f>
        <v>23</v>
      </c>
      <c r="DZ23" s="265" t="s">
        <v>174</v>
      </c>
      <c r="EA23" s="132"/>
      <c r="EB23" s="271">
        <f>EB21-EB22</f>
        <v>-48844.30837235041</v>
      </c>
      <c r="EC23" s="271">
        <f t="shared" ref="EC23:EL23" si="90">EC21-EC22</f>
        <v>-43612.900235448033</v>
      </c>
      <c r="ED23" s="271">
        <f t="shared" si="90"/>
        <v>-92457.208607798442</v>
      </c>
      <c r="EE23" s="271">
        <f t="shared" si="90"/>
        <v>111965.94676945359</v>
      </c>
      <c r="EF23" s="271">
        <f t="shared" si="90"/>
        <v>19508.738161655143</v>
      </c>
      <c r="EG23" s="271">
        <f t="shared" si="90"/>
        <v>0</v>
      </c>
      <c r="EH23" s="271">
        <f t="shared" si="90"/>
        <v>19508.738161655143</v>
      </c>
      <c r="EI23" s="271">
        <f t="shared" si="90"/>
        <v>0</v>
      </c>
      <c r="EJ23" s="271">
        <f t="shared" si="90"/>
        <v>19508.738161655143</v>
      </c>
      <c r="EK23" s="271">
        <f t="shared" si="90"/>
        <v>0</v>
      </c>
      <c r="EL23" s="271">
        <f t="shared" si="90"/>
        <v>19508.738161655143</v>
      </c>
      <c r="EM23" s="271"/>
      <c r="EN23" s="271"/>
      <c r="EO23" s="126">
        <f>ROW()</f>
        <v>23</v>
      </c>
      <c r="EP23" s="341" t="s">
        <v>91</v>
      </c>
      <c r="EQ23" s="341"/>
      <c r="ER23" s="342">
        <f t="shared" ref="ER23:FB23" si="91">-ER20-ER21</f>
        <v>-1061650.8570633973</v>
      </c>
      <c r="ES23" s="342">
        <f t="shared" si="91"/>
        <v>-70788.642846595074</v>
      </c>
      <c r="ET23" s="342">
        <f t="shared" si="91"/>
        <v>-1132439.4999099923</v>
      </c>
      <c r="EU23" s="342">
        <f t="shared" si="91"/>
        <v>0</v>
      </c>
      <c r="EV23" s="342">
        <f t="shared" si="91"/>
        <v>-1132439.4999099923</v>
      </c>
      <c r="EW23" s="342">
        <f t="shared" si="91"/>
        <v>0</v>
      </c>
      <c r="EX23" s="342">
        <f t="shared" si="91"/>
        <v>-1132439.4999099923</v>
      </c>
      <c r="EY23" s="342">
        <f t="shared" si="91"/>
        <v>0</v>
      </c>
      <c r="EZ23" s="342">
        <f t="shared" si="91"/>
        <v>-1132439.4999099923</v>
      </c>
      <c r="FA23" s="342">
        <f t="shared" si="91"/>
        <v>0</v>
      </c>
      <c r="FB23" s="342">
        <f t="shared" si="91"/>
        <v>-1132439.4999099923</v>
      </c>
      <c r="FC23" s="342"/>
      <c r="FD23" s="342"/>
      <c r="FE23" s="126">
        <f>ROW()</f>
        <v>23</v>
      </c>
      <c r="FF23" s="215" t="s">
        <v>175</v>
      </c>
      <c r="FH23" s="212">
        <v>14620.789727861556</v>
      </c>
      <c r="FI23" s="212">
        <v>29278.961377740132</v>
      </c>
      <c r="FJ23" s="250">
        <f t="shared" si="36"/>
        <v>43899.751105601688</v>
      </c>
      <c r="FK23" s="212">
        <v>-10340.185337706549</v>
      </c>
      <c r="FL23" s="250">
        <f t="shared" si="37"/>
        <v>33559.565767895139</v>
      </c>
      <c r="FM23" s="212">
        <v>2054.7280062756035</v>
      </c>
      <c r="FN23" s="250">
        <f t="shared" si="38"/>
        <v>35614.293774170743</v>
      </c>
      <c r="FO23" s="212">
        <v>3788.6750189719387</v>
      </c>
      <c r="FP23" s="250">
        <f t="shared" si="39"/>
        <v>39402.968793142682</v>
      </c>
      <c r="FQ23" s="212">
        <v>8805.4747221303187</v>
      </c>
      <c r="FR23" s="250">
        <f t="shared" si="40"/>
        <v>48208.443515273</v>
      </c>
      <c r="FS23" s="212"/>
      <c r="FT23" s="250"/>
      <c r="FU23" s="126">
        <f>ROW()</f>
        <v>23</v>
      </c>
      <c r="FV23" s="217" t="s">
        <v>176</v>
      </c>
      <c r="FW23" s="343"/>
      <c r="FX23" s="326"/>
      <c r="FY23" s="326"/>
      <c r="FZ23" s="326"/>
      <c r="GA23" s="326"/>
      <c r="GB23" s="326"/>
      <c r="GC23" s="326"/>
      <c r="GD23" s="326"/>
      <c r="GE23" s="326"/>
      <c r="GF23" s="326"/>
      <c r="GG23" s="326"/>
      <c r="GH23" s="326"/>
      <c r="GI23" s="326"/>
      <c r="GJ23" s="326"/>
      <c r="GK23" s="211"/>
      <c r="GL23" s="211"/>
      <c r="GM23" s="211"/>
      <c r="GN23" s="211"/>
      <c r="GO23" s="211"/>
      <c r="GP23" s="211"/>
      <c r="GQ23" s="211"/>
      <c r="GR23" s="211"/>
      <c r="GS23" s="211"/>
      <c r="GT23" s="211"/>
      <c r="GU23" s="211"/>
      <c r="GV23" s="211"/>
      <c r="GW23" s="211"/>
      <c r="GX23" s="211"/>
      <c r="GY23" s="211"/>
      <c r="GZ23" s="211"/>
      <c r="HA23" s="126">
        <f>ROW()</f>
        <v>23</v>
      </c>
      <c r="HB23" s="160" t="s">
        <v>91</v>
      </c>
      <c r="HC23" s="132"/>
      <c r="HD23" s="344">
        <f t="shared" ref="HD23:HN23" si="92">-HD20-HD22</f>
        <v>-5135712.065049096</v>
      </c>
      <c r="HE23" s="344">
        <f t="shared" si="92"/>
        <v>-816673.3893978541</v>
      </c>
      <c r="HF23" s="344">
        <f t="shared" si="92"/>
        <v>-5952385.45444695</v>
      </c>
      <c r="HG23" s="344">
        <f t="shared" si="92"/>
        <v>-748484.50773254456</v>
      </c>
      <c r="HH23" s="344">
        <f t="shared" si="92"/>
        <v>-6700869.962179495</v>
      </c>
      <c r="HI23" s="344">
        <f t="shared" si="92"/>
        <v>0</v>
      </c>
      <c r="HJ23" s="344">
        <f t="shared" si="92"/>
        <v>-6700869.962179495</v>
      </c>
      <c r="HK23" s="344">
        <f t="shared" si="92"/>
        <v>0</v>
      </c>
      <c r="HL23" s="344">
        <f t="shared" si="92"/>
        <v>-6700869.962179495</v>
      </c>
      <c r="HM23" s="344">
        <f t="shared" si="92"/>
        <v>0</v>
      </c>
      <c r="HN23" s="344">
        <f t="shared" si="92"/>
        <v>-6700869.962179495</v>
      </c>
      <c r="HO23" s="344"/>
      <c r="HP23" s="344"/>
      <c r="HQ23" s="24"/>
      <c r="HY23" s="211"/>
      <c r="HZ23" s="211"/>
      <c r="IA23" s="211"/>
      <c r="IB23" s="211"/>
      <c r="IC23" s="211"/>
      <c r="ID23" s="211"/>
      <c r="IE23" s="211"/>
      <c r="IF23" s="211"/>
      <c r="IG23" s="126">
        <f>ROW()</f>
        <v>23</v>
      </c>
      <c r="IH23" s="251" t="s">
        <v>91</v>
      </c>
      <c r="II23" s="345"/>
      <c r="IJ23" s="346">
        <f>-SUM(IJ20:IJ22)</f>
        <v>-73134.605313506094</v>
      </c>
      <c r="IK23" s="346">
        <f>+IL23-IJ23</f>
        <v>66097.118360055465</v>
      </c>
      <c r="IL23" s="346">
        <f>-SUM(IL20:IL22)</f>
        <v>-7037.4869534506215</v>
      </c>
      <c r="IM23" s="346">
        <v>0</v>
      </c>
      <c r="IN23" s="346">
        <f>-SUM(IN20:IN22)</f>
        <v>-7037.4869534506215</v>
      </c>
      <c r="IO23" s="346">
        <v>0</v>
      </c>
      <c r="IP23" s="346">
        <f>-SUM(IP20:IP22)</f>
        <v>-7037.4869534506215</v>
      </c>
      <c r="IQ23" s="346">
        <v>0</v>
      </c>
      <c r="IR23" s="346">
        <f>-SUM(IR20:IR22)</f>
        <v>-7037.4869534506215</v>
      </c>
      <c r="IS23" s="346">
        <v>0</v>
      </c>
      <c r="IT23" s="346">
        <f>-SUM(IT20:IT22)</f>
        <v>-7037.4869534506215</v>
      </c>
      <c r="IU23" s="346"/>
      <c r="IV23" s="346"/>
      <c r="JM23" s="126">
        <f>ROW()</f>
        <v>23</v>
      </c>
      <c r="JN23" s="222" t="s">
        <v>175</v>
      </c>
      <c r="JO23" s="135"/>
      <c r="JP23" s="239">
        <v>664598.08431240497</v>
      </c>
      <c r="JQ23" s="239">
        <v>14686.491121232859</v>
      </c>
      <c r="JR23" s="255">
        <f t="shared" si="28"/>
        <v>679284.57543363783</v>
      </c>
      <c r="JS23" s="255">
        <v>0</v>
      </c>
      <c r="JT23" s="255">
        <f t="shared" si="29"/>
        <v>679284.57543363783</v>
      </c>
      <c r="JU23" s="255">
        <v>0</v>
      </c>
      <c r="JV23" s="255">
        <f t="shared" si="30"/>
        <v>679284.57543363783</v>
      </c>
      <c r="JW23" s="255"/>
      <c r="JX23" s="255">
        <f t="shared" si="30"/>
        <v>679284.57543363783</v>
      </c>
      <c r="JY23" s="255"/>
      <c r="JZ23" s="255">
        <f t="shared" si="30"/>
        <v>679284.57543363783</v>
      </c>
      <c r="KA23" s="255"/>
      <c r="KB23" s="255"/>
      <c r="KC23" s="126"/>
      <c r="KF23" s="214"/>
      <c r="KG23" s="214"/>
      <c r="KH23" s="214"/>
      <c r="KI23" s="214"/>
      <c r="KJ23" s="214"/>
      <c r="KK23" s="214"/>
      <c r="KL23" s="214"/>
      <c r="KM23" s="214"/>
      <c r="KN23" s="214"/>
      <c r="KO23" s="214"/>
      <c r="KP23" s="214"/>
      <c r="KQ23" s="214"/>
      <c r="KR23" s="214"/>
      <c r="KS23" s="126">
        <f>ROW()</f>
        <v>23</v>
      </c>
      <c r="KT23" s="180" t="s">
        <v>177</v>
      </c>
      <c r="KV23" s="278">
        <v>3672935.5311700017</v>
      </c>
      <c r="KW23" s="278">
        <v>-3672935.5311700017</v>
      </c>
      <c r="KX23" s="278">
        <f>KV23+KW23</f>
        <v>0</v>
      </c>
      <c r="KY23" s="278"/>
      <c r="KZ23" s="278">
        <f>KX23+KY23</f>
        <v>0</v>
      </c>
      <c r="LA23" s="278"/>
      <c r="LB23" s="278">
        <f>KZ23+LA23</f>
        <v>0</v>
      </c>
      <c r="LC23" s="278"/>
      <c r="LD23" s="278">
        <f>LB23+LC23</f>
        <v>0</v>
      </c>
      <c r="LE23" s="278"/>
      <c r="LF23" s="278">
        <f>LD23+LE23</f>
        <v>0</v>
      </c>
      <c r="LG23" s="278"/>
      <c r="LH23" s="278"/>
      <c r="LI23" s="126"/>
      <c r="LJ23" s="214"/>
      <c r="LK23" s="214"/>
      <c r="LL23" s="214"/>
      <c r="LM23" s="214"/>
      <c r="LN23" s="214"/>
      <c r="LO23" s="214"/>
      <c r="LP23" s="214"/>
      <c r="LQ23" s="214"/>
      <c r="LR23" s="214"/>
      <c r="LS23" s="214"/>
      <c r="LT23" s="214"/>
      <c r="LU23" s="214"/>
      <c r="LV23" s="214"/>
      <c r="LW23" s="214"/>
      <c r="LX23" s="214"/>
      <c r="LY23" s="126">
        <f>ROW()</f>
        <v>23</v>
      </c>
      <c r="LZ23" s="160" t="s">
        <v>178</v>
      </c>
      <c r="MB23" s="236"/>
      <c r="MC23" s="236"/>
      <c r="MD23" s="236"/>
      <c r="ME23" s="236"/>
      <c r="MF23" s="236"/>
      <c r="MG23" s="236"/>
      <c r="MH23" s="176"/>
      <c r="MI23" s="236">
        <v>0</v>
      </c>
      <c r="MJ23" s="236"/>
      <c r="MK23" s="236">
        <v>0</v>
      </c>
      <c r="ML23" s="236"/>
      <c r="MM23" s="236">
        <v>0</v>
      </c>
      <c r="MN23" s="236"/>
      <c r="MO23" s="24">
        <f>ROW()</f>
        <v>23</v>
      </c>
      <c r="MP23" s="211" t="s">
        <v>179</v>
      </c>
      <c r="MQ23" s="211"/>
      <c r="MR23" s="331"/>
      <c r="MS23" s="331"/>
      <c r="MT23" s="331"/>
      <c r="MU23" s="331"/>
      <c r="MV23" s="331"/>
      <c r="MW23" s="212"/>
      <c r="MX23" s="212"/>
      <c r="MY23" s="212"/>
      <c r="MZ23" s="212"/>
      <c r="NA23" s="212"/>
      <c r="NB23" s="212"/>
      <c r="NC23" s="212"/>
      <c r="ND23" s="212"/>
      <c r="NE23" s="126">
        <f>ROW()</f>
        <v>23</v>
      </c>
      <c r="NF23" s="185" t="s">
        <v>180</v>
      </c>
      <c r="NG23" s="260"/>
      <c r="NH23"/>
      <c r="NI23"/>
      <c r="NJ23"/>
      <c r="NK23" s="261"/>
      <c r="NL23" s="261"/>
      <c r="NM23" s="261"/>
      <c r="NN23" s="261"/>
      <c r="NO23" s="264"/>
      <c r="NP23" s="264"/>
      <c r="NQ23" s="264"/>
      <c r="NR23" s="264"/>
      <c r="NS23" s="261"/>
      <c r="NT23" s="261"/>
      <c r="NU23" s="126">
        <f>ROW()</f>
        <v>23</v>
      </c>
      <c r="NV23" s="185" t="s">
        <v>181</v>
      </c>
      <c r="NW23" s="260"/>
      <c r="NX23" s="282"/>
      <c r="NY23" s="282"/>
      <c r="NZ23" s="282"/>
      <c r="OA23" s="282"/>
      <c r="OB23" s="282"/>
      <c r="OC23" s="214"/>
      <c r="OD23" s="214"/>
      <c r="OE23" s="214"/>
      <c r="OF23" s="214"/>
      <c r="OG23" s="214"/>
      <c r="OH23" s="214"/>
      <c r="OI23" s="214"/>
      <c r="OJ23" s="214"/>
      <c r="OK23" s="126"/>
      <c r="OL23" s="266"/>
      <c r="OM23" s="266"/>
      <c r="ON23" s="266"/>
      <c r="PA23" s="126">
        <f>ROW()</f>
        <v>23</v>
      </c>
      <c r="PB23" s="347" t="s">
        <v>182</v>
      </c>
      <c r="PC23" s="130"/>
      <c r="PD23" s="643">
        <f t="shared" ref="PD23:PN23" si="93">SUM(PD17:PD22)</f>
        <v>0</v>
      </c>
      <c r="PE23" s="643">
        <f t="shared" si="93"/>
        <v>0</v>
      </c>
      <c r="PF23" s="643">
        <f t="shared" si="93"/>
        <v>0</v>
      </c>
      <c r="PG23" s="643">
        <f t="shared" si="93"/>
        <v>0</v>
      </c>
      <c r="PH23" s="643">
        <f t="shared" si="93"/>
        <v>0</v>
      </c>
      <c r="PI23" s="643">
        <f t="shared" si="93"/>
        <v>0</v>
      </c>
      <c r="PJ23" s="643">
        <f t="shared" si="93"/>
        <v>0</v>
      </c>
      <c r="PK23" s="643">
        <f t="shared" si="93"/>
        <v>0</v>
      </c>
      <c r="PL23" s="643">
        <f t="shared" si="93"/>
        <v>0</v>
      </c>
      <c r="PM23" s="643">
        <f t="shared" si="93"/>
        <v>0</v>
      </c>
      <c r="PN23" s="643">
        <f t="shared" si="93"/>
        <v>0</v>
      </c>
      <c r="PO23" s="166"/>
      <c r="PP23" s="166"/>
      <c r="QG23" s="126">
        <f>ROW()</f>
        <v>23</v>
      </c>
      <c r="QH23" s="27" t="s">
        <v>166</v>
      </c>
      <c r="QI23" s="27"/>
      <c r="QJ23" s="192"/>
      <c r="QK23" s="192"/>
      <c r="QL23" s="235">
        <v>0</v>
      </c>
      <c r="QM23" s="235">
        <f t="shared" si="85"/>
        <v>0</v>
      </c>
      <c r="QN23" s="318">
        <v>0</v>
      </c>
      <c r="QO23" s="348">
        <f t="shared" si="85"/>
        <v>0</v>
      </c>
      <c r="QP23" s="318">
        <v>0</v>
      </c>
      <c r="QQ23" s="348">
        <f t="shared" si="86"/>
        <v>0</v>
      </c>
      <c r="QR23" s="318">
        <v>0</v>
      </c>
      <c r="QS23" s="348">
        <f t="shared" si="87"/>
        <v>0</v>
      </c>
      <c r="QT23" s="318">
        <v>0</v>
      </c>
      <c r="QU23" s="348"/>
      <c r="QV23" s="318"/>
      <c r="QW23" s="142">
        <f>ROW()</f>
        <v>23</v>
      </c>
      <c r="QX23" s="27" t="s">
        <v>177</v>
      </c>
      <c r="QY23" s="145"/>
      <c r="QZ23" s="287"/>
      <c r="RA23" s="287"/>
      <c r="RB23" s="287"/>
      <c r="RC23" s="349">
        <v>0</v>
      </c>
      <c r="RD23" s="288">
        <f t="shared" si="79"/>
        <v>0</v>
      </c>
      <c r="RE23" s="349">
        <v>0</v>
      </c>
      <c r="RF23" s="288">
        <f t="shared" si="79"/>
        <v>0</v>
      </c>
      <c r="RG23" s="349">
        <v>0</v>
      </c>
      <c r="RH23" s="288">
        <f t="shared" si="79"/>
        <v>0</v>
      </c>
      <c r="RI23" s="349">
        <v>0</v>
      </c>
      <c r="RJ23" s="288">
        <f t="shared" si="79"/>
        <v>0</v>
      </c>
      <c r="RK23" s="349"/>
      <c r="RL23" s="288"/>
      <c r="RM23" s="142">
        <f>ROW()</f>
        <v>23</v>
      </c>
      <c r="RN23" s="27"/>
      <c r="RO23" s="233"/>
      <c r="RP23" s="192"/>
      <c r="RQ23" s="192"/>
      <c r="RR23" s="192"/>
      <c r="RS23" s="192"/>
      <c r="RT23" s="192"/>
      <c r="RU23" s="192"/>
      <c r="RV23" s="192"/>
      <c r="RW23" s="192"/>
      <c r="RX23" s="192"/>
      <c r="RY23" s="192"/>
      <c r="RZ23" s="192"/>
      <c r="SA23" s="192"/>
      <c r="SB23" s="192"/>
    </row>
    <row r="24" spans="1:496" ht="15.5" thickTop="1" thickBot="1" x14ac:dyDescent="0.4">
      <c r="A24" s="126">
        <f>ROW()</f>
        <v>24</v>
      </c>
      <c r="B24" s="147" t="s">
        <v>183</v>
      </c>
      <c r="C24" s="132"/>
      <c r="D24" s="148"/>
      <c r="E24" s="236">
        <v>20505983.132012945</v>
      </c>
      <c r="F24" s="237"/>
      <c r="G24" s="236"/>
      <c r="H24" s="237"/>
      <c r="I24" s="236"/>
      <c r="J24" s="237"/>
      <c r="K24" s="236"/>
      <c r="L24" s="237"/>
      <c r="M24" s="236"/>
      <c r="N24" s="237"/>
      <c r="O24" s="236"/>
      <c r="P24" s="237"/>
      <c r="Q24" s="152">
        <f>ROW()</f>
        <v>24</v>
      </c>
      <c r="R24" s="320" t="s">
        <v>184</v>
      </c>
      <c r="S24" s="4">
        <f>(T24-T47)/T23</f>
        <v>-0.95180442316052927</v>
      </c>
      <c r="T24" s="238">
        <v>1121617.0900000001</v>
      </c>
      <c r="U24" s="238">
        <f t="shared" ref="U24:U28" si="94">-T24</f>
        <v>-1121617.0900000001</v>
      </c>
      <c r="V24" s="239">
        <f t="shared" si="18"/>
        <v>0</v>
      </c>
      <c r="W24" s="157"/>
      <c r="X24" s="240">
        <f t="shared" si="18"/>
        <v>0</v>
      </c>
      <c r="Y24" s="157"/>
      <c r="Z24" s="240">
        <f t="shared" si="6"/>
        <v>0</v>
      </c>
      <c r="AA24" s="157"/>
      <c r="AB24" s="240">
        <f t="shared" si="7"/>
        <v>0</v>
      </c>
      <c r="AC24" s="157"/>
      <c r="AD24" s="240">
        <f t="shared" si="8"/>
        <v>0</v>
      </c>
      <c r="AE24" s="157"/>
      <c r="AF24" s="240">
        <f t="shared" si="9"/>
        <v>0</v>
      </c>
      <c r="AG24" s="126">
        <f>ROW()</f>
        <v>24</v>
      </c>
      <c r="AH24" s="160" t="s">
        <v>185</v>
      </c>
      <c r="AI24" s="321">
        <v>3.8455000000000003E-2</v>
      </c>
      <c r="AJ24" s="322">
        <f>$AJ$20*$AI24</f>
        <v>396756679.10769022</v>
      </c>
      <c r="AK24" s="322">
        <f>$AK$20*$AI24</f>
        <v>42414.134525000001</v>
      </c>
      <c r="AL24" s="159">
        <f>SUM(AJ24:AK24)</f>
        <v>396799093.24221522</v>
      </c>
      <c r="AM24" s="159">
        <v>0</v>
      </c>
      <c r="AN24" s="159">
        <f>SUM(AL25:AM25)</f>
        <v>491698618.93584812</v>
      </c>
      <c r="AO24" s="322">
        <v>0</v>
      </c>
      <c r="AP24" s="322">
        <f>SUM(AN24:AO24)</f>
        <v>491698618.93584812</v>
      </c>
      <c r="AQ24" s="322">
        <v>0</v>
      </c>
      <c r="AR24" s="322">
        <f>SUM(AP24:AQ24)</f>
        <v>491698618.93584812</v>
      </c>
      <c r="AS24" s="322">
        <v>0</v>
      </c>
      <c r="AT24" s="322">
        <f>SUM(AR24:AS24)</f>
        <v>491698618.93584812</v>
      </c>
      <c r="AU24" s="322"/>
      <c r="AV24" s="322"/>
      <c r="AW24" s="126">
        <f>ROW()</f>
        <v>24</v>
      </c>
      <c r="AX24" t="s">
        <v>161</v>
      </c>
      <c r="AY24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126">
        <f>ROW()</f>
        <v>24</v>
      </c>
      <c r="BN24" s="136" t="s">
        <v>91</v>
      </c>
      <c r="BP24" s="350">
        <f>-BP23</f>
        <v>0</v>
      </c>
      <c r="BQ24" s="351">
        <f>-BQ23</f>
        <v>29455178.324508972</v>
      </c>
      <c r="BR24" s="351">
        <f>-BR23</f>
        <v>29455178.324508972</v>
      </c>
      <c r="BS24" s="351">
        <f>-BS23</f>
        <v>43886.119958918986</v>
      </c>
      <c r="BT24" s="351">
        <f>-BT23</f>
        <v>29499064.444467891</v>
      </c>
      <c r="BU24" s="351">
        <f t="shared" ref="BU24:BZ24" si="95">-BU23</f>
        <v>427999.03915993363</v>
      </c>
      <c r="BV24" s="351">
        <f t="shared" si="95"/>
        <v>29927063.483627826</v>
      </c>
      <c r="BW24" s="351">
        <f t="shared" si="95"/>
        <v>-793634.94466279866</v>
      </c>
      <c r="BX24" s="351">
        <f t="shared" si="95"/>
        <v>29133428.538965028</v>
      </c>
      <c r="BY24" s="351">
        <f t="shared" si="95"/>
        <v>1245830.5782993238</v>
      </c>
      <c r="BZ24" s="351">
        <f t="shared" si="95"/>
        <v>30379259.117264353</v>
      </c>
      <c r="CA24" s="351"/>
      <c r="CB24" s="351"/>
      <c r="CC24" s="130"/>
      <c r="CD24" s="130"/>
      <c r="CE24" s="130"/>
      <c r="CF24" s="130"/>
      <c r="CH24" s="130"/>
      <c r="CI24" s="130"/>
      <c r="CK24" s="130"/>
      <c r="CL24" s="130"/>
      <c r="CM24" s="130"/>
      <c r="CN24" s="130"/>
      <c r="CO24" s="130"/>
      <c r="CP24" s="130"/>
      <c r="CQ24" s="130"/>
      <c r="CR24" s="130"/>
      <c r="CS24" s="126">
        <f>ROW()</f>
        <v>24</v>
      </c>
      <c r="CT24" s="338" t="s">
        <v>186</v>
      </c>
      <c r="CU24" s="352">
        <v>0.21</v>
      </c>
      <c r="CV24" s="353">
        <f>-CV22*$CU$24</f>
        <v>-166787.84940174001</v>
      </c>
      <c r="CW24" s="353">
        <f>-CW22*$CU$24</f>
        <v>37049.849401740015</v>
      </c>
      <c r="CX24" s="353">
        <f>CV24+CW24</f>
        <v>-129738</v>
      </c>
      <c r="CY24" s="353"/>
      <c r="CZ24" s="353">
        <f>CX24+CY24</f>
        <v>-129738</v>
      </c>
      <c r="DA24" s="353"/>
      <c r="DB24" s="353">
        <f>CZ24+DA24</f>
        <v>-129738</v>
      </c>
      <c r="DC24" s="353"/>
      <c r="DD24" s="353">
        <f>DB24+DC24</f>
        <v>-129738</v>
      </c>
      <c r="DE24" s="353"/>
      <c r="DF24" s="353">
        <f>DD24+DE24</f>
        <v>-129738</v>
      </c>
      <c r="DG24" s="353"/>
      <c r="DH24" s="353"/>
      <c r="DI24" s="275"/>
      <c r="DJ24" s="4"/>
      <c r="DK24" s="4"/>
      <c r="DL24" s="4"/>
      <c r="DM24" s="4"/>
      <c r="DN24" s="4"/>
      <c r="DO24" s="4"/>
      <c r="DP24" s="4"/>
      <c r="DQ24" s="130"/>
      <c r="DR24" s="130"/>
      <c r="DS24" s="130"/>
      <c r="DT24" s="130"/>
      <c r="DU24" s="130"/>
      <c r="DV24" s="130"/>
      <c r="DW24" s="130"/>
      <c r="DX24" s="130"/>
      <c r="DY24" s="126">
        <f>ROW()</f>
        <v>24</v>
      </c>
      <c r="DZ24" s="251"/>
      <c r="EA24" s="132"/>
      <c r="EB24" s="132"/>
      <c r="EC24" s="132"/>
      <c r="ED24" s="4"/>
      <c r="EE24" s="132"/>
      <c r="EF24" s="4"/>
      <c r="EG24" s="132"/>
      <c r="EH24" s="4"/>
      <c r="EI24" s="132"/>
      <c r="EJ24" s="4"/>
      <c r="EK24" s="132"/>
      <c r="EL24" s="4"/>
      <c r="EM24" s="132"/>
      <c r="EN24" s="4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275"/>
      <c r="FE24" s="126">
        <f>ROW()</f>
        <v>24</v>
      </c>
      <c r="FF24" s="215" t="s">
        <v>187</v>
      </c>
      <c r="FH24" s="354">
        <v>749709.56343779236</v>
      </c>
      <c r="FI24" s="354">
        <v>1528976.8426788156</v>
      </c>
      <c r="FJ24" s="355">
        <f t="shared" si="36"/>
        <v>2278686.4061166081</v>
      </c>
      <c r="FK24" s="354">
        <v>-536723.76658991189</v>
      </c>
      <c r="FL24" s="355">
        <f t="shared" si="37"/>
        <v>1741962.6395266962</v>
      </c>
      <c r="FM24" s="354">
        <v>106653.92532418831</v>
      </c>
      <c r="FN24" s="355">
        <f t="shared" si="38"/>
        <v>1848616.5648508845</v>
      </c>
      <c r="FO24" s="354">
        <v>196657.20295674587</v>
      </c>
      <c r="FP24" s="355">
        <f t="shared" si="39"/>
        <v>2045273.7678076304</v>
      </c>
      <c r="FQ24" s="354">
        <v>457062.17104637437</v>
      </c>
      <c r="FR24" s="355">
        <f t="shared" si="40"/>
        <v>2502335.9388540047</v>
      </c>
      <c r="FS24" s="354"/>
      <c r="FT24" s="355"/>
      <c r="FU24" s="126">
        <f>ROW()</f>
        <v>24</v>
      </c>
      <c r="FV24" s="251" t="s">
        <v>188</v>
      </c>
      <c r="FW24" s="85"/>
      <c r="FX24" s="252">
        <v>1088162.7794999999</v>
      </c>
      <c r="FY24" s="252">
        <v>7481.1191090624779</v>
      </c>
      <c r="FZ24" s="252">
        <f>SUM(FX24:FY24)</f>
        <v>1095643.8986090624</v>
      </c>
      <c r="GA24" s="326"/>
      <c r="GB24" s="252">
        <f>SUM(FZ24:GA24)</f>
        <v>1095643.8986090624</v>
      </c>
      <c r="GC24" s="326"/>
      <c r="GD24" s="252">
        <f>SUM(GB24:GC24)</f>
        <v>1095643.8986090624</v>
      </c>
      <c r="GE24" s="326"/>
      <c r="GF24" s="252">
        <f>SUM(GD24:GE24)</f>
        <v>1095643.8986090624</v>
      </c>
      <c r="GG24" s="326"/>
      <c r="GH24" s="252">
        <f>SUM(GF24:GG24)</f>
        <v>1095643.8986090624</v>
      </c>
      <c r="GI24" s="326"/>
      <c r="GJ24" s="252"/>
      <c r="GK24" s="211"/>
      <c r="GL24" s="211"/>
      <c r="GM24" s="211"/>
      <c r="GN24" s="211"/>
      <c r="GO24" s="211"/>
      <c r="GP24" s="211"/>
      <c r="GQ24" s="211"/>
      <c r="GR24" s="211"/>
      <c r="GS24" s="211"/>
      <c r="GT24" s="211"/>
      <c r="GU24" s="211"/>
      <c r="GV24" s="211"/>
      <c r="GW24" s="211"/>
      <c r="GX24" s="211"/>
      <c r="GY24" s="211"/>
      <c r="GZ24" s="211"/>
      <c r="HA24" s="275"/>
      <c r="HI24" s="211"/>
      <c r="HJ24" s="211"/>
      <c r="HK24" s="211"/>
      <c r="HL24" s="211"/>
      <c r="HM24" s="211"/>
      <c r="HN24" s="211"/>
      <c r="HO24" s="211"/>
      <c r="HP24" s="211"/>
      <c r="HQ24" s="24"/>
      <c r="HX24" s="173"/>
      <c r="HY24" s="211"/>
      <c r="HZ24" s="211"/>
      <c r="IA24" s="211"/>
      <c r="IB24" s="211"/>
      <c r="IC24" s="211"/>
      <c r="ID24" s="211"/>
      <c r="IE24" s="211"/>
      <c r="IF24" s="211"/>
      <c r="IG24" s="24"/>
      <c r="IH24" s="76"/>
      <c r="II24" s="76"/>
      <c r="JM24" s="126">
        <f>ROW()</f>
        <v>24</v>
      </c>
      <c r="JN24" s="222" t="s">
        <v>187</v>
      </c>
      <c r="JO24" s="135"/>
      <c r="JP24" s="354">
        <v>34107029.312141724</v>
      </c>
      <c r="JQ24" s="354">
        <v>1150224.592931442</v>
      </c>
      <c r="JR24" s="356">
        <f t="shared" si="28"/>
        <v>35257253.905073166</v>
      </c>
      <c r="JS24" s="356">
        <v>0</v>
      </c>
      <c r="JT24" s="356">
        <f t="shared" si="29"/>
        <v>35257253.905073166</v>
      </c>
      <c r="JU24" s="356">
        <v>0</v>
      </c>
      <c r="JV24" s="356">
        <f t="shared" si="30"/>
        <v>35257253.905073166</v>
      </c>
      <c r="JW24" s="356"/>
      <c r="JX24" s="356">
        <f t="shared" si="30"/>
        <v>35257253.905073166</v>
      </c>
      <c r="JY24" s="356"/>
      <c r="JZ24" s="356">
        <f t="shared" si="30"/>
        <v>35257253.905073166</v>
      </c>
      <c r="KA24" s="356"/>
      <c r="KB24" s="356"/>
      <c r="KC24" s="126"/>
      <c r="KS24" s="126">
        <f>ROW()</f>
        <v>24</v>
      </c>
      <c r="KT24" s="180" t="s">
        <v>189</v>
      </c>
      <c r="KV24" s="214">
        <f t="shared" ref="KV24:LF24" si="96">SUM(KV20:KV23)</f>
        <v>455460794.71349996</v>
      </c>
      <c r="KW24" s="214">
        <f t="shared" si="96"/>
        <v>832437.77940335823</v>
      </c>
      <c r="KX24" s="214">
        <f t="shared" si="96"/>
        <v>456293232.49290329</v>
      </c>
      <c r="KY24" s="214">
        <f t="shared" si="96"/>
        <v>0</v>
      </c>
      <c r="KZ24" s="214">
        <f t="shared" si="96"/>
        <v>456293232.49290329</v>
      </c>
      <c r="LA24" s="214">
        <f t="shared" si="96"/>
        <v>0</v>
      </c>
      <c r="LB24" s="214">
        <f t="shared" si="96"/>
        <v>456293232.49290329</v>
      </c>
      <c r="LC24" s="214">
        <f t="shared" si="96"/>
        <v>0</v>
      </c>
      <c r="LD24" s="214">
        <f t="shared" si="96"/>
        <v>456293232.49290329</v>
      </c>
      <c r="LE24" s="214">
        <f t="shared" si="96"/>
        <v>0</v>
      </c>
      <c r="LF24" s="214">
        <f t="shared" si="96"/>
        <v>456293232.49290329</v>
      </c>
      <c r="LG24" s="214"/>
      <c r="LH24" s="214"/>
      <c r="LI24" s="126"/>
      <c r="LY24" s="126">
        <f>ROW()</f>
        <v>24</v>
      </c>
      <c r="LZ24" s="160" t="s">
        <v>190</v>
      </c>
      <c r="MB24" s="236"/>
      <c r="MC24" s="236"/>
      <c r="MD24" s="236"/>
      <c r="ME24" s="236"/>
      <c r="MF24" s="236"/>
      <c r="MG24" s="236"/>
      <c r="MH24" s="176"/>
      <c r="MI24" s="357">
        <v>-1194818.1655063331</v>
      </c>
      <c r="MJ24" s="236"/>
      <c r="MK24" s="357">
        <v>-2493566.5648103654</v>
      </c>
      <c r="ML24" s="236"/>
      <c r="MM24" s="236">
        <v>0</v>
      </c>
      <c r="MN24" s="236"/>
      <c r="MO24" s="24">
        <f>ROW()</f>
        <v>24</v>
      </c>
      <c r="MP24" s="358" t="s">
        <v>191</v>
      </c>
      <c r="MQ24" s="214"/>
      <c r="MR24" s="312"/>
      <c r="MS24" s="312"/>
      <c r="MT24" s="312"/>
      <c r="MU24" s="331"/>
      <c r="MV24" s="331"/>
      <c r="MW24" s="212"/>
      <c r="MX24" s="331"/>
      <c r="MY24" s="212">
        <f>MZ24</f>
        <v>3107660.0840534507</v>
      </c>
      <c r="MZ24" s="331">
        <v>3107660.0840534507</v>
      </c>
      <c r="NA24" s="212">
        <f>NB24-MZ24</f>
        <v>71476181.933229372</v>
      </c>
      <c r="NB24" s="331">
        <v>74583842.017282829</v>
      </c>
      <c r="NC24" s="212"/>
      <c r="ND24" s="331"/>
      <c r="NE24" s="126">
        <f>ROW()</f>
        <v>24</v>
      </c>
      <c r="NF24" s="260" t="s">
        <v>99</v>
      </c>
      <c r="NG24" s="260"/>
      <c r="NH24" s="282">
        <f>-NI24</f>
        <v>-13741815.41</v>
      </c>
      <c r="NI24" s="282">
        <v>13741815.41</v>
      </c>
      <c r="NJ24" s="282">
        <f>SUM(NH24:NI24)</f>
        <v>0</v>
      </c>
      <c r="NK24" s="261">
        <v>0</v>
      </c>
      <c r="NL24" s="261">
        <f>SUM(NJ24:NK24)</f>
        <v>0</v>
      </c>
      <c r="NM24" s="261">
        <v>0</v>
      </c>
      <c r="NN24" s="261">
        <f>SUM(NL24:NM24)</f>
        <v>0</v>
      </c>
      <c r="NO24" s="263">
        <v>2409955.7928419998</v>
      </c>
      <c r="NP24" s="264">
        <f>SUM(NN24:NO24)</f>
        <v>2409955.7928419998</v>
      </c>
      <c r="NQ24" s="263">
        <v>4561716.620583999</v>
      </c>
      <c r="NR24" s="264">
        <f>SUM(NP24:NQ24)</f>
        <v>6971672.4134259988</v>
      </c>
      <c r="NS24" s="261"/>
      <c r="NT24" s="261"/>
      <c r="NU24" s="126">
        <f>ROW()</f>
        <v>24</v>
      </c>
      <c r="NV24" s="359" t="s">
        <v>192</v>
      </c>
      <c r="NW24" s="359"/>
      <c r="NX24" s="360">
        <v>0</v>
      </c>
      <c r="NY24" s="360">
        <v>0</v>
      </c>
      <c r="NZ24" s="360">
        <f>SUM(NX24:NY24)</f>
        <v>0</v>
      </c>
      <c r="OA24" s="360"/>
      <c r="OB24" s="360">
        <f>SUM(NZ24:OA24)</f>
        <v>0</v>
      </c>
      <c r="OC24" s="361"/>
      <c r="OD24" s="361"/>
      <c r="OE24" s="361"/>
      <c r="OF24" s="361"/>
      <c r="OG24" s="361"/>
      <c r="OH24" s="361"/>
      <c r="OI24" s="361"/>
      <c r="OJ24" s="361"/>
      <c r="OK24" s="126"/>
      <c r="OL24" s="136"/>
      <c r="OM24" s="136"/>
      <c r="ON24" s="136"/>
      <c r="PA24" s="126">
        <f>ROW()</f>
        <v>24</v>
      </c>
      <c r="PB24" s="347"/>
      <c r="PC24" s="130"/>
      <c r="PD24" s="644"/>
      <c r="PE24" s="646"/>
      <c r="PF24" s="646"/>
      <c r="PG24" s="646"/>
      <c r="PH24" s="646"/>
      <c r="PI24" s="646"/>
      <c r="PJ24" s="646"/>
      <c r="PK24" s="646"/>
      <c r="PL24" s="646"/>
      <c r="PM24" s="646"/>
      <c r="PN24" s="646"/>
      <c r="PO24" s="157"/>
      <c r="PP24" s="157"/>
      <c r="QG24" s="126">
        <f>ROW()</f>
        <v>24</v>
      </c>
      <c r="QH24" s="27" t="s">
        <v>177</v>
      </c>
      <c r="QI24" s="27"/>
      <c r="QJ24" s="229"/>
      <c r="QK24" s="229"/>
      <c r="QL24" s="290">
        <v>0</v>
      </c>
      <c r="QM24" s="290">
        <f t="shared" si="85"/>
        <v>0</v>
      </c>
      <c r="QN24" s="349">
        <v>0</v>
      </c>
      <c r="QO24" s="362">
        <f t="shared" si="85"/>
        <v>0</v>
      </c>
      <c r="QP24" s="349">
        <v>0</v>
      </c>
      <c r="QQ24" s="362">
        <f t="shared" si="86"/>
        <v>0</v>
      </c>
      <c r="QR24" s="349">
        <v>0</v>
      </c>
      <c r="QS24" s="362">
        <f t="shared" si="87"/>
        <v>0</v>
      </c>
      <c r="QT24" s="349">
        <v>0</v>
      </c>
      <c r="QU24" s="362"/>
      <c r="QV24" s="349"/>
      <c r="QW24" s="142">
        <f>ROW()</f>
        <v>24</v>
      </c>
      <c r="QX24" s="27" t="s">
        <v>189</v>
      </c>
      <c r="QY24" s="145"/>
      <c r="QZ24" s="231"/>
      <c r="RA24" s="231"/>
      <c r="RB24" s="231">
        <f>SUM(RB20:RB23)</f>
        <v>0</v>
      </c>
      <c r="RC24" s="231">
        <f t="shared" ref="RC24:RJ24" si="97">SUM(RC20:RC23)</f>
        <v>-725461.25379400025</v>
      </c>
      <c r="RD24" s="231">
        <f t="shared" si="97"/>
        <v>-725461.25379400025</v>
      </c>
      <c r="RE24" s="231">
        <f t="shared" si="97"/>
        <v>-5566833.4897539997</v>
      </c>
      <c r="RF24" s="231">
        <f t="shared" si="97"/>
        <v>-6292294.7435480002</v>
      </c>
      <c r="RG24" s="231">
        <f t="shared" si="97"/>
        <v>-6994609.43012599</v>
      </c>
      <c r="RH24" s="231">
        <f t="shared" si="97"/>
        <v>-13286904.173673991</v>
      </c>
      <c r="RI24" s="231">
        <f t="shared" si="97"/>
        <v>-4033072.8437359994</v>
      </c>
      <c r="RJ24" s="231">
        <f t="shared" si="97"/>
        <v>-17319977.017409991</v>
      </c>
      <c r="RK24" s="231"/>
      <c r="RL24" s="231"/>
      <c r="RM24" s="142">
        <f>ROW()</f>
        <v>24</v>
      </c>
      <c r="RN24" s="27" t="s">
        <v>112</v>
      </c>
      <c r="RO24" s="233">
        <v>0.21</v>
      </c>
      <c r="RP24" s="290"/>
      <c r="RQ24" s="290"/>
      <c r="RR24" s="290"/>
      <c r="RS24" s="290">
        <f>RS22*-$RO$24</f>
        <v>-342371.99698674004</v>
      </c>
      <c r="RT24" s="290">
        <f t="shared" ref="RT24:RZ24" si="98">RT22*-$RO$24</f>
        <v>-342371.99698674004</v>
      </c>
      <c r="RU24" s="290">
        <f t="shared" si="98"/>
        <v>-2854107.2628894001</v>
      </c>
      <c r="RV24" s="290">
        <f t="shared" si="98"/>
        <v>-3196479.2598761399</v>
      </c>
      <c r="RW24" s="290">
        <f t="shared" si="98"/>
        <v>-3156614.3937194985</v>
      </c>
      <c r="RX24" s="290">
        <f t="shared" si="98"/>
        <v>-6353093.6535956385</v>
      </c>
      <c r="RY24" s="290">
        <f t="shared" si="98"/>
        <v>-5842806.4765152596</v>
      </c>
      <c r="RZ24" s="290">
        <f t="shared" si="98"/>
        <v>-12195900.130110897</v>
      </c>
      <c r="SA24" s="290"/>
      <c r="SB24" s="290"/>
    </row>
    <row r="25" spans="1:496" ht="15.5" thickTop="1" thickBot="1" x14ac:dyDescent="0.4">
      <c r="A25" s="126">
        <f>ROW()</f>
        <v>25</v>
      </c>
      <c r="B25" s="147" t="s">
        <v>193</v>
      </c>
      <c r="C25" s="132"/>
      <c r="D25" s="148"/>
      <c r="E25" s="236">
        <v>-26064909.311951328</v>
      </c>
      <c r="F25" s="237"/>
      <c r="G25" s="236"/>
      <c r="H25" s="237"/>
      <c r="I25" s="236"/>
      <c r="J25" s="237"/>
      <c r="K25" s="236"/>
      <c r="L25" s="237"/>
      <c r="M25" s="236"/>
      <c r="N25" s="237"/>
      <c r="O25" s="236"/>
      <c r="P25" s="237"/>
      <c r="Q25" s="152">
        <f>ROW()</f>
        <v>25</v>
      </c>
      <c r="R25" s="320" t="s">
        <v>194</v>
      </c>
      <c r="T25" s="363">
        <v>18708479.629999995</v>
      </c>
      <c r="U25" s="363">
        <f t="shared" si="94"/>
        <v>-18708479.629999995</v>
      </c>
      <c r="V25" s="239">
        <f t="shared" si="18"/>
        <v>0</v>
      </c>
      <c r="W25" s="157"/>
      <c r="X25" s="240">
        <f t="shared" si="18"/>
        <v>0</v>
      </c>
      <c r="Y25" s="157"/>
      <c r="Z25" s="240">
        <f t="shared" si="6"/>
        <v>0</v>
      </c>
      <c r="AA25" s="157"/>
      <c r="AB25" s="240">
        <f t="shared" si="7"/>
        <v>0</v>
      </c>
      <c r="AC25" s="157"/>
      <c r="AD25" s="240">
        <f t="shared" si="8"/>
        <v>0</v>
      </c>
      <c r="AE25" s="157"/>
      <c r="AF25" s="240">
        <f t="shared" si="9"/>
        <v>0</v>
      </c>
      <c r="AG25" s="126">
        <f>ROW()</f>
        <v>25</v>
      </c>
      <c r="AH25" s="256" t="s">
        <v>168</v>
      </c>
      <c r="AI25" s="321"/>
      <c r="AJ25" s="364">
        <f>SUM(AJ22:AJ24)</f>
        <v>491646060.92418814</v>
      </c>
      <c r="AK25" s="364">
        <f>SUM(AK22:AK24)</f>
        <v>52558.011660000004</v>
      </c>
      <c r="AL25" s="364">
        <f>SUM(AL22:AL24)</f>
        <v>491698618.93584812</v>
      </c>
      <c r="AM25" s="364">
        <f t="shared" ref="AM25:AT25" si="99">SUM(AM22:AM24)</f>
        <v>0</v>
      </c>
      <c r="AN25" s="364">
        <f t="shared" si="99"/>
        <v>909134773.32705379</v>
      </c>
      <c r="AO25" s="364">
        <f t="shared" si="99"/>
        <v>0</v>
      </c>
      <c r="AP25" s="364">
        <f t="shared" si="99"/>
        <v>909134773.32705379</v>
      </c>
      <c r="AQ25" s="364">
        <f t="shared" si="99"/>
        <v>0</v>
      </c>
      <c r="AR25" s="364">
        <f t="shared" si="99"/>
        <v>909134773.32705379</v>
      </c>
      <c r="AS25" s="364">
        <f t="shared" si="99"/>
        <v>0</v>
      </c>
      <c r="AT25" s="364">
        <f t="shared" si="99"/>
        <v>909134773.32705379</v>
      </c>
      <c r="AU25" s="364"/>
      <c r="AV25" s="364"/>
      <c r="AW25" s="126">
        <f>ROW()</f>
        <v>25</v>
      </c>
      <c r="AX25" s="365" t="s">
        <v>195</v>
      </c>
      <c r="AY25" s="366"/>
      <c r="AZ25" s="162">
        <v>0</v>
      </c>
      <c r="BA25" s="162">
        <v>0</v>
      </c>
      <c r="BB25" s="162">
        <v>0</v>
      </c>
      <c r="BC25" s="162">
        <v>0</v>
      </c>
      <c r="BD25" s="162">
        <v>-156809236.49000001</v>
      </c>
      <c r="BE25" s="162">
        <v>10053533.669999987</v>
      </c>
      <c r="BF25" s="162">
        <f t="shared" ref="BF25:BJ25" si="100">SUM(BD25:BE25)</f>
        <v>-146755702.82000002</v>
      </c>
      <c r="BG25" s="162">
        <v>4787159.3443036377</v>
      </c>
      <c r="BH25" s="162">
        <f t="shared" si="100"/>
        <v>-141968543.47569638</v>
      </c>
      <c r="BI25" s="162">
        <v>10221116.25683251</v>
      </c>
      <c r="BJ25" s="162">
        <f t="shared" si="100"/>
        <v>-131747427.21886387</v>
      </c>
      <c r="BK25" s="162"/>
      <c r="BL25" s="162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H25" s="130"/>
      <c r="CI25" s="130"/>
      <c r="CK25" s="130"/>
      <c r="CL25" s="130"/>
      <c r="CM25" s="130"/>
      <c r="CN25" s="130"/>
      <c r="CO25" s="130"/>
      <c r="CP25" s="130"/>
      <c r="CQ25" s="130"/>
      <c r="CR25" s="130"/>
      <c r="CS25" s="126">
        <f>ROW()</f>
        <v>25</v>
      </c>
      <c r="CT25" s="338" t="s">
        <v>152</v>
      </c>
      <c r="CU25" s="338"/>
      <c r="CV25" s="367">
        <f>-CV22-CV24</f>
        <v>-627440.00489226007</v>
      </c>
      <c r="CW25" s="367">
        <f>-CW22-CW24</f>
        <v>139378.00489226007</v>
      </c>
      <c r="CX25" s="367">
        <f>-CX22-CX24</f>
        <v>-488062</v>
      </c>
      <c r="CY25" s="367">
        <f>-CY22-CY24</f>
        <v>0</v>
      </c>
      <c r="CZ25" s="367">
        <f>-CZ22-CZ24</f>
        <v>-488062</v>
      </c>
      <c r="DA25" s="367"/>
      <c r="DB25" s="367">
        <f>-DB22-DB24</f>
        <v>-488062</v>
      </c>
      <c r="DC25" s="367"/>
      <c r="DD25" s="367">
        <f>-DD22-DD24</f>
        <v>-488062</v>
      </c>
      <c r="DE25" s="367"/>
      <c r="DF25" s="367">
        <f>-DF22-DF24</f>
        <v>-488062</v>
      </c>
      <c r="DG25" s="367"/>
      <c r="DH25" s="367"/>
      <c r="DI25" s="275"/>
      <c r="DJ25" s="4"/>
      <c r="DK25" s="4"/>
      <c r="DL25" s="4"/>
      <c r="DM25" s="4"/>
      <c r="DN25" s="4"/>
      <c r="DO25" s="4"/>
      <c r="DP25" s="4"/>
      <c r="DQ25" s="130"/>
      <c r="DR25" s="130"/>
      <c r="DS25" s="130"/>
      <c r="DT25" s="130"/>
      <c r="DU25" s="130"/>
      <c r="DV25" s="130"/>
      <c r="DW25" s="130"/>
      <c r="DX25" s="130"/>
      <c r="DY25" s="126">
        <f>ROW()</f>
        <v>25</v>
      </c>
      <c r="DZ25" s="265" t="s">
        <v>147</v>
      </c>
      <c r="EA25" s="277">
        <v>0.21</v>
      </c>
      <c r="EB25" s="368">
        <f t="shared" ref="EB25:EL25" si="101">-$EA$25*EB23</f>
        <v>10257.304758193586</v>
      </c>
      <c r="EC25" s="368">
        <f t="shared" si="101"/>
        <v>9158.7090494440872</v>
      </c>
      <c r="ED25" s="368">
        <f t="shared" si="101"/>
        <v>19416.013807637672</v>
      </c>
      <c r="EE25" s="368">
        <f t="shared" si="101"/>
        <v>-23512.848821585252</v>
      </c>
      <c r="EF25" s="368">
        <f t="shared" si="101"/>
        <v>-4096.8350139475797</v>
      </c>
      <c r="EG25" s="368">
        <f t="shared" si="101"/>
        <v>0</v>
      </c>
      <c r="EH25" s="368">
        <f t="shared" si="101"/>
        <v>-4096.8350139475797</v>
      </c>
      <c r="EI25" s="368">
        <f t="shared" si="101"/>
        <v>0</v>
      </c>
      <c r="EJ25" s="368">
        <f t="shared" si="101"/>
        <v>-4096.8350139475797</v>
      </c>
      <c r="EK25" s="368">
        <f t="shared" si="101"/>
        <v>0</v>
      </c>
      <c r="EL25" s="368">
        <f t="shared" si="101"/>
        <v>-4096.8350139475797</v>
      </c>
      <c r="EM25" s="368"/>
      <c r="EN25" s="368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275"/>
      <c r="FE25" s="126">
        <f>ROW()</f>
        <v>25</v>
      </c>
      <c r="FF25" s="251" t="s">
        <v>196</v>
      </c>
      <c r="FG25" s="251"/>
      <c r="FH25" s="166">
        <f t="shared" ref="FH25:FR25" si="102">SUM(FH17:FH24)</f>
        <v>2525191.0982126575</v>
      </c>
      <c r="FI25" s="166">
        <f t="shared" si="102"/>
        <v>5068600.1499884464</v>
      </c>
      <c r="FJ25" s="166">
        <f t="shared" si="102"/>
        <v>7593791.2482011039</v>
      </c>
      <c r="FK25" s="245">
        <f t="shared" si="102"/>
        <v>-1788648.157329391</v>
      </c>
      <c r="FL25" s="166">
        <f t="shared" si="102"/>
        <v>5805143.0908717131</v>
      </c>
      <c r="FM25" s="245">
        <f t="shared" si="102"/>
        <v>355427.42631855997</v>
      </c>
      <c r="FN25" s="166">
        <f t="shared" si="102"/>
        <v>6160570.5171902729</v>
      </c>
      <c r="FO25" s="245">
        <f t="shared" si="102"/>
        <v>655366.06647585565</v>
      </c>
      <c r="FP25" s="166">
        <f t="shared" si="102"/>
        <v>6815936.583666129</v>
      </c>
      <c r="FQ25" s="245">
        <f t="shared" si="102"/>
        <v>1523173.4849776155</v>
      </c>
      <c r="FR25" s="166">
        <f t="shared" si="102"/>
        <v>8339110.068643745</v>
      </c>
      <c r="FS25" s="245"/>
      <c r="FT25" s="166"/>
      <c r="FU25" s="126">
        <f>ROW()</f>
        <v>25</v>
      </c>
      <c r="FV25" s="76"/>
      <c r="FW25" s="325"/>
      <c r="FX25" s="369"/>
      <c r="FY25" s="369"/>
      <c r="FZ25" s="369"/>
      <c r="GA25" s="369"/>
      <c r="GB25" s="369"/>
      <c r="GC25" s="369"/>
      <c r="GD25" s="369"/>
      <c r="GE25" s="369"/>
      <c r="GF25" s="369"/>
      <c r="GG25" s="369"/>
      <c r="GH25" s="369"/>
      <c r="GI25" s="369"/>
      <c r="GJ25" s="369"/>
      <c r="GK25" s="166"/>
      <c r="GL25" s="166"/>
      <c r="GM25" s="166"/>
      <c r="GN25" s="166"/>
      <c r="GO25" s="166"/>
      <c r="GP25" s="166"/>
      <c r="GQ25" s="166"/>
      <c r="GR25" s="166"/>
      <c r="GS25" s="166"/>
      <c r="GT25" s="166"/>
      <c r="GU25" s="166"/>
      <c r="GV25" s="166"/>
      <c r="GW25" s="166"/>
      <c r="GX25" s="166"/>
      <c r="GY25" s="166"/>
      <c r="GZ25" s="166"/>
      <c r="HA25" s="275"/>
      <c r="HI25" s="166"/>
      <c r="HJ25" s="166"/>
      <c r="HK25" s="166"/>
      <c r="HL25" s="166"/>
      <c r="HM25" s="166"/>
      <c r="HN25" s="166"/>
      <c r="HO25" s="166"/>
      <c r="HP25" s="166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JM25" s="126">
        <f>ROW()</f>
        <v>25</v>
      </c>
      <c r="JN25" s="135" t="s">
        <v>197</v>
      </c>
      <c r="JP25" s="239">
        <f t="shared" ref="JP25:JV25" si="103">SUM(JP17:JP24)</f>
        <v>114881621.62878585</v>
      </c>
      <c r="JQ25" s="239">
        <f t="shared" si="103"/>
        <v>2614531.0282155694</v>
      </c>
      <c r="JR25" s="239">
        <f t="shared" si="103"/>
        <v>117496152.65700142</v>
      </c>
      <c r="JS25" s="239">
        <f t="shared" si="103"/>
        <v>0</v>
      </c>
      <c r="JT25" s="239">
        <f t="shared" si="103"/>
        <v>117496152.65700142</v>
      </c>
      <c r="JU25" s="239">
        <f t="shared" si="103"/>
        <v>0</v>
      </c>
      <c r="JV25" s="239">
        <f t="shared" si="103"/>
        <v>117496152.65700142</v>
      </c>
      <c r="JW25" s="239"/>
      <c r="JX25" s="239">
        <f>SUM(JX17:JX24)</f>
        <v>117496152.65700142</v>
      </c>
      <c r="JY25" s="239"/>
      <c r="JZ25" s="239">
        <f>SUM(JZ17:JZ24)</f>
        <v>117496152.65700142</v>
      </c>
      <c r="KA25" s="239"/>
      <c r="KB25" s="239"/>
      <c r="KC25" s="126"/>
      <c r="KS25" s="126">
        <f>ROW()</f>
        <v>25</v>
      </c>
      <c r="KX25" s="130"/>
      <c r="KY25" s="130"/>
      <c r="KZ25" s="130"/>
      <c r="LA25" s="130"/>
      <c r="LI25" s="126"/>
      <c r="LJ25" s="214"/>
      <c r="LK25" s="214"/>
      <c r="LL25" s="214"/>
      <c r="LM25" s="214"/>
      <c r="LN25" s="214"/>
      <c r="LO25" s="214"/>
      <c r="LP25" s="214"/>
      <c r="LQ25" s="214"/>
      <c r="LR25" s="214"/>
      <c r="LS25" s="214"/>
      <c r="LT25" s="214"/>
      <c r="LU25" s="214"/>
      <c r="LV25" s="214"/>
      <c r="LW25" s="214"/>
      <c r="LX25" s="214"/>
      <c r="LY25" s="126">
        <f>ROW()</f>
        <v>25</v>
      </c>
      <c r="LZ25" s="160" t="s">
        <v>198</v>
      </c>
      <c r="MB25" s="236"/>
      <c r="MC25" s="236"/>
      <c r="MD25" s="236"/>
      <c r="ME25" s="236"/>
      <c r="MF25" s="236"/>
      <c r="MG25" s="236"/>
      <c r="MH25" s="176"/>
      <c r="MI25" s="236">
        <v>502629.88558841869</v>
      </c>
      <c r="MJ25" s="236"/>
      <c r="MK25" s="236">
        <v>334043.21696564928</v>
      </c>
      <c r="ML25" s="236"/>
      <c r="MM25" s="236">
        <v>0</v>
      </c>
      <c r="MN25" s="370"/>
      <c r="MO25" s="24">
        <f>ROW()</f>
        <v>25</v>
      </c>
      <c r="MP25" s="358" t="s">
        <v>199</v>
      </c>
      <c r="MR25" s="312"/>
      <c r="MS25" s="312"/>
      <c r="MT25" s="312"/>
      <c r="MU25" s="331"/>
      <c r="MV25" s="331"/>
      <c r="MW25" s="212"/>
      <c r="MX25" s="331"/>
      <c r="MY25" s="212">
        <f>MZ25</f>
        <v>-12948.583683556046</v>
      </c>
      <c r="MZ25" s="331">
        <v>-12948.583683556046</v>
      </c>
      <c r="NA25" s="212">
        <f>NB25-MZ25</f>
        <v>-2162413.4751538597</v>
      </c>
      <c r="NB25" s="331">
        <v>-2175362.0588374157</v>
      </c>
      <c r="NC25" s="212"/>
      <c r="ND25" s="331"/>
      <c r="NE25" s="126">
        <f>ROW()</f>
        <v>25</v>
      </c>
      <c r="NF25" s="260" t="s">
        <v>118</v>
      </c>
      <c r="NG25" s="260"/>
      <c r="NH25" s="282">
        <f>-NI25</f>
        <v>-22575988.447320003</v>
      </c>
      <c r="NI25" s="282">
        <v>22575988.447320003</v>
      </c>
      <c r="NJ25" s="282">
        <f>SUM(NH25:NI25)</f>
        <v>0</v>
      </c>
      <c r="NK25" s="261">
        <v>0</v>
      </c>
      <c r="NL25" s="261">
        <f>SUM(NJ25:NK25)</f>
        <v>0</v>
      </c>
      <c r="NM25" s="261">
        <v>0</v>
      </c>
      <c r="NN25" s="261">
        <f>SUM(NL25:NM25)</f>
        <v>0</v>
      </c>
      <c r="NO25" s="264">
        <v>0</v>
      </c>
      <c r="NP25" s="264">
        <f>SUM(NN25:NO25)</f>
        <v>0</v>
      </c>
      <c r="NQ25" s="264">
        <v>0</v>
      </c>
      <c r="NR25" s="264">
        <f>SUM(NP25:NQ25)</f>
        <v>0</v>
      </c>
      <c r="NS25" s="261"/>
      <c r="NT25" s="261"/>
      <c r="NU25" s="126">
        <f>ROW()</f>
        <v>25</v>
      </c>
      <c r="NV25" s="359" t="s">
        <v>200</v>
      </c>
      <c r="NW25" s="361"/>
      <c r="NX25" s="360">
        <v>11742352.935456946</v>
      </c>
      <c r="NY25" s="360">
        <v>0</v>
      </c>
      <c r="NZ25" s="360">
        <f>SUM(NX25:NY25)</f>
        <v>11742352.935456946</v>
      </c>
      <c r="OA25" s="360">
        <v>0</v>
      </c>
      <c r="OB25" s="360">
        <f>SUM(NZ25:OA25)</f>
        <v>11742352.935456946</v>
      </c>
      <c r="OC25" s="360">
        <v>0</v>
      </c>
      <c r="OD25" s="360">
        <f>SUM(OB25:OC25)</f>
        <v>11742352.935456946</v>
      </c>
      <c r="OE25" s="360">
        <v>0</v>
      </c>
      <c r="OF25" s="360">
        <f>SUM(OD25:OE25)</f>
        <v>11742352.935456946</v>
      </c>
      <c r="OG25" s="360">
        <v>0</v>
      </c>
      <c r="OH25" s="360">
        <f>SUM(OF25:OG25)</f>
        <v>11742352.935456946</v>
      </c>
      <c r="OI25" s="360"/>
      <c r="OJ25" s="360"/>
      <c r="PA25" s="126">
        <f>ROW()</f>
        <v>25</v>
      </c>
      <c r="PB25" s="191" t="s">
        <v>201</v>
      </c>
      <c r="PC25" s="130"/>
      <c r="PD25" s="644"/>
      <c r="PE25" s="646"/>
      <c r="PF25" s="646"/>
      <c r="PG25" s="646"/>
      <c r="PH25" s="646"/>
      <c r="PI25" s="646"/>
      <c r="PJ25" s="646"/>
      <c r="PK25" s="646"/>
      <c r="PL25" s="646"/>
      <c r="PM25" s="646"/>
      <c r="PN25" s="646"/>
      <c r="PO25" s="157"/>
      <c r="PP25" s="157"/>
      <c r="QG25" s="126">
        <f>ROW()</f>
        <v>25</v>
      </c>
      <c r="QH25" s="27" t="s">
        <v>189</v>
      </c>
      <c r="QI25" s="27"/>
      <c r="QJ25" s="192"/>
      <c r="QK25" s="192"/>
      <c r="QL25" s="235">
        <f t="shared" ref="QL25:QT25" si="104">SUM(QL21:QL24)</f>
        <v>456293232.49290329</v>
      </c>
      <c r="QM25" s="235">
        <f t="shared" si="104"/>
        <v>-3853351.2515065819</v>
      </c>
      <c r="QN25" s="235">
        <f>SUM(QN21:QN24)</f>
        <v>452439881.24139673</v>
      </c>
      <c r="QO25" s="235">
        <f t="shared" si="104"/>
        <v>-18657594.711566709</v>
      </c>
      <c r="QP25" s="235">
        <f t="shared" si="104"/>
        <v>433782286.52983004</v>
      </c>
      <c r="QQ25" s="235">
        <f t="shared" si="104"/>
        <v>-27411901.238547936</v>
      </c>
      <c r="QR25" s="235">
        <f t="shared" si="104"/>
        <v>406370385.29128212</v>
      </c>
      <c r="QS25" s="235">
        <f t="shared" si="104"/>
        <v>-19941097.864814021</v>
      </c>
      <c r="QT25" s="235">
        <f t="shared" si="104"/>
        <v>386429287.42646813</v>
      </c>
      <c r="QU25" s="235"/>
      <c r="QV25" s="235"/>
      <c r="QW25" s="142">
        <f>ROW()</f>
        <v>25</v>
      </c>
      <c r="QX25" s="145"/>
      <c r="QY25" s="145"/>
      <c r="QZ25" s="231"/>
      <c r="RA25" s="231"/>
      <c r="RB25" s="231"/>
      <c r="RC25" s="231"/>
      <c r="RD25" s="231"/>
      <c r="RE25" s="231"/>
      <c r="RF25" s="231"/>
      <c r="RG25" s="231"/>
      <c r="RH25" s="231"/>
      <c r="RI25" s="231"/>
      <c r="RJ25" s="231"/>
      <c r="RK25" s="231"/>
      <c r="RL25" s="231"/>
      <c r="RM25" s="142">
        <f>ROW()</f>
        <v>25</v>
      </c>
      <c r="RN25" s="27"/>
      <c r="RO25" s="233"/>
      <c r="RP25" s="371"/>
      <c r="RQ25" s="371"/>
      <c r="RR25" s="371"/>
      <c r="RS25" s="371"/>
      <c r="RT25" s="371"/>
      <c r="RU25" s="371"/>
      <c r="RV25" s="371"/>
      <c r="RW25" s="371"/>
      <c r="RX25" s="371"/>
      <c r="RY25" s="371"/>
      <c r="RZ25" s="371"/>
      <c r="SA25" s="371"/>
      <c r="SB25" s="371"/>
    </row>
    <row r="26" spans="1:496" ht="16.5" customHeight="1" thickTop="1" thickBot="1" x14ac:dyDescent="0.4">
      <c r="A26" s="126">
        <f>ROW()</f>
        <v>26</v>
      </c>
      <c r="B26" s="147" t="s">
        <v>202</v>
      </c>
      <c r="C26" s="132"/>
      <c r="D26" s="148"/>
      <c r="E26" s="236">
        <v>8794531</v>
      </c>
      <c r="F26" s="237"/>
      <c r="G26" s="236"/>
      <c r="H26" s="237"/>
      <c r="I26" s="236"/>
      <c r="J26" s="237"/>
      <c r="K26" s="236"/>
      <c r="L26" s="237"/>
      <c r="M26" s="236"/>
      <c r="N26" s="237"/>
      <c r="O26" s="236"/>
      <c r="P26" s="237"/>
      <c r="Q26" s="152">
        <f>ROW()</f>
        <v>26</v>
      </c>
      <c r="R26" s="320" t="s">
        <v>203</v>
      </c>
      <c r="S26" s="4">
        <f>T25/T26</f>
        <v>-0.99213733027519202</v>
      </c>
      <c r="T26" s="363">
        <v>-18856743.979999997</v>
      </c>
      <c r="U26" s="363">
        <f t="shared" si="94"/>
        <v>18856743.979999997</v>
      </c>
      <c r="V26" s="239">
        <f t="shared" si="18"/>
        <v>0</v>
      </c>
      <c r="W26" s="157"/>
      <c r="X26" s="240">
        <f t="shared" si="18"/>
        <v>0</v>
      </c>
      <c r="Y26" s="157"/>
      <c r="Z26" s="240">
        <f t="shared" si="6"/>
        <v>0</v>
      </c>
      <c r="AA26" s="157"/>
      <c r="AB26" s="240">
        <f t="shared" si="7"/>
        <v>0</v>
      </c>
      <c r="AC26" s="157"/>
      <c r="AD26" s="240">
        <f t="shared" si="8"/>
        <v>0</v>
      </c>
      <c r="AE26" s="157"/>
      <c r="AF26" s="240">
        <f t="shared" si="9"/>
        <v>0</v>
      </c>
      <c r="AG26" s="126">
        <f>ROW()</f>
        <v>26</v>
      </c>
      <c r="AH26" s="256"/>
      <c r="AI26" s="321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126">
        <f>ROW()</f>
        <v>26</v>
      </c>
      <c r="AX26" s="365" t="s">
        <v>204</v>
      </c>
      <c r="AY26" s="366"/>
      <c r="AZ26" s="206">
        <v>0</v>
      </c>
      <c r="BA26" s="206">
        <v>0</v>
      </c>
      <c r="BB26" s="206">
        <v>0</v>
      </c>
      <c r="BC26" s="206">
        <v>0</v>
      </c>
      <c r="BD26" s="206">
        <v>-319802175.58063382</v>
      </c>
      <c r="BE26" s="206">
        <v>8065629.7353920341</v>
      </c>
      <c r="BF26" s="206">
        <f>SUM(BD26:BE26)</f>
        <v>-311736545.84524179</v>
      </c>
      <c r="BG26" s="206">
        <v>3898666.3868602514</v>
      </c>
      <c r="BH26" s="206">
        <f>SUM(BF26:BG26)</f>
        <v>-307837879.45838153</v>
      </c>
      <c r="BI26" s="206">
        <v>8277352.7351189256</v>
      </c>
      <c r="BJ26" s="206">
        <f>SUM(BH26:BI26)</f>
        <v>-299560526.72326261</v>
      </c>
      <c r="BK26" s="206"/>
      <c r="BL26" s="206"/>
      <c r="BU26" s="130"/>
      <c r="CC26" s="130"/>
      <c r="CD26" s="130"/>
      <c r="CE26" s="130"/>
      <c r="CF26" s="130"/>
      <c r="CH26" s="130"/>
      <c r="CI26" s="130"/>
      <c r="CK26" s="130"/>
      <c r="CL26" s="130"/>
      <c r="CM26" s="130"/>
      <c r="CN26" s="130"/>
      <c r="CO26" s="130"/>
      <c r="CP26" s="130"/>
      <c r="CQ26" s="130"/>
      <c r="CR26" s="130"/>
      <c r="CS26" s="4"/>
      <c r="CT26" s="4"/>
      <c r="CU26" s="4"/>
      <c r="CV26" s="4"/>
      <c r="CW26" s="4"/>
      <c r="CX26" s="4"/>
      <c r="CY26" s="4"/>
      <c r="CZ26" s="4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26">
        <f>ROW()</f>
        <v>26</v>
      </c>
      <c r="DZ26" s="265"/>
      <c r="EA26" s="132"/>
      <c r="EB26" s="220"/>
      <c r="EC26" s="220"/>
      <c r="ED26" s="220"/>
      <c r="EE26" s="220"/>
      <c r="EF26" s="220"/>
      <c r="EG26" s="220"/>
      <c r="EH26" s="220"/>
      <c r="EI26" s="220"/>
      <c r="EJ26" s="220"/>
      <c r="EK26" s="220"/>
      <c r="EL26" s="220"/>
      <c r="EM26" s="220"/>
      <c r="EN26" s="22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275"/>
      <c r="FE26" s="126">
        <f>ROW()</f>
        <v>26</v>
      </c>
      <c r="FF26" s="76"/>
      <c r="FG26" s="76"/>
      <c r="FH26" s="166"/>
      <c r="FI26" s="166"/>
      <c r="FJ26" s="166"/>
      <c r="FK26" s="166"/>
      <c r="FL26" s="166"/>
      <c r="FM26" s="166"/>
      <c r="FN26" s="166"/>
      <c r="FO26" s="166"/>
      <c r="FP26" s="166"/>
      <c r="FQ26" s="166"/>
      <c r="FR26" s="166"/>
      <c r="FS26" s="166"/>
      <c r="FT26" s="166"/>
      <c r="FU26" s="126">
        <f>ROW()</f>
        <v>26</v>
      </c>
      <c r="FV26" s="373" t="s">
        <v>205</v>
      </c>
      <c r="FW26" s="374"/>
      <c r="FX26" s="326"/>
      <c r="FY26" s="326"/>
      <c r="FZ26" s="326"/>
      <c r="GA26" s="326"/>
      <c r="GB26" s="326"/>
      <c r="GC26" s="326"/>
      <c r="GD26" s="326"/>
      <c r="GE26" s="326"/>
      <c r="GF26" s="326"/>
      <c r="GG26" s="326"/>
      <c r="GH26" s="326"/>
      <c r="GI26" s="326"/>
      <c r="GJ26" s="326"/>
      <c r="GK26" s="166"/>
      <c r="GL26" s="166"/>
      <c r="GM26" s="166"/>
      <c r="GN26" s="166"/>
      <c r="GO26" s="166"/>
      <c r="GP26" s="166"/>
      <c r="GQ26" s="166"/>
      <c r="GR26" s="166"/>
      <c r="GS26" s="166"/>
      <c r="GT26" s="166"/>
      <c r="GU26" s="166"/>
      <c r="GV26" s="166"/>
      <c r="GW26" s="166"/>
      <c r="GX26" s="166"/>
      <c r="GY26" s="166"/>
      <c r="GZ26" s="166"/>
      <c r="HA26" s="275"/>
      <c r="HI26" s="166"/>
      <c r="HJ26" s="166"/>
      <c r="HK26" s="166"/>
      <c r="HL26" s="166"/>
      <c r="HM26" s="166"/>
      <c r="HN26" s="166"/>
      <c r="HO26" s="166"/>
      <c r="HP26" s="166"/>
      <c r="HQ26"/>
      <c r="HR26"/>
      <c r="HS26"/>
      <c r="HT26"/>
      <c r="HU26" s="375"/>
      <c r="HV26"/>
      <c r="HW26" s="375"/>
      <c r="HX26"/>
      <c r="HY26" s="375"/>
      <c r="HZ26"/>
      <c r="IA26" s="375"/>
      <c r="IB26"/>
      <c r="IC26" s="375"/>
      <c r="ID26"/>
      <c r="IE26" s="375"/>
      <c r="IF26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  <c r="JM26" s="126">
        <f>ROW()</f>
        <v>26</v>
      </c>
      <c r="JO26" s="135"/>
      <c r="JP26" s="239"/>
      <c r="JQ26" s="239"/>
      <c r="JR26" s="255"/>
      <c r="JS26" s="173"/>
      <c r="JT26" s="173"/>
      <c r="JU26" s="173"/>
      <c r="JV26" s="173"/>
      <c r="JW26" s="173"/>
      <c r="JX26" s="173"/>
      <c r="JY26" s="173"/>
      <c r="JZ26" s="173"/>
      <c r="KA26" s="173"/>
      <c r="KB26" s="173"/>
      <c r="KC26" s="126"/>
      <c r="KS26" s="126">
        <f>ROW()</f>
        <v>26</v>
      </c>
      <c r="KT26" s="180" t="s">
        <v>168</v>
      </c>
      <c r="KV26" s="214">
        <f>KV24</f>
        <v>455460794.71349996</v>
      </c>
      <c r="KW26" s="214">
        <f>KW24</f>
        <v>832437.77940335823</v>
      </c>
      <c r="KX26" s="214">
        <f>KX24</f>
        <v>456293232.49290329</v>
      </c>
      <c r="KY26" s="214">
        <f>KY24</f>
        <v>0</v>
      </c>
      <c r="KZ26" s="214">
        <f t="shared" ref="KZ26:LF26" si="105">KZ24</f>
        <v>456293232.49290329</v>
      </c>
      <c r="LA26" s="214">
        <f t="shared" si="105"/>
        <v>0</v>
      </c>
      <c r="LB26" s="214">
        <f t="shared" si="105"/>
        <v>456293232.49290329</v>
      </c>
      <c r="LC26" s="214">
        <f t="shared" si="105"/>
        <v>0</v>
      </c>
      <c r="LD26" s="214">
        <f t="shared" si="105"/>
        <v>456293232.49290329</v>
      </c>
      <c r="LE26" s="214">
        <f t="shared" si="105"/>
        <v>0</v>
      </c>
      <c r="LF26" s="214">
        <f t="shared" si="105"/>
        <v>456293232.49290329</v>
      </c>
      <c r="LG26" s="214"/>
      <c r="LH26" s="214"/>
      <c r="LI26" s="126"/>
      <c r="LJ26" s="214"/>
      <c r="LK26" s="214"/>
      <c r="LL26" s="214"/>
      <c r="LM26" s="214"/>
      <c r="LN26" s="214"/>
      <c r="LO26" s="214"/>
      <c r="LP26" s="214"/>
      <c r="LQ26" s="214"/>
      <c r="LR26" s="214"/>
      <c r="LS26" s="214"/>
      <c r="LT26" s="214"/>
      <c r="LU26" s="214"/>
      <c r="LV26" s="214"/>
      <c r="LW26" s="214"/>
      <c r="LX26" s="214"/>
      <c r="LY26" s="126">
        <f>ROW()</f>
        <v>26</v>
      </c>
      <c r="LZ26" s="376" t="s">
        <v>206</v>
      </c>
      <c r="MB26" s="377">
        <f>SUM(MB18:MB25)</f>
        <v>0</v>
      </c>
      <c r="MC26" s="377">
        <f t="shared" ref="MC26:MN26" si="106">SUM(MC18:MC25)</f>
        <v>0</v>
      </c>
      <c r="MD26" s="377">
        <f t="shared" si="106"/>
        <v>0</v>
      </c>
      <c r="ME26" s="377">
        <f t="shared" si="106"/>
        <v>0</v>
      </c>
      <c r="MF26" s="377">
        <f t="shared" si="106"/>
        <v>0</v>
      </c>
      <c r="MG26" s="377">
        <f t="shared" si="106"/>
        <v>0</v>
      </c>
      <c r="MH26" s="377">
        <f t="shared" si="106"/>
        <v>0</v>
      </c>
      <c r="MI26" s="236">
        <f t="shared" si="106"/>
        <v>18806303.605744518</v>
      </c>
      <c r="MJ26" s="236">
        <f t="shared" si="106"/>
        <v>0</v>
      </c>
      <c r="MK26" s="236">
        <f t="shared" si="106"/>
        <v>2627115.2003807016</v>
      </c>
      <c r="ML26" s="377">
        <f t="shared" si="106"/>
        <v>0</v>
      </c>
      <c r="MM26" s="377">
        <f t="shared" si="106"/>
        <v>0</v>
      </c>
      <c r="MN26" s="377">
        <f t="shared" si="106"/>
        <v>0</v>
      </c>
      <c r="MO26" s="24">
        <f>ROW()</f>
        <v>26</v>
      </c>
      <c r="MP26" s="4" t="s">
        <v>207</v>
      </c>
      <c r="MQ26" s="214"/>
      <c r="MR26" s="312"/>
      <c r="MS26" s="312"/>
      <c r="MT26" s="312"/>
      <c r="MU26" s="331"/>
      <c r="MV26" s="331"/>
      <c r="MW26" s="212"/>
      <c r="MX26" s="212"/>
      <c r="MY26" s="212">
        <f>MZ26</f>
        <v>-649889.41507767781</v>
      </c>
      <c r="MZ26" s="212">
        <v>-649889.41507767781</v>
      </c>
      <c r="NA26" s="212">
        <f>NB26-MZ26</f>
        <v>-14555891.376195857</v>
      </c>
      <c r="NB26" s="212">
        <v>-15205780.791273534</v>
      </c>
      <c r="NC26" s="212"/>
      <c r="ND26" s="212"/>
      <c r="NE26" s="126">
        <f>ROW()</f>
        <v>26</v>
      </c>
      <c r="NF26" s="260"/>
      <c r="NG26" s="260"/>
      <c r="NH26" s="282">
        <f>-NI26</f>
        <v>0</v>
      </c>
      <c r="NI26" s="282"/>
      <c r="NJ26" s="282">
        <f>SUM(NH26:NI26)</f>
        <v>0</v>
      </c>
      <c r="NK26" s="261"/>
      <c r="NL26" s="261">
        <f>SUM(NJ26:NK26)</f>
        <v>0</v>
      </c>
      <c r="NM26" s="261"/>
      <c r="NN26" s="261">
        <f>SUM(NL26:NM26)</f>
        <v>0</v>
      </c>
      <c r="NO26" s="264"/>
      <c r="NP26" s="264">
        <f>SUM(NN26:NO26)</f>
        <v>0</v>
      </c>
      <c r="NQ26" s="264"/>
      <c r="NR26" s="264">
        <f>SUM(NP26:NQ26)</f>
        <v>0</v>
      </c>
      <c r="NS26" s="261"/>
      <c r="NT26" s="261"/>
      <c r="NU26" s="126">
        <f>ROW()</f>
        <v>26</v>
      </c>
      <c r="NV26" s="359" t="s">
        <v>208</v>
      </c>
      <c r="NW26" s="359"/>
      <c r="NX26" s="360">
        <v>0</v>
      </c>
      <c r="NY26" s="360">
        <v>0</v>
      </c>
      <c r="NZ26" s="360">
        <f t="shared" ref="NZ26:NZ33" si="107">SUM(NX26:NY26)</f>
        <v>0</v>
      </c>
      <c r="OA26" s="360">
        <v>0</v>
      </c>
      <c r="OB26" s="360">
        <f t="shared" ref="OB26:OB33" si="108">SUM(NZ26:OA26)</f>
        <v>0</v>
      </c>
      <c r="OC26" s="360">
        <v>0</v>
      </c>
      <c r="OD26" s="360">
        <f t="shared" ref="OD26:OD33" si="109">SUM(OB26:OC26)</f>
        <v>0</v>
      </c>
      <c r="OE26" s="360">
        <v>-1957058.8225761577</v>
      </c>
      <c r="OF26" s="360">
        <f t="shared" ref="OF26:OF33" si="110">SUM(OD26:OE26)</f>
        <v>-1957058.8225761577</v>
      </c>
      <c r="OG26" s="360">
        <v>-3914117.6451523183</v>
      </c>
      <c r="OH26" s="360">
        <f t="shared" ref="OH26:OH33" si="111">SUM(OF26:OG26)</f>
        <v>-5871176.467728476</v>
      </c>
      <c r="OI26" s="360"/>
      <c r="OJ26" s="360"/>
      <c r="PA26" s="126">
        <f>ROW()</f>
        <v>26</v>
      </c>
      <c r="PB26" s="228" t="s">
        <v>209</v>
      </c>
      <c r="PC26" s="130"/>
      <c r="PD26" s="644">
        <v>0</v>
      </c>
      <c r="PE26" s="644">
        <v>0</v>
      </c>
      <c r="PF26" s="644">
        <v>0</v>
      </c>
      <c r="PG26" s="644">
        <v>0</v>
      </c>
      <c r="PH26" s="644">
        <f>PF26+PG26</f>
        <v>0</v>
      </c>
      <c r="PI26" s="644">
        <v>0</v>
      </c>
      <c r="PJ26" s="644">
        <f>PH26+PI26</f>
        <v>0</v>
      </c>
      <c r="PK26" s="644">
        <v>0</v>
      </c>
      <c r="PL26" s="644">
        <f>PJ26+PK26</f>
        <v>0</v>
      </c>
      <c r="PM26" s="644">
        <v>0</v>
      </c>
      <c r="PN26" s="644">
        <f>PL26+PM26</f>
        <v>0</v>
      </c>
      <c r="PO26" s="212"/>
      <c r="PP26" s="212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126">
        <f>ROW()</f>
        <v>26</v>
      </c>
      <c r="QH26" s="27"/>
      <c r="QI26" s="27"/>
      <c r="QJ26" s="141"/>
      <c r="QK26" s="141"/>
      <c r="QL26" s="235"/>
      <c r="QM26" s="235"/>
      <c r="QN26" s="235"/>
      <c r="QO26" s="235"/>
      <c r="QP26" s="235"/>
      <c r="QQ26" s="235"/>
      <c r="QR26" s="235"/>
      <c r="QS26" s="235"/>
      <c r="QT26" s="235"/>
      <c r="QU26" s="235"/>
      <c r="QV26" s="235"/>
      <c r="QW26" s="142">
        <f>ROW()</f>
        <v>26</v>
      </c>
      <c r="QX26" s="145" t="s">
        <v>168</v>
      </c>
      <c r="QY26" s="145"/>
      <c r="QZ26" s="231"/>
      <c r="RA26" s="231"/>
      <c r="RB26" s="231">
        <f t="shared" ref="RB26:RJ26" si="112">RB24</f>
        <v>0</v>
      </c>
      <c r="RC26" s="231">
        <f t="shared" si="112"/>
        <v>-725461.25379400025</v>
      </c>
      <c r="RD26" s="231">
        <f t="shared" si="112"/>
        <v>-725461.25379400025</v>
      </c>
      <c r="RE26" s="231">
        <f t="shared" si="112"/>
        <v>-5566833.4897539997</v>
      </c>
      <c r="RF26" s="231">
        <f t="shared" si="112"/>
        <v>-6292294.7435480002</v>
      </c>
      <c r="RG26" s="231">
        <f t="shared" si="112"/>
        <v>-6994609.43012599</v>
      </c>
      <c r="RH26" s="231">
        <f t="shared" si="112"/>
        <v>-13286904.173673991</v>
      </c>
      <c r="RI26" s="231">
        <f t="shared" si="112"/>
        <v>-4033072.8437359994</v>
      </c>
      <c r="RJ26" s="231">
        <f t="shared" si="112"/>
        <v>-17319977.017409991</v>
      </c>
      <c r="RK26" s="231"/>
      <c r="RL26" s="231"/>
      <c r="RM26" s="142">
        <f>ROW()</f>
        <v>26</v>
      </c>
      <c r="RN26" s="27" t="s">
        <v>91</v>
      </c>
      <c r="RO26" s="233"/>
      <c r="RP26" s="378"/>
      <c r="RQ26" s="378"/>
      <c r="RR26" s="378"/>
      <c r="RS26" s="378">
        <f>-RS22-RS24</f>
        <v>-1287970.8458072601</v>
      </c>
      <c r="RT26" s="378">
        <f t="shared" ref="RT26:RZ26" si="113">-RT22-RT24</f>
        <v>-1287970.8458072601</v>
      </c>
      <c r="RU26" s="378">
        <f t="shared" si="113"/>
        <v>-10736879.7032506</v>
      </c>
      <c r="RV26" s="378">
        <f t="shared" si="113"/>
        <v>-12024850.54905786</v>
      </c>
      <c r="RW26" s="378">
        <f t="shared" si="113"/>
        <v>-11874882.719230495</v>
      </c>
      <c r="RX26" s="378">
        <f t="shared" si="113"/>
        <v>-23899733.268288355</v>
      </c>
      <c r="RY26" s="378">
        <f t="shared" si="113"/>
        <v>-21980081.50689074</v>
      </c>
      <c r="RZ26" s="378">
        <f t="shared" si="113"/>
        <v>-45879814.775179096</v>
      </c>
      <c r="SA26" s="378"/>
      <c r="SB26" s="378"/>
    </row>
    <row r="27" spans="1:496" ht="15.5" thickTop="1" thickBot="1" x14ac:dyDescent="0.4">
      <c r="A27" s="126">
        <f>ROW()</f>
        <v>27</v>
      </c>
      <c r="B27" s="147" t="s">
        <v>210</v>
      </c>
      <c r="D27" s="148"/>
      <c r="E27" s="236"/>
      <c r="F27" s="237"/>
      <c r="G27" s="236">
        <v>3371987.93</v>
      </c>
      <c r="H27" s="237"/>
      <c r="I27" s="236"/>
      <c r="J27" s="237"/>
      <c r="K27" s="236"/>
      <c r="L27" s="237"/>
      <c r="M27" s="236"/>
      <c r="N27" s="237"/>
      <c r="O27" s="236"/>
      <c r="P27" s="237"/>
      <c r="Q27" s="152">
        <f>ROW()</f>
        <v>27</v>
      </c>
      <c r="R27" s="293" t="s">
        <v>211</v>
      </c>
      <c r="S27" s="304"/>
      <c r="T27" s="380">
        <v>6905805.5299999993</v>
      </c>
      <c r="U27" s="380">
        <f>-T27</f>
        <v>-6905805.5299999993</v>
      </c>
      <c r="V27" s="239">
        <f t="shared" si="18"/>
        <v>0</v>
      </c>
      <c r="W27" s="157"/>
      <c r="X27" s="240">
        <f t="shared" si="18"/>
        <v>0</v>
      </c>
      <c r="Y27" s="157"/>
      <c r="Z27" s="240">
        <f t="shared" si="6"/>
        <v>0</v>
      </c>
      <c r="AA27" s="157"/>
      <c r="AB27" s="240">
        <f t="shared" si="7"/>
        <v>0</v>
      </c>
      <c r="AC27" s="157"/>
      <c r="AD27" s="240">
        <f t="shared" si="8"/>
        <v>0</v>
      </c>
      <c r="AE27" s="157"/>
      <c r="AF27" s="240">
        <f t="shared" si="9"/>
        <v>0</v>
      </c>
      <c r="AG27" s="126">
        <f>ROW()</f>
        <v>27</v>
      </c>
      <c r="AH27" s="160" t="s">
        <v>212</v>
      </c>
      <c r="AI27" s="381"/>
      <c r="AJ27" s="236">
        <f>AJ20-AJ25</f>
        <v>9825781558.5710697</v>
      </c>
      <c r="AK27" s="236">
        <f>AK20-AK25</f>
        <v>1050396.9883399999</v>
      </c>
      <c r="AL27" s="236">
        <f>AL20-AL25</f>
        <v>9826831955.5594101</v>
      </c>
      <c r="AM27" s="236">
        <f t="shared" ref="AM27:AT27" si="114">AM20-AM25</f>
        <v>0</v>
      </c>
      <c r="AN27" s="236">
        <f t="shared" si="114"/>
        <v>9409395801.1682053</v>
      </c>
      <c r="AO27" s="236">
        <f t="shared" si="114"/>
        <v>0</v>
      </c>
      <c r="AP27" s="236">
        <f>AP20-AP25</f>
        <v>9409395801.1682053</v>
      </c>
      <c r="AQ27" s="236">
        <f t="shared" si="114"/>
        <v>0</v>
      </c>
      <c r="AR27" s="236">
        <f t="shared" si="114"/>
        <v>9409395801.1682053</v>
      </c>
      <c r="AS27" s="236">
        <f t="shared" si="114"/>
        <v>0</v>
      </c>
      <c r="AT27" s="236">
        <f t="shared" si="114"/>
        <v>9409395801.1682053</v>
      </c>
      <c r="AU27" s="236"/>
      <c r="AV27" s="236"/>
      <c r="AW27" s="126">
        <f>ROW()</f>
        <v>27</v>
      </c>
      <c r="AX27" s="365" t="s">
        <v>213</v>
      </c>
      <c r="AY27" s="366"/>
      <c r="AZ27" s="206">
        <v>0</v>
      </c>
      <c r="BA27" s="206">
        <v>0</v>
      </c>
      <c r="BB27" s="206">
        <v>0</v>
      </c>
      <c r="BC27" s="206">
        <v>0</v>
      </c>
      <c r="BD27" s="206">
        <v>-10468324.59</v>
      </c>
      <c r="BE27" s="206">
        <v>3407225.59</v>
      </c>
      <c r="BF27" s="206">
        <f>SUM(BD27:BE27)</f>
        <v>-7061099</v>
      </c>
      <c r="BG27" s="206">
        <v>1412867.990723745</v>
      </c>
      <c r="BH27" s="206">
        <f>SUM(BF27:BG27)</f>
        <v>-5648231.009276255</v>
      </c>
      <c r="BI27" s="206">
        <v>2714553.1445335415</v>
      </c>
      <c r="BJ27" s="206">
        <f>SUM(BH27:BI27)</f>
        <v>-2933677.8647427135</v>
      </c>
      <c r="BK27" s="206"/>
      <c r="BL27" s="206"/>
      <c r="BU27" s="130"/>
      <c r="CC27" s="130"/>
      <c r="CD27" s="130"/>
      <c r="CE27" s="130"/>
      <c r="CF27" s="130"/>
      <c r="CH27" s="130"/>
      <c r="CI27" s="130"/>
      <c r="CK27" s="130"/>
      <c r="CL27" s="130"/>
      <c r="CM27" s="130"/>
      <c r="CN27" s="130"/>
      <c r="CO27" s="130"/>
      <c r="CP27" s="130"/>
      <c r="CQ27" s="130"/>
      <c r="CR27" s="130"/>
      <c r="CS27" s="24"/>
      <c r="CT27" s="4"/>
      <c r="CU27" s="4"/>
      <c r="CV27" s="4"/>
      <c r="CW27" s="4"/>
      <c r="CX27" s="4"/>
      <c r="CY27" s="4"/>
      <c r="CZ27" s="4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26">
        <f>ROW()</f>
        <v>27</v>
      </c>
      <c r="DZ27" s="160" t="s">
        <v>152</v>
      </c>
      <c r="EA27" s="160"/>
      <c r="EB27" s="329">
        <f t="shared" ref="EB27:EL27" si="115">-EB23-EB25</f>
        <v>38587.003614156827</v>
      </c>
      <c r="EC27" s="329">
        <f t="shared" si="115"/>
        <v>34454.191186003947</v>
      </c>
      <c r="ED27" s="329">
        <f t="shared" si="115"/>
        <v>73041.194800160767</v>
      </c>
      <c r="EE27" s="329">
        <f t="shared" si="115"/>
        <v>-88453.097947868329</v>
      </c>
      <c r="EF27" s="329">
        <f t="shared" si="115"/>
        <v>-15411.903147707562</v>
      </c>
      <c r="EG27" s="329">
        <f t="shared" si="115"/>
        <v>0</v>
      </c>
      <c r="EH27" s="329">
        <f t="shared" si="115"/>
        <v>-15411.903147707562</v>
      </c>
      <c r="EI27" s="329">
        <f t="shared" si="115"/>
        <v>0</v>
      </c>
      <c r="EJ27" s="329">
        <f t="shared" si="115"/>
        <v>-15411.903147707562</v>
      </c>
      <c r="EK27" s="329">
        <f t="shared" si="115"/>
        <v>0</v>
      </c>
      <c r="EL27" s="329">
        <f t="shared" si="115"/>
        <v>-15411.903147707562</v>
      </c>
      <c r="EM27" s="329"/>
      <c r="EN27" s="329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275"/>
      <c r="FE27" s="126">
        <f>ROW()</f>
        <v>27</v>
      </c>
      <c r="FF27" s="135" t="s">
        <v>214</v>
      </c>
      <c r="FG27" s="135"/>
      <c r="FH27" s="212">
        <v>229538.82318870738</v>
      </c>
      <c r="FI27" s="212">
        <v>460733.65079812868</v>
      </c>
      <c r="FJ27" s="250">
        <f>SUM(FH27:FI27)</f>
        <v>690272.47398683603</v>
      </c>
      <c r="FK27" s="212">
        <v>-162587.3754357195</v>
      </c>
      <c r="FL27" s="250">
        <f>SUM(FJ27:FK27)</f>
        <v>527685.09855111653</v>
      </c>
      <c r="FM27" s="212">
        <v>32308.205594380197</v>
      </c>
      <c r="FN27" s="250">
        <f>SUM(FL27:FM27)</f>
        <v>559993.30414549669</v>
      </c>
      <c r="FO27" s="212">
        <v>59572.503547615277</v>
      </c>
      <c r="FP27" s="250">
        <f>SUM(FN27:FO27)</f>
        <v>619565.80769311194</v>
      </c>
      <c r="FQ27" s="212">
        <v>138455.83785776532</v>
      </c>
      <c r="FR27" s="250">
        <f>SUM(FP27:FQ27)</f>
        <v>758021.64555087732</v>
      </c>
      <c r="FS27" s="212"/>
      <c r="FT27" s="250"/>
      <c r="FU27" s="126">
        <f>ROW()</f>
        <v>27</v>
      </c>
      <c r="FV27" s="382" t="s">
        <v>215</v>
      </c>
      <c r="FW27" s="24"/>
      <c r="FX27" s="178">
        <f t="shared" ref="FX27:GH27" si="116">+FX24+FX21+FX18</f>
        <v>16597537.0535</v>
      </c>
      <c r="FY27" s="178">
        <f t="shared" si="116"/>
        <v>322494.27121201297</v>
      </c>
      <c r="FZ27" s="178">
        <f t="shared" si="116"/>
        <v>16920031.324712012</v>
      </c>
      <c r="GA27" s="178">
        <f t="shared" si="116"/>
        <v>0</v>
      </c>
      <c r="GB27" s="178">
        <f t="shared" si="116"/>
        <v>16920031.324712012</v>
      </c>
      <c r="GC27" s="178">
        <f t="shared" si="116"/>
        <v>0</v>
      </c>
      <c r="GD27" s="178">
        <f t="shared" si="116"/>
        <v>16920031.324712012</v>
      </c>
      <c r="GE27" s="178">
        <f t="shared" si="116"/>
        <v>0</v>
      </c>
      <c r="GF27" s="178">
        <f t="shared" si="116"/>
        <v>16920031.324712012</v>
      </c>
      <c r="GG27" s="178">
        <f t="shared" si="116"/>
        <v>0</v>
      </c>
      <c r="GH27" s="178">
        <f t="shared" si="116"/>
        <v>16920031.324712012</v>
      </c>
      <c r="GI27" s="178"/>
      <c r="GJ27" s="178"/>
      <c r="GK27" s="211"/>
      <c r="GL27" s="211"/>
      <c r="GM27" s="211"/>
      <c r="GN27" s="211"/>
      <c r="GO27" s="211"/>
      <c r="GP27" s="211"/>
      <c r="GQ27" s="211"/>
      <c r="GR27" s="211"/>
      <c r="GS27" s="211"/>
      <c r="GT27" s="211"/>
      <c r="GU27" s="211"/>
      <c r="GV27" s="211"/>
      <c r="GW27" s="211"/>
      <c r="GX27" s="211"/>
      <c r="GY27" s="211"/>
      <c r="GZ27" s="211"/>
      <c r="HA27" s="211"/>
      <c r="HB27" s="211"/>
      <c r="HC27" s="211"/>
      <c r="HD27" s="211"/>
      <c r="HE27" s="211"/>
      <c r="HF27" s="211"/>
      <c r="HG27" s="211"/>
      <c r="HH27" s="211"/>
      <c r="HI27" s="211"/>
      <c r="HJ27" s="211"/>
      <c r="HK27" s="211"/>
      <c r="HL27" s="211"/>
      <c r="HM27" s="211"/>
      <c r="HN27" s="211"/>
      <c r="HO27" s="211"/>
      <c r="HP27" s="211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  <c r="JM27" s="126">
        <f>ROW()</f>
        <v>27</v>
      </c>
      <c r="JN27" s="135" t="s">
        <v>216</v>
      </c>
      <c r="JO27" s="135"/>
      <c r="JP27" s="354">
        <v>8205222.5260516265</v>
      </c>
      <c r="JQ27" s="354">
        <v>249312.5242715913</v>
      </c>
      <c r="JR27" s="255">
        <f>SUM(JP27:JQ27)</f>
        <v>8454535.0503232181</v>
      </c>
      <c r="JS27" s="356">
        <v>0</v>
      </c>
      <c r="JT27" s="356">
        <f>SUM(JR27:JS27)</f>
        <v>8454535.0503232181</v>
      </c>
      <c r="JU27" s="356">
        <v>0</v>
      </c>
      <c r="JV27" s="356">
        <f>SUM(JT27:JU27)</f>
        <v>8454535.0503232181</v>
      </c>
      <c r="JW27" s="356"/>
      <c r="JX27" s="356">
        <f>SUM(JV27:JW27)</f>
        <v>8454535.0503232181</v>
      </c>
      <c r="JY27" s="356"/>
      <c r="JZ27" s="356">
        <f>SUM(JX27:JY27)</f>
        <v>8454535.0503232181</v>
      </c>
      <c r="KA27" s="356"/>
      <c r="KB27" s="356"/>
      <c r="KC27" s="126"/>
      <c r="KS27" s="126">
        <f>ROW()</f>
        <v>27</v>
      </c>
      <c r="KV27" s="214"/>
      <c r="KW27" s="214"/>
      <c r="KX27" s="214"/>
      <c r="KY27" s="214"/>
      <c r="KZ27" s="214"/>
      <c r="LA27" s="214"/>
      <c r="LB27" s="214"/>
      <c r="LC27" s="214"/>
      <c r="LD27" s="214"/>
      <c r="LE27" s="214"/>
      <c r="LF27" s="214"/>
      <c r="LG27" s="214"/>
      <c r="LH27" s="214"/>
      <c r="LI27" s="126"/>
      <c r="LJ27" s="214"/>
      <c r="LK27" s="214"/>
      <c r="LL27" s="214"/>
      <c r="LM27" s="214"/>
      <c r="LN27" s="214"/>
      <c r="LO27" s="214"/>
      <c r="LP27" s="214"/>
      <c r="LQ27" s="214"/>
      <c r="LR27" s="214"/>
      <c r="LS27" s="214"/>
      <c r="LT27" s="214"/>
      <c r="LU27" s="214"/>
      <c r="LV27" s="214"/>
      <c r="LW27" s="214"/>
      <c r="LX27" s="214"/>
      <c r="LY27" s="126">
        <f>ROW()</f>
        <v>27</v>
      </c>
      <c r="LZ27" s="182"/>
      <c r="MA27" s="265"/>
      <c r="MB27" s="383"/>
      <c r="MC27" s="383"/>
      <c r="MD27" s="383"/>
      <c r="ME27" s="383"/>
      <c r="MF27" s="383"/>
      <c r="MG27" s="383"/>
      <c r="MH27" s="383"/>
      <c r="MI27" s="383"/>
      <c r="MJ27" s="383"/>
      <c r="MK27" s="383"/>
      <c r="ML27" s="383"/>
      <c r="MM27" s="383"/>
      <c r="MN27" s="383"/>
      <c r="MO27" s="24">
        <f>ROW()</f>
        <v>27</v>
      </c>
      <c r="MP27" s="4" t="s">
        <v>217</v>
      </c>
      <c r="MQ27" s="214"/>
      <c r="MR27" s="384"/>
      <c r="MS27" s="384"/>
      <c r="MT27" s="384"/>
      <c r="MU27" s="384"/>
      <c r="MV27" s="384"/>
      <c r="MW27" s="384"/>
      <c r="MX27" s="384">
        <f t="shared" ref="MX27:NB27" si="117">SUM(MX24:MX26)</f>
        <v>0</v>
      </c>
      <c r="MY27" s="384">
        <f t="shared" si="117"/>
        <v>2444822.0852922169</v>
      </c>
      <c r="MZ27" s="384">
        <f t="shared" si="117"/>
        <v>2444822.0852922169</v>
      </c>
      <c r="NA27" s="384">
        <f t="shared" si="117"/>
        <v>54757877.081879653</v>
      </c>
      <c r="NB27" s="384">
        <f t="shared" si="117"/>
        <v>57202699.167171881</v>
      </c>
      <c r="NC27" s="384"/>
      <c r="ND27" s="384"/>
      <c r="NE27" s="126">
        <f>ROW()</f>
        <v>27</v>
      </c>
      <c r="NF27" s="135" t="s">
        <v>218</v>
      </c>
      <c r="NG27" s="260"/>
      <c r="NH27" s="385">
        <f>SUM(NH24:NH26)</f>
        <v>-36317803.857320003</v>
      </c>
      <c r="NI27" s="385">
        <f>SUM(NI24:NI26)</f>
        <v>36317803.857320003</v>
      </c>
      <c r="NJ27" s="385">
        <f>SUM(NJ24:NJ26)</f>
        <v>0</v>
      </c>
      <c r="NK27" s="385">
        <f t="shared" ref="NK27:NR27" si="118">SUM(NK24:NK26)</f>
        <v>0</v>
      </c>
      <c r="NL27" s="386">
        <f t="shared" si="118"/>
        <v>0</v>
      </c>
      <c r="NM27" s="386">
        <f t="shared" si="118"/>
        <v>0</v>
      </c>
      <c r="NN27" s="386">
        <f t="shared" si="118"/>
        <v>0</v>
      </c>
      <c r="NO27" s="385">
        <f t="shared" si="118"/>
        <v>2409955.7928419998</v>
      </c>
      <c r="NP27" s="385">
        <f t="shared" si="118"/>
        <v>2409955.7928419998</v>
      </c>
      <c r="NQ27" s="385">
        <f t="shared" si="118"/>
        <v>4561716.620583999</v>
      </c>
      <c r="NR27" s="385">
        <f t="shared" si="118"/>
        <v>6971672.4134259988</v>
      </c>
      <c r="NS27" s="386"/>
      <c r="NT27" s="386"/>
      <c r="NU27" s="126">
        <f>ROW()</f>
        <v>27</v>
      </c>
      <c r="NV27" s="359" t="s">
        <v>219</v>
      </c>
      <c r="NW27" s="359"/>
      <c r="NX27" s="360">
        <v>-2465894.1164459586</v>
      </c>
      <c r="NY27" s="360">
        <v>0</v>
      </c>
      <c r="NZ27" s="360">
        <f t="shared" si="107"/>
        <v>-2465894.1164459586</v>
      </c>
      <c r="OA27" s="360">
        <v>0</v>
      </c>
      <c r="OB27" s="360">
        <f t="shared" si="108"/>
        <v>-2465894.1164459586</v>
      </c>
      <c r="OC27" s="360">
        <v>0</v>
      </c>
      <c r="OD27" s="360">
        <f t="shared" si="109"/>
        <v>-2465894.1164459586</v>
      </c>
      <c r="OE27" s="360">
        <v>410982.35274099279</v>
      </c>
      <c r="OF27" s="360">
        <f t="shared" si="110"/>
        <v>-2054911.7637049658</v>
      </c>
      <c r="OG27" s="360">
        <v>821964.70548198558</v>
      </c>
      <c r="OH27" s="360">
        <f t="shared" si="111"/>
        <v>-1232947.0582229802</v>
      </c>
      <c r="OI27" s="360"/>
      <c r="OJ27" s="360"/>
      <c r="PA27" s="126">
        <f>ROW()</f>
        <v>27</v>
      </c>
      <c r="PB27" s="228" t="s">
        <v>220</v>
      </c>
      <c r="PC27" s="130"/>
      <c r="PD27" s="644">
        <v>0</v>
      </c>
      <c r="PE27" s="644">
        <v>0</v>
      </c>
      <c r="PF27" s="644">
        <v>0</v>
      </c>
      <c r="PG27" s="644">
        <v>0</v>
      </c>
      <c r="PH27" s="644">
        <f>PF27+PG27</f>
        <v>0</v>
      </c>
      <c r="PI27" s="644">
        <v>0</v>
      </c>
      <c r="PJ27" s="644">
        <f>PH27+PI27</f>
        <v>0</v>
      </c>
      <c r="PK27" s="644">
        <v>0</v>
      </c>
      <c r="PL27" s="644">
        <f>PJ27+PK27</f>
        <v>0</v>
      </c>
      <c r="PM27" s="644">
        <v>0</v>
      </c>
      <c r="PN27" s="644">
        <f>PL27+PM27</f>
        <v>0</v>
      </c>
      <c r="PO27" s="212"/>
      <c r="PP27" s="212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126">
        <f>ROW()</f>
        <v>27</v>
      </c>
      <c r="QH27" s="27" t="s">
        <v>168</v>
      </c>
      <c r="QI27" s="27"/>
      <c r="QJ27" s="192"/>
      <c r="QK27" s="192"/>
      <c r="QL27" s="235">
        <f>QL25</f>
        <v>456293232.49290329</v>
      </c>
      <c r="QM27" s="235">
        <f t="shared" ref="QM27:QT27" si="119">QM25</f>
        <v>-3853351.2515065819</v>
      </c>
      <c r="QN27" s="235">
        <f t="shared" si="119"/>
        <v>452439881.24139673</v>
      </c>
      <c r="QO27" s="235">
        <f t="shared" si="119"/>
        <v>-18657594.711566709</v>
      </c>
      <c r="QP27" s="235">
        <f t="shared" si="119"/>
        <v>433782286.52983004</v>
      </c>
      <c r="QQ27" s="235">
        <f t="shared" si="119"/>
        <v>-27411901.238547936</v>
      </c>
      <c r="QR27" s="235">
        <f t="shared" si="119"/>
        <v>406370385.29128212</v>
      </c>
      <c r="QS27" s="235">
        <f t="shared" si="119"/>
        <v>-19941097.864814021</v>
      </c>
      <c r="QT27" s="235">
        <f t="shared" si="119"/>
        <v>386429287.42646813</v>
      </c>
      <c r="QU27" s="235"/>
      <c r="QV27" s="235"/>
      <c r="QW27" s="142">
        <f>ROW()</f>
        <v>27</v>
      </c>
      <c r="QX27" s="145"/>
      <c r="QY27" s="145"/>
      <c r="QZ27" s="231"/>
      <c r="RA27" s="231"/>
      <c r="RB27" s="231"/>
      <c r="RC27" s="231"/>
      <c r="RD27" s="231"/>
      <c r="RE27" s="231"/>
      <c r="RF27" s="231"/>
      <c r="RG27" s="231"/>
      <c r="RH27" s="231"/>
      <c r="RI27" s="231"/>
      <c r="RJ27" s="231"/>
      <c r="RK27" s="231"/>
      <c r="RL27" s="231"/>
      <c r="RM27" s="142">
        <f>ROW()</f>
        <v>27</v>
      </c>
      <c r="RN27" s="27"/>
      <c r="RO27" s="233"/>
      <c r="RP27" s="141"/>
      <c r="RQ27" s="141"/>
      <c r="RR27" s="141"/>
      <c r="RS27" s="387"/>
      <c r="RT27" s="387"/>
      <c r="RU27" s="387"/>
      <c r="RV27" s="387"/>
      <c r="RW27" s="387"/>
      <c r="RX27" s="387"/>
      <c r="RY27" s="387"/>
      <c r="RZ27" s="387"/>
      <c r="SA27" s="141"/>
      <c r="SB27" s="141"/>
    </row>
    <row r="28" spans="1:496" ht="15.5" thickTop="1" thickBot="1" x14ac:dyDescent="0.4">
      <c r="A28" s="126">
        <f>ROW()</f>
        <v>28</v>
      </c>
      <c r="B28" s="147" t="s">
        <v>221</v>
      </c>
      <c r="D28" s="148"/>
      <c r="E28" s="236">
        <v>-2568827.3499999992</v>
      </c>
      <c r="F28" s="237"/>
      <c r="G28" s="236"/>
      <c r="H28" s="237"/>
      <c r="I28" s="236"/>
      <c r="J28" s="237"/>
      <c r="K28" s="236"/>
      <c r="L28" s="237"/>
      <c r="M28" s="236"/>
      <c r="N28" s="237"/>
      <c r="O28" s="236"/>
      <c r="P28" s="237"/>
      <c r="Q28" s="152">
        <f>ROW()</f>
        <v>28</v>
      </c>
      <c r="R28" s="293" t="s">
        <v>222</v>
      </c>
      <c r="T28" s="238">
        <v>-265801.89</v>
      </c>
      <c r="U28" s="238">
        <f t="shared" si="94"/>
        <v>265801.89</v>
      </c>
      <c r="V28" s="239">
        <f t="shared" si="18"/>
        <v>0</v>
      </c>
      <c r="W28" s="157"/>
      <c r="X28" s="240">
        <f t="shared" si="18"/>
        <v>0</v>
      </c>
      <c r="Y28" s="157"/>
      <c r="Z28" s="240">
        <f t="shared" si="6"/>
        <v>0</v>
      </c>
      <c r="AA28" s="157"/>
      <c r="AB28" s="240">
        <f t="shared" si="7"/>
        <v>0</v>
      </c>
      <c r="AC28" s="157"/>
      <c r="AD28" s="240">
        <f t="shared" si="8"/>
        <v>0</v>
      </c>
      <c r="AE28" s="157"/>
      <c r="AF28" s="240">
        <f t="shared" si="9"/>
        <v>0</v>
      </c>
      <c r="AG28" s="126">
        <f>ROW()</f>
        <v>28</v>
      </c>
      <c r="AH28" s="160"/>
      <c r="AI28" s="33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126">
        <f>ROW()</f>
        <v>28</v>
      </c>
      <c r="AX28" s="388" t="s">
        <v>223</v>
      </c>
      <c r="AY28" s="366"/>
      <c r="AZ28" s="389">
        <v>-497775565</v>
      </c>
      <c r="BA28" s="389">
        <v>0</v>
      </c>
      <c r="BB28" s="389">
        <f>SUM(AZ28:BA28)</f>
        <v>-497775565</v>
      </c>
      <c r="BC28" s="389">
        <v>10695828.339366198</v>
      </c>
      <c r="BD28" s="389">
        <f>SUM(BD25:BD27)</f>
        <v>-487079736.6606338</v>
      </c>
      <c r="BE28" s="389">
        <f>SUM(BE25:BE27)</f>
        <v>21526388.995392021</v>
      </c>
      <c r="BF28" s="389">
        <f t="shared" ref="BF28:BJ28" si="120">SUM(BF25:BF27)</f>
        <v>-465553347.66524184</v>
      </c>
      <c r="BG28" s="389">
        <f t="shared" si="120"/>
        <v>10098693.721887633</v>
      </c>
      <c r="BH28" s="389">
        <f t="shared" si="120"/>
        <v>-455454653.94335419</v>
      </c>
      <c r="BI28" s="389">
        <f t="shared" si="120"/>
        <v>21213022.136484977</v>
      </c>
      <c r="BJ28" s="389">
        <f t="shared" si="120"/>
        <v>-434241631.80686921</v>
      </c>
      <c r="BK28" s="389"/>
      <c r="BL28" s="389"/>
      <c r="BT28" s="239"/>
      <c r="BU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4"/>
      <c r="CT28" s="4"/>
      <c r="CU28" s="4"/>
      <c r="CV28" s="4"/>
      <c r="CW28" s="4"/>
      <c r="CX28" s="4"/>
      <c r="CY28" s="4"/>
      <c r="CZ28" s="4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4"/>
      <c r="DZ28" s="4"/>
      <c r="EA28" s="4"/>
      <c r="EB28" s="4"/>
      <c r="EC28" s="4"/>
      <c r="ED28" s="4"/>
      <c r="EE28" s="4"/>
      <c r="EF28" s="4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275"/>
      <c r="FE28" s="126">
        <f>ROW()</f>
        <v>28</v>
      </c>
      <c r="FF28" s="135" t="s">
        <v>224</v>
      </c>
      <c r="FG28" s="135"/>
      <c r="FH28" s="245">
        <f t="shared" ref="FH28:FR28" si="121">SUM(FH25:FH27)</f>
        <v>2754729.9214013647</v>
      </c>
      <c r="FI28" s="245">
        <f>SUM(FI25:FI27)</f>
        <v>5529333.8007865753</v>
      </c>
      <c r="FJ28" s="245">
        <f t="shared" si="121"/>
        <v>8284063.72218794</v>
      </c>
      <c r="FK28" s="245">
        <f t="shared" si="121"/>
        <v>-1951235.5327651105</v>
      </c>
      <c r="FL28" s="245">
        <f t="shared" si="121"/>
        <v>6332828.18942283</v>
      </c>
      <c r="FM28" s="245">
        <f t="shared" si="121"/>
        <v>387735.63191294018</v>
      </c>
      <c r="FN28" s="245">
        <f t="shared" si="121"/>
        <v>6720563.8213357693</v>
      </c>
      <c r="FO28" s="245">
        <f t="shared" si="121"/>
        <v>714938.57002347091</v>
      </c>
      <c r="FP28" s="245">
        <f t="shared" si="121"/>
        <v>7435502.3913592407</v>
      </c>
      <c r="FQ28" s="245">
        <f t="shared" si="121"/>
        <v>1661629.3228353809</v>
      </c>
      <c r="FR28" s="245">
        <f t="shared" si="121"/>
        <v>9097131.7141946219</v>
      </c>
      <c r="FS28" s="245"/>
      <c r="FT28" s="245"/>
      <c r="FU28" s="126">
        <f>ROW()</f>
        <v>28</v>
      </c>
      <c r="FV28" s="390"/>
      <c r="FW28" s="352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166"/>
      <c r="GL28" s="166"/>
      <c r="GM28" s="166"/>
      <c r="GN28" s="166"/>
      <c r="GO28" s="166"/>
      <c r="GP28" s="166"/>
      <c r="GQ28" s="166"/>
      <c r="GR28" s="166"/>
      <c r="GS28" s="166"/>
      <c r="GT28" s="166"/>
      <c r="GU28" s="166"/>
      <c r="GV28" s="166"/>
      <c r="GW28" s="166"/>
      <c r="GX28" s="166"/>
      <c r="GY28" s="166"/>
      <c r="GZ28" s="166"/>
      <c r="HA28" s="166"/>
      <c r="HB28" s="166"/>
      <c r="HC28" s="166"/>
      <c r="HD28" s="166"/>
      <c r="HE28" s="166"/>
      <c r="HF28" s="166"/>
      <c r="HG28" s="166"/>
      <c r="HH28" s="166"/>
      <c r="HI28" s="166"/>
      <c r="HJ28" s="166"/>
      <c r="HK28" s="166"/>
      <c r="HL28" s="166"/>
      <c r="HM28" s="166"/>
      <c r="HN28" s="166"/>
      <c r="HO28" s="166"/>
      <c r="HP28" s="166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  <c r="IW28" s="24"/>
      <c r="JM28" s="126">
        <f>ROW()</f>
        <v>28</v>
      </c>
      <c r="JN28" s="135" t="s">
        <v>225</v>
      </c>
      <c r="JO28" s="135"/>
      <c r="JP28" s="305">
        <f>SUM(JP25:JP27)</f>
        <v>123086844.15483747</v>
      </c>
      <c r="JQ28" s="305">
        <f t="shared" ref="JQ28:JZ28" si="122">SUM(JQ25:JQ27)</f>
        <v>2863843.5524871605</v>
      </c>
      <c r="JR28" s="305">
        <f t="shared" si="122"/>
        <v>125950687.70732464</v>
      </c>
      <c r="JS28" s="305">
        <f t="shared" si="122"/>
        <v>0</v>
      </c>
      <c r="JT28" s="305">
        <f t="shared" si="122"/>
        <v>125950687.70732464</v>
      </c>
      <c r="JU28" s="305">
        <f t="shared" si="122"/>
        <v>0</v>
      </c>
      <c r="JV28" s="305">
        <f t="shared" si="122"/>
        <v>125950687.70732464</v>
      </c>
      <c r="JW28" s="305">
        <f t="shared" si="122"/>
        <v>0</v>
      </c>
      <c r="JX28" s="305">
        <f t="shared" si="122"/>
        <v>125950687.70732464</v>
      </c>
      <c r="JY28" s="305">
        <f t="shared" si="122"/>
        <v>0</v>
      </c>
      <c r="JZ28" s="305">
        <f t="shared" si="122"/>
        <v>125950687.70732464</v>
      </c>
      <c r="KA28" s="305"/>
      <c r="KB28" s="305"/>
      <c r="KC28" s="126"/>
      <c r="KS28" s="126">
        <f>ROW()</f>
        <v>28</v>
      </c>
      <c r="KT28" s="180" t="s">
        <v>112</v>
      </c>
      <c r="KU28" s="277">
        <v>0.21</v>
      </c>
      <c r="KV28" s="214">
        <f t="shared" ref="KV28:LF28" si="123">-KV26*$KU$28</f>
        <v>-95646766.889834985</v>
      </c>
      <c r="KW28" s="214">
        <f t="shared" si="123"/>
        <v>-174811.93367470521</v>
      </c>
      <c r="KX28" s="214">
        <f t="shared" si="123"/>
        <v>-95821578.823509693</v>
      </c>
      <c r="KY28" s="214">
        <f t="shared" si="123"/>
        <v>0</v>
      </c>
      <c r="KZ28" s="214">
        <f t="shared" si="123"/>
        <v>-95821578.823509693</v>
      </c>
      <c r="LA28" s="214">
        <f t="shared" si="123"/>
        <v>0</v>
      </c>
      <c r="LB28" s="214">
        <f t="shared" si="123"/>
        <v>-95821578.823509693</v>
      </c>
      <c r="LC28" s="214">
        <f t="shared" si="123"/>
        <v>0</v>
      </c>
      <c r="LD28" s="214">
        <f t="shared" si="123"/>
        <v>-95821578.823509693</v>
      </c>
      <c r="LE28" s="214">
        <f t="shared" si="123"/>
        <v>0</v>
      </c>
      <c r="LF28" s="214">
        <f t="shared" si="123"/>
        <v>-95821578.823509693</v>
      </c>
      <c r="LG28" s="214"/>
      <c r="LH28" s="214"/>
      <c r="LI28" s="12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126">
        <f>ROW()</f>
        <v>28</v>
      </c>
      <c r="LZ28" s="391" t="s">
        <v>226</v>
      </c>
      <c r="MA28" s="392"/>
      <c r="MB28" s="393">
        <f>SUM(MB26)</f>
        <v>0</v>
      </c>
      <c r="MC28" s="393">
        <f t="shared" ref="MC28:MM28" si="124">SUM(MC26)</f>
        <v>0</v>
      </c>
      <c r="MD28" s="393">
        <f t="shared" si="124"/>
        <v>0</v>
      </c>
      <c r="ME28" s="393">
        <f t="shared" si="124"/>
        <v>0</v>
      </c>
      <c r="MF28" s="393">
        <f t="shared" si="124"/>
        <v>0</v>
      </c>
      <c r="MG28" s="393">
        <f t="shared" si="124"/>
        <v>0</v>
      </c>
      <c r="MH28" s="393">
        <f t="shared" si="124"/>
        <v>0</v>
      </c>
      <c r="MI28" s="282">
        <f t="shared" si="124"/>
        <v>18806303.605744518</v>
      </c>
      <c r="MJ28" s="282">
        <f t="shared" si="124"/>
        <v>0</v>
      </c>
      <c r="MK28" s="282">
        <f t="shared" si="124"/>
        <v>2627115.2003807016</v>
      </c>
      <c r="ML28" s="393">
        <f t="shared" si="124"/>
        <v>0</v>
      </c>
      <c r="MM28" s="393">
        <f t="shared" si="124"/>
        <v>0</v>
      </c>
      <c r="MN28" s="282"/>
      <c r="MO28" s="24">
        <f>ROW()</f>
        <v>28</v>
      </c>
      <c r="MP28" s="4" t="s">
        <v>161</v>
      </c>
      <c r="MQ28" s="336"/>
      <c r="MR28" s="394"/>
      <c r="MS28" s="394"/>
      <c r="MT28" s="394"/>
      <c r="MU28" s="394"/>
      <c r="MV28" s="394"/>
      <c r="MW28" s="394"/>
      <c r="MX28" s="394"/>
      <c r="MY28" s="394"/>
      <c r="MZ28" s="394"/>
      <c r="NA28" s="394"/>
      <c r="NB28" s="394"/>
      <c r="NC28" s="394"/>
      <c r="ND28" s="394"/>
      <c r="NE28" s="126">
        <f>ROW()</f>
        <v>28</v>
      </c>
      <c r="NF28" s="135" t="s">
        <v>161</v>
      </c>
      <c r="NG28" s="135"/>
      <c r="NH28"/>
      <c r="NI28"/>
      <c r="NJ28"/>
      <c r="NK28" s="386"/>
      <c r="NL28" s="386"/>
      <c r="NM28" s="386"/>
      <c r="NN28" s="386"/>
      <c r="NO28" s="385"/>
      <c r="NP28" s="385"/>
      <c r="NQ28" s="385"/>
      <c r="NR28" s="385"/>
      <c r="NS28" s="386"/>
      <c r="NT28" s="386"/>
      <c r="NU28" s="126">
        <f>ROW()</f>
        <v>28</v>
      </c>
      <c r="NV28" s="359" t="s">
        <v>227</v>
      </c>
      <c r="NW28" s="361"/>
      <c r="NX28" s="360">
        <v>0</v>
      </c>
      <c r="NY28" s="360">
        <v>0</v>
      </c>
      <c r="NZ28" s="360">
        <f t="shared" si="107"/>
        <v>0</v>
      </c>
      <c r="OA28" s="360">
        <v>2792096.9742273977</v>
      </c>
      <c r="OB28" s="360">
        <f t="shared" si="108"/>
        <v>2792096.9742273977</v>
      </c>
      <c r="OC28" s="395">
        <v>5314361.0314548695</v>
      </c>
      <c r="OD28" s="360">
        <f t="shared" si="109"/>
        <v>8106458.0056822672</v>
      </c>
      <c r="OE28" s="395">
        <v>3043735.5345798004</v>
      </c>
      <c r="OF28" s="360">
        <f t="shared" si="110"/>
        <v>11150193.540262068</v>
      </c>
      <c r="OG28" s="395">
        <v>0</v>
      </c>
      <c r="OH28" s="360">
        <f t="shared" si="111"/>
        <v>11150193.540262068</v>
      </c>
      <c r="OI28" s="395"/>
      <c r="OJ28" s="360"/>
      <c r="OK28" s="130"/>
      <c r="OL28" s="130"/>
      <c r="OM28" s="130"/>
      <c r="ON28" s="130"/>
      <c r="OO28" s="130"/>
      <c r="OP28" s="130"/>
      <c r="OQ28" s="130"/>
      <c r="OR28" s="130"/>
      <c r="OS28" s="130"/>
      <c r="OT28" s="130"/>
      <c r="OU28" s="130"/>
      <c r="OV28" s="130"/>
      <c r="OW28" s="130"/>
      <c r="OX28" s="130"/>
      <c r="OY28" s="130"/>
      <c r="OZ28" s="130"/>
      <c r="PA28" s="126">
        <f>ROW()</f>
        <v>28</v>
      </c>
      <c r="PB28" s="396" t="s">
        <v>228</v>
      </c>
      <c r="PC28" s="130"/>
      <c r="PD28" s="647">
        <f>SUM(PD26:PD27)</f>
        <v>0</v>
      </c>
      <c r="PE28" s="647">
        <f t="shared" ref="PE28:PN28" si="125">SUM(PE26:PE27)</f>
        <v>0</v>
      </c>
      <c r="PF28" s="647">
        <f t="shared" si="125"/>
        <v>0</v>
      </c>
      <c r="PG28" s="647">
        <f t="shared" si="125"/>
        <v>0</v>
      </c>
      <c r="PH28" s="647">
        <f t="shared" si="125"/>
        <v>0</v>
      </c>
      <c r="PI28" s="647">
        <f t="shared" si="125"/>
        <v>0</v>
      </c>
      <c r="PJ28" s="647">
        <f t="shared" si="125"/>
        <v>0</v>
      </c>
      <c r="PK28" s="647">
        <f t="shared" si="125"/>
        <v>0</v>
      </c>
      <c r="PL28" s="647">
        <f t="shared" si="125"/>
        <v>0</v>
      </c>
      <c r="PM28" s="647">
        <f t="shared" si="125"/>
        <v>0</v>
      </c>
      <c r="PN28" s="647">
        <f t="shared" si="125"/>
        <v>0</v>
      </c>
      <c r="PO28" s="639"/>
      <c r="PP28" s="639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126">
        <f>ROW()</f>
        <v>28</v>
      </c>
      <c r="QH28" s="27"/>
      <c r="QI28" s="27"/>
      <c r="QJ28" s="141"/>
      <c r="QK28" s="141"/>
      <c r="QL28" s="235"/>
      <c r="QM28" s="235"/>
      <c r="QN28" s="235"/>
      <c r="QO28" s="235"/>
      <c r="QP28" s="235"/>
      <c r="QQ28" s="235"/>
      <c r="QR28" s="235"/>
      <c r="QS28" s="235"/>
      <c r="QT28" s="235"/>
      <c r="QU28" s="235"/>
      <c r="QV28" s="235"/>
      <c r="QW28" s="142">
        <f>ROW()</f>
        <v>28</v>
      </c>
      <c r="QX28" s="145" t="s">
        <v>112</v>
      </c>
      <c r="QY28" s="397">
        <v>0.21</v>
      </c>
      <c r="QZ28" s="287"/>
      <c r="RA28" s="287"/>
      <c r="RB28" s="287">
        <f t="shared" ref="RB28:RJ28" si="126">RB26*-$QY$28</f>
        <v>0</v>
      </c>
      <c r="RC28" s="287">
        <f t="shared" si="126"/>
        <v>152346.86329674005</v>
      </c>
      <c r="RD28" s="287">
        <f t="shared" si="126"/>
        <v>152346.86329674005</v>
      </c>
      <c r="RE28" s="287">
        <f t="shared" si="126"/>
        <v>1169035.03284834</v>
      </c>
      <c r="RF28" s="287">
        <f t="shared" si="126"/>
        <v>1321381.89614508</v>
      </c>
      <c r="RG28" s="287">
        <f t="shared" si="126"/>
        <v>1468867.9803264579</v>
      </c>
      <c r="RH28" s="287">
        <f t="shared" si="126"/>
        <v>2790249.8764715381</v>
      </c>
      <c r="RI28" s="287">
        <f t="shared" si="126"/>
        <v>846945.29718455987</v>
      </c>
      <c r="RJ28" s="287">
        <f t="shared" si="126"/>
        <v>3637195.1736560981</v>
      </c>
      <c r="RK28" s="287"/>
      <c r="RL28" s="287"/>
      <c r="RM28" s="142">
        <f>ROW()</f>
        <v>28</v>
      </c>
      <c r="RN28" s="27" t="s">
        <v>229</v>
      </c>
      <c r="RO28" s="233"/>
      <c r="RP28" s="197"/>
      <c r="RQ28" s="197"/>
      <c r="RR28" s="197"/>
      <c r="RS28" s="196">
        <v>133304087.28402601</v>
      </c>
      <c r="RT28" s="196">
        <v>133304087.28402601</v>
      </c>
      <c r="RU28" s="196">
        <v>276029409.50060594</v>
      </c>
      <c r="RV28" s="196">
        <v>409333496.78463197</v>
      </c>
      <c r="RW28" s="196">
        <v>158287242.37660003</v>
      </c>
      <c r="RX28" s="196">
        <v>567620739.16123199</v>
      </c>
      <c r="RY28" s="196">
        <v>531374936.61275983</v>
      </c>
      <c r="RZ28" s="196">
        <v>1098995675.7739918</v>
      </c>
      <c r="SA28" s="197"/>
      <c r="SB28" s="197"/>
    </row>
    <row r="29" spans="1:496" ht="15.5" thickTop="1" thickBot="1" x14ac:dyDescent="0.4">
      <c r="A29" s="126">
        <f>ROW()</f>
        <v>29</v>
      </c>
      <c r="B29" s="398" t="s">
        <v>230</v>
      </c>
      <c r="C29" s="399"/>
      <c r="D29" s="400"/>
      <c r="E29" s="357"/>
      <c r="F29" s="401"/>
      <c r="G29" s="357"/>
      <c r="H29" s="401"/>
      <c r="I29" s="357">
        <v>-47833587.875244617</v>
      </c>
      <c r="J29" s="401"/>
      <c r="K29" s="357">
        <v>23244232.499462605</v>
      </c>
      <c r="L29" s="401"/>
      <c r="M29" s="357">
        <v>19228500.052531958</v>
      </c>
      <c r="N29" s="237"/>
      <c r="O29" s="236"/>
      <c r="P29" s="237"/>
      <c r="Q29" s="152">
        <f>ROW()</f>
        <v>29</v>
      </c>
      <c r="R29" s="293"/>
      <c r="T29" s="238"/>
      <c r="U29" s="238"/>
      <c r="V29" s="239">
        <f t="shared" si="18"/>
        <v>0</v>
      </c>
      <c r="W29" s="157"/>
      <c r="X29" s="240"/>
      <c r="Y29" s="157"/>
      <c r="Z29" s="240"/>
      <c r="AA29" s="157"/>
      <c r="AB29" s="240"/>
      <c r="AC29" s="157"/>
      <c r="AD29" s="240"/>
      <c r="AE29" s="157"/>
      <c r="AF29" s="240"/>
      <c r="AG29" s="126">
        <f>ROW()</f>
        <v>29</v>
      </c>
      <c r="AH29" s="160" t="s">
        <v>147</v>
      </c>
      <c r="AI29" s="321">
        <v>0.21</v>
      </c>
      <c r="AJ29" s="239">
        <f>+$AI$29*AJ27</f>
        <v>2063414127.2999246</v>
      </c>
      <c r="AK29" s="239">
        <f>+$AI$29*AK27</f>
        <v>220583.36755139998</v>
      </c>
      <c r="AL29" s="239">
        <f>+$AI$29*AL27</f>
        <v>2063634710.6674759</v>
      </c>
      <c r="AM29" s="239">
        <f t="shared" ref="AM29:AT29" si="127">+$AI$29*AM27</f>
        <v>0</v>
      </c>
      <c r="AN29" s="239">
        <f t="shared" si="127"/>
        <v>1975973118.2453229</v>
      </c>
      <c r="AO29" s="239">
        <f t="shared" si="127"/>
        <v>0</v>
      </c>
      <c r="AP29" s="239">
        <f t="shared" si="127"/>
        <v>1975973118.2453229</v>
      </c>
      <c r="AQ29" s="239">
        <f t="shared" si="127"/>
        <v>0</v>
      </c>
      <c r="AR29" s="239">
        <f t="shared" si="127"/>
        <v>1975973118.2453229</v>
      </c>
      <c r="AS29" s="239">
        <f t="shared" si="127"/>
        <v>0</v>
      </c>
      <c r="AT29" s="239">
        <f t="shared" si="127"/>
        <v>1975973118.2453229</v>
      </c>
      <c r="AU29" s="239"/>
      <c r="AV29" s="239"/>
      <c r="AW29" s="126">
        <f>ROW()</f>
        <v>29</v>
      </c>
      <c r="AX29" s="365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T29" s="239"/>
      <c r="BU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4"/>
      <c r="CT29" s="4"/>
      <c r="CU29" s="4"/>
      <c r="CV29" s="4"/>
      <c r="CW29" s="4"/>
      <c r="CX29" s="4"/>
      <c r="CY29" s="4"/>
      <c r="CZ29" s="4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E29" s="126">
        <f>ROW()</f>
        <v>29</v>
      </c>
      <c r="FH29" s="239"/>
      <c r="FI29" s="239"/>
      <c r="FJ29" s="239"/>
      <c r="FK29" s="239"/>
      <c r="FL29" s="239"/>
      <c r="FM29" s="239"/>
      <c r="FN29" s="239"/>
      <c r="FO29" s="239"/>
      <c r="FP29" s="239"/>
      <c r="FQ29" s="239"/>
      <c r="FR29" s="239"/>
      <c r="FS29" s="239"/>
      <c r="FT29" s="239"/>
      <c r="FU29" s="126">
        <f>ROW()</f>
        <v>29</v>
      </c>
      <c r="FV29" s="382" t="s">
        <v>231</v>
      </c>
      <c r="FW29" s="402">
        <v>0.4820921717994755</v>
      </c>
      <c r="FX29" s="239">
        <f>+FX27*$FW$29</f>
        <v>8001542.6846440826</v>
      </c>
      <c r="FY29" s="326">
        <f>+FZ29-FX29</f>
        <v>155471.96360148769</v>
      </c>
      <c r="FZ29" s="239">
        <f>+FZ27*$FW$29</f>
        <v>8157014.6482455702</v>
      </c>
      <c r="GA29" s="326"/>
      <c r="GB29" s="239">
        <f>+GB27*$FW$29</f>
        <v>8157014.6482455702</v>
      </c>
      <c r="GC29" s="326"/>
      <c r="GD29" s="239">
        <f>+GD27*$FW$29</f>
        <v>8157014.6482455702</v>
      </c>
      <c r="GE29" s="326"/>
      <c r="GF29" s="239">
        <f>+GF27*$FW$29</f>
        <v>8157014.6482455702</v>
      </c>
      <c r="GG29" s="326"/>
      <c r="GH29" s="239">
        <f>+GH27*$FW$29</f>
        <v>8157014.6482455702</v>
      </c>
      <c r="GI29" s="326"/>
      <c r="GJ29" s="239"/>
      <c r="GK29" s="239"/>
      <c r="GL29" s="239"/>
      <c r="GM29" s="239"/>
      <c r="GN29" s="239"/>
      <c r="GO29" s="239"/>
      <c r="GP29" s="239"/>
      <c r="GQ29" s="239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9"/>
      <c r="HN29" s="239"/>
      <c r="HO29" s="239"/>
      <c r="HP29" s="23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JM29" s="126">
        <f>ROW()</f>
        <v>29</v>
      </c>
      <c r="JN29" s="135"/>
      <c r="KC29" s="126"/>
      <c r="KS29" s="126">
        <f>ROW()</f>
        <v>29</v>
      </c>
      <c r="KV29" s="220"/>
      <c r="KW29" s="220"/>
      <c r="KX29" s="220"/>
      <c r="KY29" s="220"/>
      <c r="KZ29" s="220"/>
      <c r="LA29" s="220"/>
      <c r="LB29" s="220"/>
      <c r="LC29" s="220"/>
      <c r="LD29" s="220"/>
      <c r="LE29" s="220"/>
      <c r="LF29" s="220"/>
      <c r="LG29" s="220"/>
      <c r="LH29" s="220"/>
      <c r="LI29" s="126"/>
      <c r="LJ29" s="208"/>
      <c r="LK29" s="208"/>
      <c r="LL29" s="208"/>
      <c r="LM29" s="208"/>
      <c r="LN29" s="208"/>
      <c r="LO29" s="208"/>
      <c r="LP29" s="208"/>
      <c r="LQ29" s="208"/>
      <c r="LR29" s="208"/>
      <c r="LS29" s="208"/>
      <c r="LT29" s="208"/>
      <c r="LU29" s="208"/>
      <c r="LV29" s="208"/>
      <c r="LW29" s="208"/>
      <c r="LX29" s="208"/>
      <c r="LY29" s="126">
        <f>ROW()</f>
        <v>29</v>
      </c>
      <c r="LZ29" s="403"/>
      <c r="MA29" s="132"/>
      <c r="MB29" s="282"/>
      <c r="MC29" s="282"/>
      <c r="MD29" s="282"/>
      <c r="ME29" s="282"/>
      <c r="MF29" s="404"/>
      <c r="MG29" s="282"/>
      <c r="MH29" s="404"/>
      <c r="MI29" s="282"/>
      <c r="MJ29" s="404"/>
      <c r="MK29" s="282"/>
      <c r="ML29" s="404"/>
      <c r="MM29" s="282"/>
      <c r="MN29" s="404"/>
      <c r="MO29" s="24">
        <f>ROW()</f>
        <v>29</v>
      </c>
      <c r="MP29" s="4" t="s">
        <v>232</v>
      </c>
      <c r="MQ29" s="76"/>
      <c r="MR29" s="405"/>
      <c r="MS29" s="405"/>
      <c r="MT29" s="405"/>
      <c r="MU29" s="405"/>
      <c r="MV29" s="405"/>
      <c r="MW29" s="405"/>
      <c r="MX29" s="405">
        <f t="shared" ref="MX29:NB29" si="128">MX21+MX27</f>
        <v>76861294.555066049</v>
      </c>
      <c r="MY29" s="405">
        <f t="shared" si="128"/>
        <v>1743384.3323934791</v>
      </c>
      <c r="MZ29" s="405">
        <f t="shared" si="128"/>
        <v>78604678.887459531</v>
      </c>
      <c r="NA29" s="405">
        <f t="shared" si="128"/>
        <v>-21401979.720287658</v>
      </c>
      <c r="NB29" s="405">
        <f t="shared" si="128"/>
        <v>57202699.167171881</v>
      </c>
      <c r="NC29" s="405"/>
      <c r="ND29" s="405"/>
      <c r="NE29" s="126">
        <f>ROW()</f>
        <v>29</v>
      </c>
      <c r="NF29" s="185" t="s">
        <v>233</v>
      </c>
      <c r="NG29" s="406"/>
      <c r="NH29"/>
      <c r="NI29"/>
      <c r="NJ29"/>
      <c r="NK29" s="261"/>
      <c r="NL29" s="261"/>
      <c r="NM29" s="261"/>
      <c r="NN29" s="261"/>
      <c r="NO29" s="264"/>
      <c r="NP29" s="264"/>
      <c r="NQ29" s="264"/>
      <c r="NR29" s="264"/>
      <c r="NS29" s="261"/>
      <c r="NT29" s="261"/>
      <c r="NU29" s="126">
        <f>ROW()</f>
        <v>29</v>
      </c>
      <c r="NV29" s="359" t="s">
        <v>234</v>
      </c>
      <c r="NW29" s="361"/>
      <c r="NX29" s="360">
        <v>0</v>
      </c>
      <c r="NY29" s="360">
        <v>0</v>
      </c>
      <c r="NZ29" s="360">
        <f t="shared" si="107"/>
        <v>0</v>
      </c>
      <c r="OA29" s="360">
        <v>0</v>
      </c>
      <c r="OB29" s="360">
        <f t="shared" si="108"/>
        <v>0</v>
      </c>
      <c r="OC29" s="395">
        <v>0</v>
      </c>
      <c r="OD29" s="360">
        <f t="shared" si="109"/>
        <v>0</v>
      </c>
      <c r="OE29" s="395">
        <v>-1393774.1925327582</v>
      </c>
      <c r="OF29" s="360">
        <f t="shared" si="110"/>
        <v>-1393774.1925327582</v>
      </c>
      <c r="OG29" s="395">
        <v>-2787548.3850655169</v>
      </c>
      <c r="OH29" s="360">
        <f t="shared" si="111"/>
        <v>-4181322.5775982752</v>
      </c>
      <c r="OI29" s="395"/>
      <c r="OJ29" s="36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26">
        <f>ROW()</f>
        <v>29</v>
      </c>
      <c r="PB29" s="407"/>
      <c r="PC29" s="130"/>
      <c r="PD29" s="648"/>
      <c r="PE29" s="648"/>
      <c r="PF29" s="648"/>
      <c r="PG29" s="648"/>
      <c r="PH29" s="648"/>
      <c r="PI29" s="648"/>
      <c r="PJ29" s="648"/>
      <c r="PK29" s="648"/>
      <c r="PL29" s="648"/>
      <c r="PM29" s="648"/>
      <c r="PN29" s="648"/>
      <c r="PO29" s="640"/>
      <c r="PP29" s="640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126">
        <f>ROW()</f>
        <v>29</v>
      </c>
      <c r="QH29" s="27" t="s">
        <v>235</v>
      </c>
      <c r="QI29" s="408">
        <v>0.21</v>
      </c>
      <c r="QJ29" s="230"/>
      <c r="QK29" s="230"/>
      <c r="QL29" s="288">
        <v>-95821578.823509693</v>
      </c>
      <c r="QM29" s="288">
        <v>809203.76281638222</v>
      </c>
      <c r="QN29" s="288">
        <f>QL29+QM29</f>
        <v>-95012375.060693309</v>
      </c>
      <c r="QO29" s="288">
        <v>3918094.8894290086</v>
      </c>
      <c r="QP29" s="288">
        <f>QN29+QO29</f>
        <v>-91094280.171264306</v>
      </c>
      <c r="QQ29" s="288">
        <v>5756499.2600950664</v>
      </c>
      <c r="QR29" s="288">
        <f>QP29+QQ29</f>
        <v>-85337780.911169246</v>
      </c>
      <c r="QS29" s="288">
        <v>4187630.5516109443</v>
      </c>
      <c r="QT29" s="288">
        <f>QR29+QS29</f>
        <v>-81150150.359558299</v>
      </c>
      <c r="QU29" s="288"/>
      <c r="QV29" s="288"/>
      <c r="QW29" s="142">
        <f>ROW()</f>
        <v>29</v>
      </c>
      <c r="QX29" s="145"/>
      <c r="QY29" s="145"/>
      <c r="QZ29" s="409"/>
      <c r="RA29" s="409"/>
      <c r="RB29" s="409"/>
      <c r="RC29" s="409"/>
      <c r="RD29" s="409"/>
      <c r="RE29" s="409"/>
      <c r="RF29" s="409"/>
      <c r="RG29" s="409"/>
      <c r="RH29" s="409"/>
      <c r="RI29" s="409"/>
      <c r="RJ29" s="409"/>
      <c r="RK29" s="409"/>
      <c r="RL29" s="409"/>
      <c r="RM29" s="142">
        <f>ROW()</f>
        <v>29</v>
      </c>
      <c r="RN29" s="27" t="s">
        <v>236</v>
      </c>
      <c r="RO29" s="233"/>
      <c r="RP29" s="235"/>
      <c r="RQ29" s="235"/>
      <c r="RR29" s="235"/>
      <c r="RS29" s="234">
        <v>-1630342.8427940002</v>
      </c>
      <c r="RT29" s="234">
        <v>-1630342.8427940002</v>
      </c>
      <c r="RU29" s="234">
        <v>-15221329.808933996</v>
      </c>
      <c r="RV29" s="234">
        <v>-16851672.651727997</v>
      </c>
      <c r="RW29" s="234">
        <v>-13636383.386520006</v>
      </c>
      <c r="RX29" s="234">
        <v>-30488056.038248003</v>
      </c>
      <c r="RY29" s="234">
        <v>-43849241.00851801</v>
      </c>
      <c r="RZ29" s="234">
        <v>-74337297.046766013</v>
      </c>
      <c r="SA29" s="235"/>
      <c r="SB29" s="235"/>
    </row>
    <row r="30" spans="1:496" ht="15.5" thickTop="1" thickBot="1" x14ac:dyDescent="0.4">
      <c r="A30" s="126">
        <f>ROW()</f>
        <v>30</v>
      </c>
      <c r="B30" s="410" t="s">
        <v>237</v>
      </c>
      <c r="D30" s="148"/>
      <c r="E30" s="236">
        <v>0</v>
      </c>
      <c r="F30" s="237"/>
      <c r="G30" s="236"/>
      <c r="H30" s="237"/>
      <c r="I30" s="236"/>
      <c r="J30" s="237"/>
      <c r="K30" s="236"/>
      <c r="L30" s="237"/>
      <c r="M30" s="236"/>
      <c r="N30" s="237"/>
      <c r="O30" s="236"/>
      <c r="P30" s="237"/>
      <c r="Q30" s="152">
        <f>ROW()</f>
        <v>30</v>
      </c>
      <c r="R30" s="293"/>
      <c r="T30" s="238"/>
      <c r="U30" s="238"/>
      <c r="V30" s="239">
        <f t="shared" si="18"/>
        <v>0</v>
      </c>
      <c r="W30" s="157"/>
      <c r="X30" s="240"/>
      <c r="Y30" s="157"/>
      <c r="Z30" s="240"/>
      <c r="AA30" s="157"/>
      <c r="AB30" s="240"/>
      <c r="AC30" s="157"/>
      <c r="AD30" s="240"/>
      <c r="AE30" s="157"/>
      <c r="AF30" s="240"/>
      <c r="AG30" s="126">
        <f>ROW()</f>
        <v>30</v>
      </c>
      <c r="AH30" s="160" t="s">
        <v>91</v>
      </c>
      <c r="AJ30" s="316">
        <f>AJ27-AJ29</f>
        <v>7762367431.2711449</v>
      </c>
      <c r="AK30" s="316">
        <f>AK27-AK29</f>
        <v>829813.62078859995</v>
      </c>
      <c r="AL30" s="316">
        <f>AL27-AL29</f>
        <v>7763197244.8919344</v>
      </c>
      <c r="AM30" s="316">
        <f t="shared" ref="AM30:AT30" si="129">AM27-AM29</f>
        <v>0</v>
      </c>
      <c r="AN30" s="316">
        <f t="shared" si="129"/>
        <v>7433422682.9228821</v>
      </c>
      <c r="AO30" s="316">
        <f t="shared" si="129"/>
        <v>0</v>
      </c>
      <c r="AP30" s="316">
        <f t="shared" si="129"/>
        <v>7433422682.9228821</v>
      </c>
      <c r="AQ30" s="316">
        <f t="shared" si="129"/>
        <v>0</v>
      </c>
      <c r="AR30" s="316">
        <f t="shared" si="129"/>
        <v>7433422682.9228821</v>
      </c>
      <c r="AS30" s="316">
        <f t="shared" si="129"/>
        <v>0</v>
      </c>
      <c r="AT30" s="316">
        <f t="shared" si="129"/>
        <v>7433422682.9228821</v>
      </c>
      <c r="AU30" s="316"/>
      <c r="AV30" s="316"/>
      <c r="AW30" s="126">
        <f>ROW()</f>
        <v>30</v>
      </c>
      <c r="AX30" s="365" t="s">
        <v>238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U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4"/>
      <c r="CT30" s="4"/>
      <c r="CU30" s="4"/>
      <c r="CV30" s="4"/>
      <c r="CW30" s="4"/>
      <c r="CX30" s="4"/>
      <c r="CY30" s="4"/>
      <c r="CZ30" s="4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E30" s="126">
        <f>ROW()</f>
        <v>30</v>
      </c>
      <c r="FF30" s="326" t="s">
        <v>147</v>
      </c>
      <c r="FG30" s="294">
        <v>0.21</v>
      </c>
      <c r="FH30" s="326">
        <f t="shared" ref="FH30:FR30" si="130">-$FG$30*FH28</f>
        <v>-578493.28349428659</v>
      </c>
      <c r="FI30" s="326">
        <f t="shared" si="130"/>
        <v>-1161160.0981651808</v>
      </c>
      <c r="FJ30" s="326">
        <f t="shared" si="130"/>
        <v>-1739653.3816594672</v>
      </c>
      <c r="FK30" s="326">
        <f t="shared" si="130"/>
        <v>409759.46188067319</v>
      </c>
      <c r="FL30" s="326">
        <f t="shared" si="130"/>
        <v>-1329893.9197787943</v>
      </c>
      <c r="FM30" s="326">
        <f t="shared" si="130"/>
        <v>-81424.482701717439</v>
      </c>
      <c r="FN30" s="326">
        <f t="shared" si="130"/>
        <v>-1411318.4024805115</v>
      </c>
      <c r="FO30" s="326">
        <f t="shared" si="130"/>
        <v>-150137.09970492887</v>
      </c>
      <c r="FP30" s="326">
        <f t="shared" si="130"/>
        <v>-1561455.5021854404</v>
      </c>
      <c r="FQ30" s="326">
        <f t="shared" si="130"/>
        <v>-348942.15779542999</v>
      </c>
      <c r="FR30" s="326">
        <f t="shared" si="130"/>
        <v>-1910397.6599808706</v>
      </c>
      <c r="FS30" s="326"/>
      <c r="FT30" s="326"/>
      <c r="FU30" s="126">
        <f>ROW()</f>
        <v>30</v>
      </c>
      <c r="FV30" s="390"/>
      <c r="FW30" s="352"/>
      <c r="FX30" s="220"/>
      <c r="FY30" s="220"/>
      <c r="FZ30" s="220"/>
      <c r="GA30" s="220"/>
      <c r="GB30" s="220"/>
      <c r="GC30" s="220"/>
      <c r="GD30" s="220"/>
      <c r="GE30" s="220"/>
      <c r="GF30" s="220"/>
      <c r="GG30" s="220"/>
      <c r="GH30" s="220"/>
      <c r="GI30" s="220"/>
      <c r="GJ30" s="220"/>
      <c r="GK30" s="211"/>
      <c r="GL30" s="211"/>
      <c r="GM30" s="211"/>
      <c r="GN30" s="211"/>
      <c r="GO30" s="211"/>
      <c r="GP30" s="211"/>
      <c r="GQ30" s="211"/>
      <c r="GR30" s="211"/>
      <c r="GS30" s="211"/>
      <c r="GT30" s="211"/>
      <c r="GU30" s="211"/>
      <c r="GV30" s="211"/>
      <c r="GW30" s="211"/>
      <c r="GX30" s="211"/>
      <c r="GY30" s="211"/>
      <c r="GZ30" s="211"/>
      <c r="HA30" s="211"/>
      <c r="HB30" s="211"/>
      <c r="HC30" s="211"/>
      <c r="HD30" s="211"/>
      <c r="HE30" s="211"/>
      <c r="HF30" s="211"/>
      <c r="HG30" s="211"/>
      <c r="HH30" s="211"/>
      <c r="HI30" s="211"/>
      <c r="HJ30" s="211"/>
      <c r="HK30" s="211"/>
      <c r="HL30" s="211"/>
      <c r="HM30" s="211"/>
      <c r="HN30" s="211"/>
      <c r="HO30" s="211"/>
      <c r="HP30" s="211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JM30" s="126">
        <f>ROW()</f>
        <v>30</v>
      </c>
      <c r="JN30" s="411" t="s">
        <v>239</v>
      </c>
      <c r="JP30" s="412">
        <f>+JP28</f>
        <v>123086844.15483747</v>
      </c>
      <c r="JQ30" s="412">
        <f>+JQ28</f>
        <v>2863843.5524871605</v>
      </c>
      <c r="JR30" s="412">
        <f t="shared" ref="JR30:JZ30" si="131">+JR28</f>
        <v>125950687.70732464</v>
      </c>
      <c r="JS30" s="412">
        <f t="shared" si="131"/>
        <v>0</v>
      </c>
      <c r="JT30" s="412">
        <f t="shared" si="131"/>
        <v>125950687.70732464</v>
      </c>
      <c r="JU30" s="412">
        <f>+JU28</f>
        <v>0</v>
      </c>
      <c r="JV30" s="412">
        <f>+JV28</f>
        <v>125950687.70732464</v>
      </c>
      <c r="JW30" s="412">
        <f t="shared" si="131"/>
        <v>0</v>
      </c>
      <c r="JX30" s="412">
        <f t="shared" si="131"/>
        <v>125950687.70732464</v>
      </c>
      <c r="JY30" s="412">
        <f t="shared" si="131"/>
        <v>0</v>
      </c>
      <c r="JZ30" s="412">
        <f t="shared" si="131"/>
        <v>125950687.70732464</v>
      </c>
      <c r="KA30" s="412"/>
      <c r="KB30" s="412"/>
      <c r="KC30" s="126"/>
      <c r="KS30" s="126">
        <f>ROW()</f>
        <v>30</v>
      </c>
      <c r="KT30" s="180" t="s">
        <v>91</v>
      </c>
      <c r="KV30" s="329">
        <f>-KV26-KV28</f>
        <v>-359814027.82366496</v>
      </c>
      <c r="KW30" s="329">
        <f>-KW26-KW28</f>
        <v>-657625.84572865302</v>
      </c>
      <c r="KX30" s="329">
        <f>-KX26-KX28</f>
        <v>-360471653.6693936</v>
      </c>
      <c r="KY30" s="329">
        <f>-KY26-KY28</f>
        <v>0</v>
      </c>
      <c r="KZ30" s="329">
        <f t="shared" ref="KZ30:LF30" si="132">-KZ26-KZ28</f>
        <v>-360471653.6693936</v>
      </c>
      <c r="LA30" s="329">
        <f t="shared" si="132"/>
        <v>0</v>
      </c>
      <c r="LB30" s="329">
        <f t="shared" si="132"/>
        <v>-360471653.6693936</v>
      </c>
      <c r="LC30" s="329">
        <f t="shared" si="132"/>
        <v>0</v>
      </c>
      <c r="LD30" s="329">
        <f t="shared" si="132"/>
        <v>-360471653.6693936</v>
      </c>
      <c r="LE30" s="329">
        <f t="shared" si="132"/>
        <v>0</v>
      </c>
      <c r="LF30" s="329">
        <f t="shared" si="132"/>
        <v>-360471653.6693936</v>
      </c>
      <c r="LG30" s="329"/>
      <c r="LH30" s="329"/>
      <c r="LI30" s="126"/>
      <c r="LJ30" s="214"/>
      <c r="LK30" s="214"/>
      <c r="LL30" s="214"/>
      <c r="LM30" s="214"/>
      <c r="LN30" s="214"/>
      <c r="LO30" s="214"/>
      <c r="LP30" s="214"/>
      <c r="LQ30" s="214"/>
      <c r="LR30" s="214"/>
      <c r="LS30" s="214"/>
      <c r="LT30" s="214"/>
      <c r="LU30" s="214"/>
      <c r="LV30" s="214"/>
      <c r="LW30" s="214"/>
      <c r="LX30" s="214"/>
      <c r="LY30" s="126">
        <f>ROW()</f>
        <v>30</v>
      </c>
      <c r="LZ30" s="413"/>
      <c r="MO30" s="24">
        <f>ROW()</f>
        <v>30</v>
      </c>
      <c r="MP30" s="4" t="s">
        <v>161</v>
      </c>
      <c r="MQ30" s="208"/>
      <c r="MR30" s="224"/>
      <c r="MS30" s="224"/>
      <c r="MT30" s="224"/>
      <c r="MU30" s="224"/>
      <c r="MV30" s="224"/>
      <c r="MW30" s="224"/>
      <c r="MX30" s="224"/>
      <c r="MY30" s="224"/>
      <c r="MZ30" s="224"/>
      <c r="NA30" s="224"/>
      <c r="NB30" s="224"/>
      <c r="NC30" s="224"/>
      <c r="ND30" s="224"/>
      <c r="NE30" s="126">
        <f>ROW()</f>
        <v>30</v>
      </c>
      <c r="NF30" s="260" t="s">
        <v>99</v>
      </c>
      <c r="NG30" s="185"/>
      <c r="NH30" s="282">
        <f>-NI30</f>
        <v>-14276098.000000007</v>
      </c>
      <c r="NI30" s="282">
        <v>14276098.000000007</v>
      </c>
      <c r="NJ30" s="282">
        <f>SUM(NH30:NI30)</f>
        <v>0</v>
      </c>
      <c r="NK30" s="261">
        <v>0</v>
      </c>
      <c r="NL30" s="261">
        <f>SUM(NJ30:NK30)</f>
        <v>0</v>
      </c>
      <c r="NM30" s="261">
        <v>0</v>
      </c>
      <c r="NN30" s="261">
        <f>SUM(NL30:NM30)</f>
        <v>0</v>
      </c>
      <c r="NO30" s="263">
        <v>2766354.8302379996</v>
      </c>
      <c r="NP30" s="264">
        <f>SUM(NN30:NO30)</f>
        <v>2766354.8302379996</v>
      </c>
      <c r="NQ30" s="263">
        <v>4436340.6046159994</v>
      </c>
      <c r="NR30" s="264">
        <f>SUM(NP30:NQ30)</f>
        <v>7202695.4348539989</v>
      </c>
      <c r="NS30" s="261"/>
      <c r="NT30" s="261"/>
      <c r="NU30" s="126">
        <f>ROW()</f>
        <v>30</v>
      </c>
      <c r="NV30" s="359" t="s">
        <v>240</v>
      </c>
      <c r="NW30" s="361"/>
      <c r="NX30" s="360">
        <v>0</v>
      </c>
      <c r="NY30" s="360">
        <v>0</v>
      </c>
      <c r="NZ30" s="360">
        <f t="shared" si="107"/>
        <v>0</v>
      </c>
      <c r="OA30" s="360">
        <v>-482287.54003935307</v>
      </c>
      <c r="OB30" s="360">
        <f t="shared" si="108"/>
        <v>-482287.54003935307</v>
      </c>
      <c r="OC30" s="395">
        <v>-1116015.8166055225</v>
      </c>
      <c r="OD30" s="360">
        <f t="shared" si="109"/>
        <v>-1598303.3566448756</v>
      </c>
      <c r="OE30" s="395">
        <v>-346491.88182987832</v>
      </c>
      <c r="OF30" s="360">
        <f t="shared" si="110"/>
        <v>-1944795.2384747539</v>
      </c>
      <c r="OG30" s="395">
        <v>585385.16086375806</v>
      </c>
      <c r="OH30" s="360">
        <f t="shared" si="111"/>
        <v>-1359410.0776109959</v>
      </c>
      <c r="OI30" s="395"/>
      <c r="OJ30" s="360"/>
      <c r="OK30" s="130"/>
      <c r="OL30" s="130"/>
      <c r="OM30" s="130"/>
      <c r="ON30" s="130"/>
      <c r="OO30" s="130"/>
      <c r="OP30" s="130"/>
      <c r="OQ30" s="130"/>
      <c r="OR30" s="130"/>
      <c r="OS30" s="130"/>
      <c r="OT30" s="130"/>
      <c r="OU30" s="130"/>
      <c r="OV30" s="130"/>
      <c r="OW30" s="130"/>
      <c r="OX30" s="130"/>
      <c r="OY30" s="130"/>
      <c r="OZ30" s="130"/>
      <c r="PA30" s="126">
        <f>ROW()</f>
        <v>30</v>
      </c>
      <c r="PB30" s="414" t="s">
        <v>147</v>
      </c>
      <c r="PC30" s="415">
        <v>0.21</v>
      </c>
      <c r="PD30" s="645">
        <f t="shared" ref="PD30:PM30" si="133">-PD28*$PC$30</f>
        <v>0</v>
      </c>
      <c r="PE30" s="645">
        <f t="shared" si="133"/>
        <v>0</v>
      </c>
      <c r="PF30" s="645">
        <f t="shared" si="133"/>
        <v>0</v>
      </c>
      <c r="PG30" s="645">
        <f t="shared" si="133"/>
        <v>0</v>
      </c>
      <c r="PH30" s="645">
        <f t="shared" si="133"/>
        <v>0</v>
      </c>
      <c r="PI30" s="645">
        <f t="shared" si="133"/>
        <v>0</v>
      </c>
      <c r="PJ30" s="645">
        <f t="shared" si="133"/>
        <v>0</v>
      </c>
      <c r="PK30" s="645">
        <f t="shared" si="133"/>
        <v>0</v>
      </c>
      <c r="PL30" s="645">
        <f t="shared" si="133"/>
        <v>0</v>
      </c>
      <c r="PM30" s="645">
        <f t="shared" si="133"/>
        <v>0</v>
      </c>
      <c r="PN30" s="645">
        <f>-PN28*$PC$30</f>
        <v>0</v>
      </c>
      <c r="PO30" s="354"/>
      <c r="PP30" s="354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126">
        <f>ROW()</f>
        <v>30</v>
      </c>
      <c r="QH30" s="27"/>
      <c r="QI30" s="27"/>
      <c r="QJ30" s="416"/>
      <c r="QK30" s="416"/>
      <c r="QL30" s="416"/>
      <c r="QM30" s="416"/>
      <c r="QN30" s="416"/>
      <c r="QO30" s="416"/>
      <c r="QP30" s="416"/>
      <c r="QQ30" s="416"/>
      <c r="QR30" s="416"/>
      <c r="QS30" s="416"/>
      <c r="QT30" s="416"/>
      <c r="QU30" s="416"/>
      <c r="QV30" s="416"/>
      <c r="QW30" s="142">
        <f>ROW()</f>
        <v>30</v>
      </c>
      <c r="QX30" s="27" t="s">
        <v>91</v>
      </c>
      <c r="QY30" s="145"/>
      <c r="QZ30" s="417"/>
      <c r="RA30" s="417"/>
      <c r="RB30" s="417">
        <f>-RB26-RB28</f>
        <v>0</v>
      </c>
      <c r="RC30" s="417">
        <f t="shared" ref="RC30:RJ30" si="134">-RC26-RC28</f>
        <v>573114.39049726026</v>
      </c>
      <c r="RD30" s="417">
        <f t="shared" si="134"/>
        <v>573114.39049726026</v>
      </c>
      <c r="RE30" s="417">
        <f t="shared" si="134"/>
        <v>4397798.4569056593</v>
      </c>
      <c r="RF30" s="417">
        <f t="shared" si="134"/>
        <v>4970912.84740292</v>
      </c>
      <c r="RG30" s="417">
        <f t="shared" si="134"/>
        <v>5525741.4497995321</v>
      </c>
      <c r="RH30" s="417">
        <f t="shared" si="134"/>
        <v>10496654.297202453</v>
      </c>
      <c r="RI30" s="417">
        <f t="shared" si="134"/>
        <v>3186127.5465514394</v>
      </c>
      <c r="RJ30" s="417">
        <f t="shared" si="134"/>
        <v>13682781.843753893</v>
      </c>
      <c r="RK30" s="417"/>
      <c r="RL30" s="417"/>
      <c r="RM30" s="142">
        <f>ROW()</f>
        <v>30</v>
      </c>
      <c r="RN30" s="27" t="s">
        <v>241</v>
      </c>
      <c r="RO30" s="233"/>
      <c r="RP30" s="290"/>
      <c r="RQ30" s="290"/>
      <c r="RR30" s="290"/>
      <c r="RS30" s="289">
        <v>-1186419.0899419999</v>
      </c>
      <c r="RT30" s="289">
        <v>-1186419.0899419999</v>
      </c>
      <c r="RU30" s="289">
        <v>-5229655.7167120008</v>
      </c>
      <c r="RV30" s="289">
        <v>-6416074.8066540007</v>
      </c>
      <c r="RW30" s="289">
        <v>-6143228.1274299994</v>
      </c>
      <c r="RX30" s="289">
        <v>-12559302.934084</v>
      </c>
      <c r="RY30" s="289">
        <v>-14473802.720933994</v>
      </c>
      <c r="RZ30" s="289">
        <v>-27033105.655017994</v>
      </c>
      <c r="SA30" s="290"/>
      <c r="SB30" s="290"/>
    </row>
    <row r="31" spans="1:496" ht="15.5" thickTop="1" thickBot="1" x14ac:dyDescent="0.4">
      <c r="A31" s="126">
        <f>ROW()</f>
        <v>31</v>
      </c>
      <c r="B31" s="410" t="s">
        <v>242</v>
      </c>
      <c r="C31" s="418"/>
      <c r="D31" s="419"/>
      <c r="E31" s="420">
        <v>0</v>
      </c>
      <c r="F31" s="237"/>
      <c r="G31" s="420"/>
      <c r="H31" s="237"/>
      <c r="I31" s="420"/>
      <c r="J31" s="237"/>
      <c r="K31" s="420"/>
      <c r="L31" s="237"/>
      <c r="M31" s="420"/>
      <c r="N31" s="237"/>
      <c r="O31" s="420"/>
      <c r="P31" s="237"/>
      <c r="Q31" s="152">
        <f>ROW()</f>
        <v>31</v>
      </c>
      <c r="R31" s="293" t="s">
        <v>243</v>
      </c>
      <c r="T31" s="238">
        <v>27522402.824428342</v>
      </c>
      <c r="U31" s="238">
        <f>-T31</f>
        <v>-27522402.824428342</v>
      </c>
      <c r="V31" s="239">
        <f>+U31+T31</f>
        <v>0</v>
      </c>
      <c r="W31" s="157"/>
      <c r="X31" s="240">
        <f>+W31+V31</f>
        <v>0</v>
      </c>
      <c r="Y31" s="157"/>
      <c r="Z31" s="240">
        <f>+Y31+X31</f>
        <v>0</v>
      </c>
      <c r="AA31" s="157"/>
      <c r="AB31" s="240">
        <f>+AA31+Z31</f>
        <v>0</v>
      </c>
      <c r="AC31" s="157"/>
      <c r="AD31" s="240">
        <f>+AC31+AB31</f>
        <v>0</v>
      </c>
      <c r="AE31" s="157"/>
      <c r="AF31" s="240">
        <f>+AE31+AD31</f>
        <v>0</v>
      </c>
      <c r="AG31" s="126">
        <f>ROW()</f>
        <v>31</v>
      </c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126"/>
      <c r="AX31" s="166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U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4"/>
      <c r="CT31" s="4"/>
      <c r="CU31" s="4"/>
      <c r="CV31" s="4"/>
      <c r="CW31" s="4"/>
      <c r="CX31" s="4"/>
      <c r="CY31" s="4"/>
      <c r="CZ31" s="4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E31" s="126">
        <f>ROW()</f>
        <v>31</v>
      </c>
      <c r="FF31" s="135" t="s">
        <v>91</v>
      </c>
      <c r="FH31" s="421">
        <f t="shared" ref="FH31:FR31" si="135">-FH28-FH30</f>
        <v>-2176236.637907078</v>
      </c>
      <c r="FI31" s="421">
        <f>-FI28-FI30</f>
        <v>-4368173.7026213948</v>
      </c>
      <c r="FJ31" s="421">
        <f t="shared" si="135"/>
        <v>-6544410.3405284733</v>
      </c>
      <c r="FK31" s="421">
        <f t="shared" si="135"/>
        <v>1541476.0708844373</v>
      </c>
      <c r="FL31" s="421">
        <f t="shared" si="135"/>
        <v>-5002934.269644036</v>
      </c>
      <c r="FM31" s="421">
        <f t="shared" si="135"/>
        <v>-306311.14921122277</v>
      </c>
      <c r="FN31" s="421">
        <f t="shared" si="135"/>
        <v>-5309245.4188552573</v>
      </c>
      <c r="FO31" s="421">
        <f t="shared" si="135"/>
        <v>-564801.47031854209</v>
      </c>
      <c r="FP31" s="421">
        <f t="shared" si="135"/>
        <v>-5874046.8891738001</v>
      </c>
      <c r="FQ31" s="421">
        <f t="shared" si="135"/>
        <v>-1312687.165039951</v>
      </c>
      <c r="FR31" s="421">
        <f t="shared" si="135"/>
        <v>-7186734.0542137511</v>
      </c>
      <c r="FS31" s="421"/>
      <c r="FT31" s="421"/>
      <c r="FU31" s="126">
        <f>ROW()</f>
        <v>31</v>
      </c>
      <c r="FV31" s="251" t="s">
        <v>94</v>
      </c>
      <c r="FW31" s="135"/>
      <c r="FX31" s="163">
        <f t="shared" ref="FX31:GH31" si="136">SUM(FX29:FX30)</f>
        <v>8001542.6846440826</v>
      </c>
      <c r="FY31" s="163">
        <f t="shared" si="136"/>
        <v>155471.96360148769</v>
      </c>
      <c r="FZ31" s="163">
        <f t="shared" si="136"/>
        <v>8157014.6482455702</v>
      </c>
      <c r="GA31" s="163">
        <f t="shared" si="136"/>
        <v>0</v>
      </c>
      <c r="GB31" s="163">
        <f t="shared" si="136"/>
        <v>8157014.6482455702</v>
      </c>
      <c r="GC31" s="163">
        <f t="shared" si="136"/>
        <v>0</v>
      </c>
      <c r="GD31" s="163">
        <f t="shared" si="136"/>
        <v>8157014.6482455702</v>
      </c>
      <c r="GE31" s="163">
        <f t="shared" si="136"/>
        <v>0</v>
      </c>
      <c r="GF31" s="163">
        <f t="shared" si="136"/>
        <v>8157014.6482455702</v>
      </c>
      <c r="GG31" s="163">
        <f t="shared" si="136"/>
        <v>0</v>
      </c>
      <c r="GH31" s="163">
        <f t="shared" si="136"/>
        <v>8157014.6482455702</v>
      </c>
      <c r="GI31" s="163"/>
      <c r="GJ31" s="163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  <c r="HK31" s="170"/>
      <c r="HL31" s="170"/>
      <c r="HM31" s="170"/>
      <c r="HN31" s="170"/>
      <c r="HO31" s="170"/>
      <c r="HP31" s="170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  <c r="JM31" s="126">
        <f>ROW()</f>
        <v>31</v>
      </c>
      <c r="JN31" s="135" t="s">
        <v>173</v>
      </c>
      <c r="JO31" s="402">
        <v>0.21</v>
      </c>
      <c r="JP31" s="422">
        <f t="shared" ref="JP31:JZ31" si="137">-JP30*$JO$31</f>
        <v>-25848237.272515867</v>
      </c>
      <c r="JQ31" s="422">
        <f t="shared" si="137"/>
        <v>-601407.14602230373</v>
      </c>
      <c r="JR31" s="422">
        <f t="shared" si="137"/>
        <v>-26449644.418538172</v>
      </c>
      <c r="JS31" s="422">
        <f t="shared" si="137"/>
        <v>0</v>
      </c>
      <c r="JT31" s="422">
        <f t="shared" si="137"/>
        <v>-26449644.418538172</v>
      </c>
      <c r="JU31" s="422">
        <f t="shared" si="137"/>
        <v>0</v>
      </c>
      <c r="JV31" s="422">
        <f t="shared" si="137"/>
        <v>-26449644.418538172</v>
      </c>
      <c r="JW31" s="422">
        <f t="shared" si="137"/>
        <v>0</v>
      </c>
      <c r="JX31" s="422">
        <f t="shared" si="137"/>
        <v>-26449644.418538172</v>
      </c>
      <c r="JY31" s="422">
        <f t="shared" si="137"/>
        <v>0</v>
      </c>
      <c r="JZ31" s="422">
        <f t="shared" si="137"/>
        <v>-26449644.418538172</v>
      </c>
      <c r="KA31" s="422"/>
      <c r="KB31" s="422"/>
      <c r="KC31" s="126"/>
      <c r="KS31" s="126">
        <f>ROW()</f>
        <v>31</v>
      </c>
      <c r="KV31" s="214"/>
      <c r="KW31" s="214"/>
      <c r="KX31" s="214"/>
      <c r="KY31" s="214"/>
      <c r="KZ31" s="214"/>
      <c r="LA31" s="214"/>
      <c r="LB31" s="214"/>
      <c r="LC31" s="214"/>
      <c r="LD31" s="214"/>
      <c r="LE31" s="214"/>
      <c r="LF31" s="214"/>
      <c r="LG31" s="214"/>
      <c r="LH31" s="214"/>
      <c r="LI31" s="126"/>
      <c r="LJ31" s="214"/>
      <c r="LK31" s="214"/>
      <c r="LL31" s="214"/>
      <c r="LM31" s="214"/>
      <c r="LN31" s="214"/>
      <c r="LO31" s="214"/>
      <c r="LP31" s="214"/>
      <c r="LQ31" s="214"/>
      <c r="LR31" s="214"/>
      <c r="LS31" s="214"/>
      <c r="LT31" s="214"/>
      <c r="LU31" s="214"/>
      <c r="LV31" s="214"/>
      <c r="LW31" s="214"/>
      <c r="LX31" s="214"/>
      <c r="LY31" s="126">
        <f>ROW()</f>
        <v>31</v>
      </c>
      <c r="LZ31" s="413" t="s">
        <v>244</v>
      </c>
      <c r="MA31" s="402"/>
      <c r="MB31" s="360">
        <f>-MB28</f>
        <v>0</v>
      </c>
      <c r="MC31" s="360">
        <f t="shared" ref="MC31:MN31" si="138">-MC28</f>
        <v>0</v>
      </c>
      <c r="MD31" s="360">
        <f t="shared" si="138"/>
        <v>0</v>
      </c>
      <c r="ME31" s="360">
        <f t="shared" si="138"/>
        <v>0</v>
      </c>
      <c r="MF31" s="360">
        <f t="shared" si="138"/>
        <v>0</v>
      </c>
      <c r="MG31" s="360">
        <f t="shared" si="138"/>
        <v>0</v>
      </c>
      <c r="MH31" s="360">
        <f t="shared" si="138"/>
        <v>0</v>
      </c>
      <c r="MI31" s="360">
        <f t="shared" si="138"/>
        <v>-18806303.605744518</v>
      </c>
      <c r="MJ31" s="360">
        <f t="shared" si="138"/>
        <v>0</v>
      </c>
      <c r="MK31" s="360">
        <f t="shared" si="138"/>
        <v>-2627115.2003807016</v>
      </c>
      <c r="ML31" s="360">
        <f t="shared" si="138"/>
        <v>0</v>
      </c>
      <c r="MM31" s="360">
        <f t="shared" si="138"/>
        <v>0</v>
      </c>
      <c r="MN31" s="360">
        <f t="shared" si="138"/>
        <v>0</v>
      </c>
      <c r="MO31" s="24">
        <f>ROW()</f>
        <v>31</v>
      </c>
      <c r="MP31" s="214" t="s">
        <v>245</v>
      </c>
      <c r="MQ31" s="214"/>
      <c r="MR31" s="423"/>
      <c r="MS31" s="423"/>
      <c r="MT31" s="423"/>
      <c r="MU31" s="423"/>
      <c r="MV31" s="423"/>
      <c r="MW31" s="423"/>
      <c r="MX31" s="423"/>
      <c r="MY31" s="423"/>
      <c r="MZ31" s="423"/>
      <c r="NA31" s="423"/>
      <c r="NB31" s="423"/>
      <c r="NC31" s="423"/>
      <c r="ND31" s="423"/>
      <c r="NE31" s="126">
        <f>ROW()</f>
        <v>31</v>
      </c>
      <c r="NF31" s="260" t="s">
        <v>118</v>
      </c>
      <c r="NG31" s="222"/>
      <c r="NH31" s="282">
        <f>-NI31</f>
        <v>-748216.26746999985</v>
      </c>
      <c r="NI31" s="282">
        <v>748216.26746999985</v>
      </c>
      <c r="NJ31" s="282">
        <f>SUM(NH31:NI31)</f>
        <v>0</v>
      </c>
      <c r="NK31" s="261">
        <v>0</v>
      </c>
      <c r="NL31" s="261">
        <f>SUM(NJ31:NK31)</f>
        <v>0</v>
      </c>
      <c r="NM31" s="261">
        <v>0</v>
      </c>
      <c r="NN31" s="261">
        <f>SUM(NL31:NM31)</f>
        <v>0</v>
      </c>
      <c r="NO31" s="264">
        <v>0</v>
      </c>
      <c r="NP31" s="264">
        <f>SUM(NN31:NO31)</f>
        <v>0</v>
      </c>
      <c r="NQ31" s="264">
        <v>0</v>
      </c>
      <c r="NR31" s="264">
        <f>SUM(NP31:NQ31)</f>
        <v>0</v>
      </c>
      <c r="NS31" s="261"/>
      <c r="NT31" s="261"/>
      <c r="NU31" s="126">
        <f>ROW()</f>
        <v>31</v>
      </c>
      <c r="NV31" s="359"/>
      <c r="NW31" s="361"/>
      <c r="NX31" s="360"/>
      <c r="NY31" s="360"/>
      <c r="NZ31" s="360">
        <f t="shared" si="107"/>
        <v>0</v>
      </c>
      <c r="OA31" s="360"/>
      <c r="OB31" s="360">
        <f t="shared" si="108"/>
        <v>0</v>
      </c>
      <c r="OC31" s="395"/>
      <c r="OD31" s="360">
        <f t="shared" si="109"/>
        <v>0</v>
      </c>
      <c r="OE31" s="395"/>
      <c r="OF31" s="360">
        <f t="shared" si="110"/>
        <v>0</v>
      </c>
      <c r="OG31" s="395"/>
      <c r="OH31" s="360">
        <f t="shared" si="111"/>
        <v>0</v>
      </c>
      <c r="OI31" s="395"/>
      <c r="OJ31" s="360"/>
      <c r="OK31" s="130"/>
      <c r="OL31" s="130"/>
      <c r="OM31" s="130"/>
      <c r="ON31" s="130"/>
      <c r="OO31" s="130"/>
      <c r="OP31" s="130"/>
      <c r="OQ31" s="130"/>
      <c r="OR31" s="130"/>
      <c r="OS31" s="130"/>
      <c r="OT31" s="130"/>
      <c r="OU31" s="130"/>
      <c r="OV31" s="130"/>
      <c r="OW31" s="130"/>
      <c r="OX31" s="130"/>
      <c r="OY31" s="130"/>
      <c r="OZ31" s="130"/>
      <c r="PA31" s="126">
        <f>ROW()</f>
        <v>31</v>
      </c>
      <c r="PB31" s="414" t="s">
        <v>91</v>
      </c>
      <c r="PC31" s="130"/>
      <c r="PD31" s="647">
        <f>SUM(PD28:PD30)</f>
        <v>0</v>
      </c>
      <c r="PE31" s="647">
        <f t="shared" ref="PE31:PJ31" si="139">SUM(PE28:PE30)</f>
        <v>0</v>
      </c>
      <c r="PF31" s="647">
        <f t="shared" si="139"/>
        <v>0</v>
      </c>
      <c r="PG31" s="647">
        <f t="shared" si="139"/>
        <v>0</v>
      </c>
      <c r="PH31" s="647">
        <f t="shared" si="139"/>
        <v>0</v>
      </c>
      <c r="PI31" s="647">
        <f t="shared" si="139"/>
        <v>0</v>
      </c>
      <c r="PJ31" s="647">
        <f t="shared" si="139"/>
        <v>0</v>
      </c>
      <c r="PK31" s="647">
        <f>-PK28-PK30</f>
        <v>0</v>
      </c>
      <c r="PL31" s="647">
        <f>-PL28-PL30</f>
        <v>0</v>
      </c>
      <c r="PM31" s="647">
        <f>-PM28-PM30</f>
        <v>0</v>
      </c>
      <c r="PN31" s="647">
        <f>-PN28-PN30</f>
        <v>0</v>
      </c>
      <c r="PO31" s="639"/>
      <c r="PP31" s="639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126">
        <f>ROW()</f>
        <v>31</v>
      </c>
      <c r="QH31" s="27" t="s">
        <v>91</v>
      </c>
      <c r="QI31" s="27"/>
      <c r="QJ31" s="378"/>
      <c r="QK31" s="378"/>
      <c r="QL31" s="378">
        <f>-QL27-QL29</f>
        <v>-360471653.6693936</v>
      </c>
      <c r="QM31" s="378">
        <f>-QM27-QM29</f>
        <v>3044147.4886901998</v>
      </c>
      <c r="QN31" s="378">
        <f>-QN27-QN29</f>
        <v>-357427506.1807034</v>
      </c>
      <c r="QO31" s="378">
        <f t="shared" ref="QO31:QS31" si="140">-QO27-QO29</f>
        <v>14739499.8221377</v>
      </c>
      <c r="QP31" s="378">
        <f>-QP27-QP29</f>
        <v>-342688006.35856575</v>
      </c>
      <c r="QQ31" s="378">
        <f t="shared" si="140"/>
        <v>21655401.978452869</v>
      </c>
      <c r="QR31" s="378">
        <f>-QR27-QR29</f>
        <v>-321032604.38011289</v>
      </c>
      <c r="QS31" s="378">
        <f t="shared" si="140"/>
        <v>15753467.313203076</v>
      </c>
      <c r="QT31" s="378">
        <f>-QT27-QT29</f>
        <v>-305279137.06690985</v>
      </c>
      <c r="QU31" s="378"/>
      <c r="QV31" s="378"/>
      <c r="QW31" s="142">
        <f>ROW()</f>
        <v>31</v>
      </c>
      <c r="QX31" s="145"/>
      <c r="QY31" s="145"/>
      <c r="QZ31" s="145"/>
      <c r="RA31" s="145"/>
      <c r="RB31" s="145"/>
      <c r="RC31" s="145"/>
      <c r="RD31" s="145"/>
      <c r="RE31" s="145"/>
      <c r="RF31" s="145"/>
      <c r="RG31" s="145"/>
      <c r="RH31" s="145"/>
      <c r="RI31" s="145"/>
      <c r="RJ31" s="145"/>
      <c r="RK31" s="145"/>
      <c r="RL31" s="145"/>
      <c r="RM31" s="142">
        <f>ROW()</f>
        <v>31</v>
      </c>
      <c r="RN31" s="27" t="s">
        <v>246</v>
      </c>
      <c r="RO31" s="233"/>
      <c r="RP31" s="424"/>
      <c r="RQ31" s="424"/>
      <c r="RR31" s="424"/>
      <c r="RS31" s="424">
        <f>SUM(RS28:RS30)</f>
        <v>130487325.35129002</v>
      </c>
      <c r="RT31" s="424">
        <f t="shared" ref="RT31:RZ31" si="141">SUM(RT28:RT30)</f>
        <v>130487325.35129002</v>
      </c>
      <c r="RU31" s="424">
        <f t="shared" si="141"/>
        <v>255578423.97495994</v>
      </c>
      <c r="RV31" s="424">
        <f t="shared" si="141"/>
        <v>386065749.32625002</v>
      </c>
      <c r="RW31" s="424">
        <f t="shared" si="141"/>
        <v>138507630.86265004</v>
      </c>
      <c r="RX31" s="424">
        <f t="shared" si="141"/>
        <v>524573380.18889993</v>
      </c>
      <c r="RY31" s="424">
        <f t="shared" si="141"/>
        <v>473051892.88330787</v>
      </c>
      <c r="RZ31" s="424">
        <f t="shared" si="141"/>
        <v>997625273.07220781</v>
      </c>
      <c r="SA31" s="424"/>
      <c r="SB31" s="424"/>
    </row>
    <row r="32" spans="1:496" ht="15.5" thickTop="1" thickBot="1" x14ac:dyDescent="0.4">
      <c r="A32" s="126">
        <f>ROW()</f>
        <v>32</v>
      </c>
      <c r="B32" s="266" t="s">
        <v>247</v>
      </c>
      <c r="C32" s="418"/>
      <c r="D32" s="236"/>
      <c r="E32" s="236">
        <f>SUM(E16:E31)</f>
        <v>87991083.750061646</v>
      </c>
      <c r="F32" s="364">
        <f>SUM(F16:F31)</f>
        <v>0</v>
      </c>
      <c r="G32" s="236">
        <f>SUM(G16:G31)</f>
        <v>3562400.2800000017</v>
      </c>
      <c r="H32" s="364">
        <f>SUM(H16:H31)</f>
        <v>0</v>
      </c>
      <c r="I32" s="236">
        <f t="shared" ref="I32:M32" si="142">SUM(I16:I31)</f>
        <v>-47833587.875244617</v>
      </c>
      <c r="J32" s="364">
        <f>SUM(J16:J31)</f>
        <v>0</v>
      </c>
      <c r="K32" s="236">
        <f t="shared" si="142"/>
        <v>23244232.499462605</v>
      </c>
      <c r="L32" s="364">
        <f>SUM(L16:L31)</f>
        <v>0</v>
      </c>
      <c r="M32" s="236">
        <f t="shared" si="142"/>
        <v>19228500.052531958</v>
      </c>
      <c r="N32" s="364">
        <f>SUM(N16:N31)</f>
        <v>0</v>
      </c>
      <c r="O32" s="236"/>
      <c r="P32" s="364">
        <f>SUM(P16:P31)</f>
        <v>0</v>
      </c>
      <c r="Q32" s="152">
        <f>ROW()</f>
        <v>32</v>
      </c>
      <c r="R32" s="425"/>
      <c r="T32" s="426"/>
      <c r="U32" s="426"/>
      <c r="V32" s="354">
        <f>+U32+T32</f>
        <v>0</v>
      </c>
      <c r="W32" s="427"/>
      <c r="X32" s="428">
        <f>+W32+V32</f>
        <v>0</v>
      </c>
      <c r="Y32" s="427"/>
      <c r="Z32" s="428">
        <f>+Y32+X32</f>
        <v>0</v>
      </c>
      <c r="AA32" s="427"/>
      <c r="AB32" s="428">
        <f>+AA32+Z32</f>
        <v>0</v>
      </c>
      <c r="AC32" s="427"/>
      <c r="AD32" s="428">
        <f>+AC32+AB32</f>
        <v>0</v>
      </c>
      <c r="AE32" s="427"/>
      <c r="AF32" s="428">
        <f>+AE32+AD32</f>
        <v>0</v>
      </c>
      <c r="AG32" s="126">
        <f>ROW()</f>
        <v>32</v>
      </c>
      <c r="AH32" s="4" t="str">
        <f>"PORTION OF LINE "&amp;AG20&amp;" ASSOCIATED WITH WHOLESALE CUSTOMERS"</f>
        <v>PORTION OF LINE 20 ASSOCIATED WITH WHOLESALE CUSTOMERS</v>
      </c>
      <c r="AK32" s="173">
        <v>2590</v>
      </c>
      <c r="AL32" s="214"/>
      <c r="AM32" s="173">
        <v>0</v>
      </c>
      <c r="AO32" s="173"/>
      <c r="AP32" s="173"/>
      <c r="AQ32" s="173"/>
      <c r="AR32" s="173"/>
      <c r="AS32" s="173"/>
      <c r="AT32" s="173"/>
      <c r="AU32" s="173"/>
      <c r="AV32" s="173"/>
      <c r="AW32" s="126"/>
      <c r="AX32" s="166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U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4"/>
      <c r="CT32" s="4"/>
      <c r="CU32" s="4"/>
      <c r="CV32" s="4"/>
      <c r="CW32" s="4"/>
      <c r="CX32" s="4"/>
      <c r="CY32" s="4"/>
      <c r="CZ32" s="4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U32" s="126">
        <f>ROW()</f>
        <v>32</v>
      </c>
      <c r="FV32" s="251"/>
      <c r="FW32" s="135"/>
      <c r="FX32" s="220"/>
      <c r="FY32" s="220"/>
      <c r="FZ32" s="220"/>
      <c r="GA32" s="220"/>
      <c r="GB32" s="220"/>
      <c r="GC32" s="220"/>
      <c r="GD32" s="220"/>
      <c r="GE32" s="220"/>
      <c r="GF32" s="220"/>
      <c r="GG32" s="220"/>
      <c r="GH32" s="220"/>
      <c r="GI32" s="220"/>
      <c r="GJ32" s="220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  <c r="JM32" s="126">
        <f>ROW()</f>
        <v>32</v>
      </c>
      <c r="JN32" s="135" t="s">
        <v>91</v>
      </c>
      <c r="JP32" s="429">
        <f>-JP30-JP31</f>
        <v>-97238606.882321611</v>
      </c>
      <c r="JQ32" s="429">
        <f>-JQ30-JQ31</f>
        <v>-2262436.406464857</v>
      </c>
      <c r="JR32" s="429">
        <f t="shared" ref="JR32:JY32" si="143">-JR30-JR31</f>
        <v>-99501043.288786471</v>
      </c>
      <c r="JS32" s="429">
        <f t="shared" si="143"/>
        <v>0</v>
      </c>
      <c r="JT32" s="429">
        <f t="shared" si="143"/>
        <v>-99501043.288786471</v>
      </c>
      <c r="JU32" s="429">
        <f>-JU30-JU31</f>
        <v>0</v>
      </c>
      <c r="JV32" s="429">
        <f t="shared" ref="JV32:JZ32" si="144">-JV30-JV31</f>
        <v>-99501043.288786471</v>
      </c>
      <c r="JW32" s="429">
        <f t="shared" si="143"/>
        <v>0</v>
      </c>
      <c r="JX32" s="429">
        <f t="shared" si="144"/>
        <v>-99501043.288786471</v>
      </c>
      <c r="JY32" s="429">
        <f t="shared" si="143"/>
        <v>0</v>
      </c>
      <c r="JZ32" s="429">
        <f t="shared" si="144"/>
        <v>-99501043.288786471</v>
      </c>
      <c r="KA32" s="429"/>
      <c r="KB32" s="429"/>
      <c r="KS32" s="126">
        <f>ROW()</f>
        <v>32</v>
      </c>
      <c r="KT32" s="180" t="s">
        <v>103</v>
      </c>
      <c r="KV32" s="214"/>
      <c r="KW32" s="214"/>
      <c r="KX32" s="214"/>
      <c r="KY32" s="214"/>
      <c r="KZ32" s="214"/>
      <c r="LA32" s="214"/>
      <c r="LB32" s="214"/>
      <c r="LC32" s="214"/>
      <c r="LD32" s="214"/>
      <c r="LE32" s="214"/>
      <c r="LF32" s="214"/>
      <c r="LG32" s="214"/>
      <c r="LH32" s="214"/>
      <c r="LI32" s="126"/>
      <c r="LJ32" s="175"/>
      <c r="LK32" s="175"/>
      <c r="LL32" s="175"/>
      <c r="LM32" s="175"/>
      <c r="LN32" s="175"/>
      <c r="LO32" s="175"/>
      <c r="LP32" s="175"/>
      <c r="LQ32" s="175"/>
      <c r="LR32" s="175"/>
      <c r="LS32" s="175"/>
      <c r="LT32" s="175"/>
      <c r="LU32" s="175"/>
      <c r="LV32" s="175"/>
      <c r="LW32" s="175"/>
      <c r="LX32" s="175"/>
      <c r="LY32" s="126">
        <f>ROW()</f>
        <v>32</v>
      </c>
      <c r="LZ32" s="413" t="s">
        <v>147</v>
      </c>
      <c r="MA32" s="430">
        <v>0.21</v>
      </c>
      <c r="MB32" s="279">
        <f t="shared" ref="MB32:MN32" si="145">MB31*$MA$32</f>
        <v>0</v>
      </c>
      <c r="MC32" s="279">
        <f t="shared" si="145"/>
        <v>0</v>
      </c>
      <c r="MD32" s="279">
        <f t="shared" si="145"/>
        <v>0</v>
      </c>
      <c r="ME32" s="279">
        <f t="shared" si="145"/>
        <v>0</v>
      </c>
      <c r="MF32" s="279">
        <f t="shared" si="145"/>
        <v>0</v>
      </c>
      <c r="MG32" s="279">
        <f t="shared" si="145"/>
        <v>0</v>
      </c>
      <c r="MH32" s="279">
        <f t="shared" si="145"/>
        <v>0</v>
      </c>
      <c r="MI32" s="279">
        <f t="shared" si="145"/>
        <v>-3949323.7572063487</v>
      </c>
      <c r="MJ32" s="279">
        <f t="shared" si="145"/>
        <v>0</v>
      </c>
      <c r="MK32" s="279">
        <f t="shared" si="145"/>
        <v>-551694.19207994733</v>
      </c>
      <c r="ML32" s="279">
        <f t="shared" si="145"/>
        <v>0</v>
      </c>
      <c r="MM32" s="279">
        <f t="shared" si="145"/>
        <v>0</v>
      </c>
      <c r="MN32" s="279">
        <f t="shared" si="145"/>
        <v>0</v>
      </c>
      <c r="MO32" s="24">
        <f>ROW()</f>
        <v>32</v>
      </c>
      <c r="MP32" s="214" t="s">
        <v>161</v>
      </c>
      <c r="MQ32" s="214"/>
      <c r="MR32" s="224"/>
      <c r="MS32" s="224"/>
      <c r="MT32" s="224"/>
      <c r="MU32" s="224"/>
      <c r="MV32" s="224"/>
      <c r="MW32" s="224"/>
      <c r="MX32" s="224"/>
      <c r="MY32" s="224"/>
      <c r="MZ32" s="224"/>
      <c r="NA32" s="224"/>
      <c r="NB32" s="224"/>
      <c r="NC32" s="224"/>
      <c r="ND32" s="224"/>
      <c r="NE32" s="126">
        <f>ROW()</f>
        <v>32</v>
      </c>
      <c r="NF32" s="260"/>
      <c r="NH32" s="282">
        <f>-NI32</f>
        <v>0</v>
      </c>
      <c r="NI32" s="282"/>
      <c r="NJ32" s="282">
        <f>SUM(NH32:NI32)</f>
        <v>0</v>
      </c>
      <c r="NK32" s="282"/>
      <c r="NL32" s="261">
        <f>SUM(NJ32:NK32)</f>
        <v>0</v>
      </c>
      <c r="NM32" s="261"/>
      <c r="NN32" s="261">
        <f>SUM(NL32:NM32)</f>
        <v>0</v>
      </c>
      <c r="NO32" s="264"/>
      <c r="NP32" s="264">
        <f>SUM(NN32:NO32)</f>
        <v>0</v>
      </c>
      <c r="NQ32" s="264"/>
      <c r="NR32" s="264">
        <f>SUM(NP32:NQ32)</f>
        <v>0</v>
      </c>
      <c r="NS32" s="261"/>
      <c r="NT32" s="261"/>
      <c r="NU32" s="126">
        <f>ROW()</f>
        <v>32</v>
      </c>
      <c r="NV32" s="359"/>
      <c r="NW32" s="361"/>
      <c r="NX32" s="360"/>
      <c r="NY32" s="360"/>
      <c r="NZ32" s="360">
        <f t="shared" si="107"/>
        <v>0</v>
      </c>
      <c r="OA32" s="360"/>
      <c r="OB32" s="360">
        <f t="shared" si="108"/>
        <v>0</v>
      </c>
      <c r="OC32" s="395"/>
      <c r="OD32" s="360">
        <f t="shared" si="109"/>
        <v>0</v>
      </c>
      <c r="OE32" s="395"/>
      <c r="OF32" s="360">
        <f t="shared" si="110"/>
        <v>0</v>
      </c>
      <c r="OG32" s="395"/>
      <c r="OH32" s="360">
        <f t="shared" si="111"/>
        <v>0</v>
      </c>
      <c r="OI32" s="395"/>
      <c r="OJ32" s="360"/>
      <c r="OK32" s="130"/>
      <c r="OL32" s="130"/>
      <c r="OM32" s="130"/>
      <c r="ON32" s="130"/>
      <c r="OO32" s="130"/>
      <c r="OP32" s="130"/>
      <c r="OQ32" s="130"/>
      <c r="OR32" s="130"/>
      <c r="OS32" s="130"/>
      <c r="OT32" s="130"/>
      <c r="OU32" s="130"/>
      <c r="OV32" s="130"/>
      <c r="OW32" s="130"/>
      <c r="OX32" s="130"/>
      <c r="OY32" s="130"/>
      <c r="OZ32" s="130"/>
      <c r="PA32" s="126">
        <f>ROW()</f>
        <v>32</v>
      </c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126">
        <f>ROW()</f>
        <v>32</v>
      </c>
      <c r="QH32" s="27"/>
      <c r="QI32" s="27"/>
      <c r="QJ32" s="141"/>
      <c r="QK32" s="141"/>
      <c r="QL32" s="141"/>
      <c r="QM32" s="141"/>
      <c r="QN32" s="141"/>
      <c r="QO32" s="141"/>
      <c r="QP32" s="141"/>
      <c r="QQ32" s="141"/>
      <c r="QR32" s="141"/>
      <c r="QS32" s="141"/>
      <c r="QT32" s="141"/>
      <c r="QU32" s="141"/>
      <c r="QV32" s="141"/>
      <c r="QW32" s="142">
        <f>ROW()</f>
        <v>32</v>
      </c>
      <c r="QX32" s="27" t="s">
        <v>103</v>
      </c>
      <c r="QY32" s="145"/>
      <c r="QZ32" s="145"/>
      <c r="RA32" s="145"/>
      <c r="RB32" s="145"/>
      <c r="RC32" s="431"/>
      <c r="RD32" s="431"/>
      <c r="RE32" s="431"/>
      <c r="RF32" s="431"/>
      <c r="RG32" s="431"/>
      <c r="RH32" s="431"/>
      <c r="RI32" s="431"/>
      <c r="RJ32" s="431"/>
      <c r="RK32" s="431"/>
      <c r="RL32" s="431"/>
      <c r="RM32" s="142">
        <f>ROW()</f>
        <v>32</v>
      </c>
      <c r="RN32" s="27"/>
      <c r="RO32" s="233"/>
      <c r="RP32" s="141"/>
      <c r="RQ32" s="141"/>
      <c r="RR32" s="141"/>
      <c r="RS32" s="141"/>
      <c r="RT32" s="141"/>
      <c r="RU32" s="141"/>
      <c r="RV32" s="141"/>
      <c r="RW32" s="141"/>
      <c r="RX32" s="141"/>
      <c r="RY32" s="141"/>
      <c r="RZ32" s="141"/>
      <c r="SA32" s="141"/>
      <c r="SB32" s="141"/>
    </row>
    <row r="33" spans="1:496" ht="15.5" thickTop="1" thickBot="1" x14ac:dyDescent="0.4">
      <c r="A33" s="126">
        <f>ROW()</f>
        <v>33</v>
      </c>
      <c r="B33" s="266"/>
      <c r="C33" s="132"/>
      <c r="Q33" s="152">
        <f>ROW()</f>
        <v>33</v>
      </c>
      <c r="R33" s="432" t="s">
        <v>248</v>
      </c>
      <c r="S33" s="304"/>
      <c r="T33" s="211">
        <f t="shared" ref="T33:AF33" si="146">SUM(T17:T32)</f>
        <v>206182719.46442837</v>
      </c>
      <c r="U33" s="211">
        <f t="shared" si="146"/>
        <v>-206182719.46442837</v>
      </c>
      <c r="V33" s="211">
        <f t="shared" si="146"/>
        <v>0</v>
      </c>
      <c r="W33" s="433">
        <f t="shared" si="146"/>
        <v>0</v>
      </c>
      <c r="X33" s="433">
        <f t="shared" si="146"/>
        <v>0</v>
      </c>
      <c r="Y33" s="433">
        <f t="shared" si="146"/>
        <v>0</v>
      </c>
      <c r="Z33" s="433">
        <f t="shared" si="146"/>
        <v>0</v>
      </c>
      <c r="AA33" s="433">
        <f t="shared" si="146"/>
        <v>0</v>
      </c>
      <c r="AB33" s="433">
        <f t="shared" si="146"/>
        <v>0</v>
      </c>
      <c r="AC33" s="433">
        <f t="shared" si="146"/>
        <v>0</v>
      </c>
      <c r="AD33" s="433">
        <f t="shared" si="146"/>
        <v>0</v>
      </c>
      <c r="AE33" s="433">
        <f t="shared" si="146"/>
        <v>0</v>
      </c>
      <c r="AF33" s="433">
        <f t="shared" si="146"/>
        <v>0</v>
      </c>
      <c r="AG33" s="126">
        <f>ROW()</f>
        <v>33</v>
      </c>
      <c r="AH33" s="4" t="str">
        <f>"PORTION OF LINE "&amp;AG20&amp;" ASSOCIATED WITH RETAIL CUSTOMERS"</f>
        <v>PORTION OF LINE 20 ASSOCIATED WITH RETAIL CUSTOMERS</v>
      </c>
      <c r="AK33" s="214">
        <v>1100365</v>
      </c>
      <c r="AL33" s="214"/>
      <c r="AM33" s="214">
        <v>0</v>
      </c>
      <c r="AO33" s="214"/>
      <c r="AP33" s="214"/>
      <c r="AQ33" s="214"/>
      <c r="AR33" s="214"/>
      <c r="AS33" s="214"/>
      <c r="AT33" s="214"/>
      <c r="AU33" s="214"/>
      <c r="AV33" s="214"/>
      <c r="AW33" s="126"/>
      <c r="AX33" s="166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S33" s="239"/>
      <c r="BU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4"/>
      <c r="CT33" s="4"/>
      <c r="CU33" s="4"/>
      <c r="CV33" s="4"/>
      <c r="CW33" s="4"/>
      <c r="CX33" s="4"/>
      <c r="CY33" s="4"/>
      <c r="CZ33" s="4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H33" s="239"/>
      <c r="FI33" s="239"/>
      <c r="FJ33" s="239"/>
      <c r="FK33" s="239"/>
      <c r="FL33" s="239"/>
      <c r="FM33" s="239"/>
      <c r="FN33" s="239"/>
      <c r="FO33" s="239"/>
      <c r="FP33" s="239"/>
      <c r="FQ33" s="239"/>
      <c r="FR33" s="239"/>
      <c r="FS33" s="239"/>
      <c r="FT33" s="239"/>
      <c r="FU33" s="126">
        <f>ROW()</f>
        <v>33</v>
      </c>
      <c r="FV33" s="251" t="s">
        <v>115</v>
      </c>
      <c r="FW33" s="135"/>
      <c r="FX33" s="173">
        <f t="shared" ref="FX33:GH33" si="147">+FX31</f>
        <v>8001542.6846440826</v>
      </c>
      <c r="FY33" s="173">
        <f t="shared" si="147"/>
        <v>155471.96360148769</v>
      </c>
      <c r="FZ33" s="173">
        <f t="shared" si="147"/>
        <v>8157014.6482455702</v>
      </c>
      <c r="GA33" s="173">
        <f t="shared" si="147"/>
        <v>0</v>
      </c>
      <c r="GB33" s="173">
        <f t="shared" si="147"/>
        <v>8157014.6482455702</v>
      </c>
      <c r="GC33" s="173">
        <f t="shared" si="147"/>
        <v>0</v>
      </c>
      <c r="GD33" s="173">
        <f t="shared" si="147"/>
        <v>8157014.6482455702</v>
      </c>
      <c r="GE33" s="173">
        <f t="shared" si="147"/>
        <v>0</v>
      </c>
      <c r="GF33" s="173">
        <f t="shared" si="147"/>
        <v>8157014.6482455702</v>
      </c>
      <c r="GG33" s="173">
        <f t="shared" si="147"/>
        <v>0</v>
      </c>
      <c r="GH33" s="173">
        <f t="shared" si="147"/>
        <v>8157014.6482455702</v>
      </c>
      <c r="GI33" s="173"/>
      <c r="GJ33" s="17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KS33" s="126">
        <f>ROW()</f>
        <v>33</v>
      </c>
      <c r="KT33" s="180" t="s">
        <v>249</v>
      </c>
      <c r="KV33" s="175">
        <f>-KV26</f>
        <v>-455460794.71349996</v>
      </c>
      <c r="KW33" s="175">
        <f>-KW26</f>
        <v>-832437.77940335823</v>
      </c>
      <c r="KX33" s="175">
        <f>-KX26</f>
        <v>-456293232.49290329</v>
      </c>
      <c r="KY33" s="175">
        <f>-KY26</f>
        <v>0</v>
      </c>
      <c r="KZ33" s="175">
        <f t="shared" ref="KZ33:LF33" si="148">-KZ26</f>
        <v>-456293232.49290329</v>
      </c>
      <c r="LA33" s="175">
        <f t="shared" si="148"/>
        <v>0</v>
      </c>
      <c r="LB33" s="175">
        <f t="shared" si="148"/>
        <v>-456293232.49290329</v>
      </c>
      <c r="LC33" s="175">
        <f t="shared" si="148"/>
        <v>0</v>
      </c>
      <c r="LD33" s="175">
        <f t="shared" si="148"/>
        <v>-456293232.49290329</v>
      </c>
      <c r="LE33" s="175">
        <f t="shared" si="148"/>
        <v>0</v>
      </c>
      <c r="LF33" s="175">
        <f t="shared" si="148"/>
        <v>-456293232.49290329</v>
      </c>
      <c r="LG33" s="175"/>
      <c r="LH33" s="175"/>
      <c r="LI33" s="126"/>
      <c r="LJ33" s="214"/>
      <c r="LK33" s="214"/>
      <c r="LL33" s="214"/>
      <c r="LM33" s="214"/>
      <c r="LN33" s="214"/>
      <c r="LO33" s="214"/>
      <c r="LP33" s="214"/>
      <c r="LQ33" s="214"/>
      <c r="LR33" s="214"/>
      <c r="LS33" s="214"/>
      <c r="LT33" s="214"/>
      <c r="LU33" s="214"/>
      <c r="LV33" s="214"/>
      <c r="LW33" s="214"/>
      <c r="LX33" s="214"/>
      <c r="LY33" s="126">
        <f>ROW()</f>
        <v>33</v>
      </c>
      <c r="LZ33" s="413" t="s">
        <v>91</v>
      </c>
      <c r="MA33" s="132"/>
      <c r="MB33" s="434">
        <f>MB31-MB32</f>
        <v>0</v>
      </c>
      <c r="MC33" s="434">
        <f t="shared" ref="MC33:MN33" si="149">MC31-MC32</f>
        <v>0</v>
      </c>
      <c r="MD33" s="434">
        <f t="shared" si="149"/>
        <v>0</v>
      </c>
      <c r="ME33" s="434">
        <f t="shared" si="149"/>
        <v>0</v>
      </c>
      <c r="MF33" s="434">
        <f t="shared" si="149"/>
        <v>0</v>
      </c>
      <c r="MG33" s="434">
        <f t="shared" si="149"/>
        <v>0</v>
      </c>
      <c r="MH33" s="434">
        <f t="shared" si="149"/>
        <v>0</v>
      </c>
      <c r="MI33" s="434">
        <f t="shared" si="149"/>
        <v>-14856979.84853817</v>
      </c>
      <c r="MJ33" s="434">
        <f t="shared" si="149"/>
        <v>0</v>
      </c>
      <c r="MK33" s="434">
        <f t="shared" si="149"/>
        <v>-2075421.0083007542</v>
      </c>
      <c r="ML33" s="434">
        <f t="shared" si="149"/>
        <v>0</v>
      </c>
      <c r="MM33" s="434">
        <f t="shared" si="149"/>
        <v>0</v>
      </c>
      <c r="MN33" s="434">
        <f t="shared" si="149"/>
        <v>0</v>
      </c>
      <c r="MO33" s="24">
        <f>ROW()</f>
        <v>33</v>
      </c>
      <c r="MP33" s="175" t="s">
        <v>250</v>
      </c>
      <c r="MQ33" s="175"/>
      <c r="MR33" s="184"/>
      <c r="MS33" s="184"/>
      <c r="MT33" s="184"/>
      <c r="MU33" s="184"/>
      <c r="MV33" s="184"/>
      <c r="MW33" s="184"/>
      <c r="MX33" s="184"/>
      <c r="MY33" s="184">
        <f>MZ33</f>
        <v>310766.00840534508</v>
      </c>
      <c r="MZ33" s="184">
        <v>310766.00840534508</v>
      </c>
      <c r="NA33" s="184">
        <f>NB33-MZ33</f>
        <v>3418426.0924587958</v>
      </c>
      <c r="NB33" s="184">
        <v>3729192.1008641408</v>
      </c>
      <c r="NC33" s="184"/>
      <c r="ND33" s="184"/>
      <c r="NE33" s="126">
        <f>ROW()</f>
        <v>33</v>
      </c>
      <c r="NF33" s="135" t="s">
        <v>251</v>
      </c>
      <c r="NG33" s="222"/>
      <c r="NH33" s="435">
        <f>SUM(NH30:NH32)</f>
        <v>-15024314.267470008</v>
      </c>
      <c r="NI33" s="435">
        <f>SUM(NI30:NI32)</f>
        <v>15024314.267470008</v>
      </c>
      <c r="NJ33" s="435">
        <f>SUM(NJ30:NJ32)</f>
        <v>0</v>
      </c>
      <c r="NK33" s="435">
        <f t="shared" ref="NK33:NR33" si="150">SUM(NK30:NK32)</f>
        <v>0</v>
      </c>
      <c r="NL33" s="436">
        <f t="shared" si="150"/>
        <v>0</v>
      </c>
      <c r="NM33" s="436">
        <f t="shared" si="150"/>
        <v>0</v>
      </c>
      <c r="NN33" s="436">
        <f t="shared" si="150"/>
        <v>0</v>
      </c>
      <c r="NO33" s="435">
        <f t="shared" si="150"/>
        <v>2766354.8302379996</v>
      </c>
      <c r="NP33" s="435">
        <f t="shared" si="150"/>
        <v>2766354.8302379996</v>
      </c>
      <c r="NQ33" s="435">
        <f t="shared" si="150"/>
        <v>4436340.6046159994</v>
      </c>
      <c r="NR33" s="435">
        <f t="shared" si="150"/>
        <v>7202695.4348539989</v>
      </c>
      <c r="NS33" s="436"/>
      <c r="NT33" s="436"/>
      <c r="NU33" s="126">
        <f>ROW()</f>
        <v>33</v>
      </c>
      <c r="NV33" s="359"/>
      <c r="NW33" s="361"/>
      <c r="NX33" s="360"/>
      <c r="NY33" s="360"/>
      <c r="NZ33" s="360">
        <f t="shared" si="107"/>
        <v>0</v>
      </c>
      <c r="OA33" s="360"/>
      <c r="OB33" s="360">
        <f t="shared" si="108"/>
        <v>0</v>
      </c>
      <c r="OC33" s="395"/>
      <c r="OD33" s="360">
        <f t="shared" si="109"/>
        <v>0</v>
      </c>
      <c r="OE33" s="395"/>
      <c r="OF33" s="360">
        <f t="shared" si="110"/>
        <v>0</v>
      </c>
      <c r="OG33" s="395"/>
      <c r="OH33" s="360">
        <f t="shared" si="111"/>
        <v>0</v>
      </c>
      <c r="OI33" s="395"/>
      <c r="OJ33" s="360"/>
      <c r="OK33" s="130"/>
      <c r="OL33" s="130"/>
      <c r="OM33" s="130"/>
      <c r="ON33" s="130"/>
      <c r="OO33" s="130"/>
      <c r="OP33" s="130"/>
      <c r="OQ33" s="130"/>
      <c r="OR33" s="130"/>
      <c r="OS33" s="130"/>
      <c r="OT33" s="130"/>
      <c r="OU33" s="130"/>
      <c r="OV33" s="130"/>
      <c r="OW33" s="130"/>
      <c r="OX33" s="130"/>
      <c r="OY33" s="130"/>
      <c r="OZ33" s="130"/>
      <c r="PA33" s="126">
        <f>ROW()</f>
        <v>33</v>
      </c>
      <c r="PB33" s="399" t="s">
        <v>252</v>
      </c>
      <c r="PC33" s="130"/>
      <c r="PD33" s="130"/>
      <c r="PE33" s="130"/>
      <c r="PF33" s="130"/>
      <c r="PG33" s="130"/>
      <c r="PH33" s="130"/>
      <c r="PI33" s="130"/>
      <c r="PJ33" s="130"/>
      <c r="PK33" s="130"/>
      <c r="PL33" s="130"/>
      <c r="PM33" s="130"/>
      <c r="PN33" s="130"/>
      <c r="PO33" s="130"/>
      <c r="PP33" s="130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126">
        <f>ROW()</f>
        <v>33</v>
      </c>
      <c r="QH33" s="27" t="s">
        <v>103</v>
      </c>
      <c r="QI33" s="27"/>
      <c r="QJ33" s="141"/>
      <c r="QK33" s="141"/>
      <c r="QL33" s="141"/>
      <c r="QM33" s="192"/>
      <c r="QN33" s="192"/>
      <c r="QO33" s="192"/>
      <c r="QP33" s="192"/>
      <c r="QQ33" s="192"/>
      <c r="QR33" s="192"/>
      <c r="QS33" s="192"/>
      <c r="QT33" s="192"/>
      <c r="QU33" s="192"/>
      <c r="QV33" s="192"/>
      <c r="QW33" s="142">
        <f>ROW()</f>
        <v>33</v>
      </c>
      <c r="QX33" s="27" t="s">
        <v>253</v>
      </c>
      <c r="QY33" s="145"/>
      <c r="QZ33" s="194"/>
      <c r="RA33" s="194"/>
      <c r="RB33" s="194"/>
      <c r="RC33" s="194">
        <f>RD33</f>
        <v>725461.25379400025</v>
      </c>
      <c r="RD33" s="194">
        <v>725461.25379400025</v>
      </c>
      <c r="RE33" s="194">
        <f>RF33-RD33</f>
        <v>6292294.7435479974</v>
      </c>
      <c r="RF33" s="194">
        <v>7017755.9973419979</v>
      </c>
      <c r="RG33" s="194">
        <f>RH33-RF33</f>
        <v>6185965.0190380029</v>
      </c>
      <c r="RH33" s="194">
        <v>13203721.016380001</v>
      </c>
      <c r="RI33" s="194">
        <f>RJ33-RH33</f>
        <v>15530997.728948005</v>
      </c>
      <c r="RJ33" s="194">
        <v>28734718.745328005</v>
      </c>
      <c r="RK33" s="194"/>
      <c r="RL33" s="194"/>
      <c r="RM33" s="142">
        <f>ROW()</f>
        <v>33</v>
      </c>
      <c r="RN33" s="437" t="s">
        <v>254</v>
      </c>
      <c r="RO33" s="233"/>
      <c r="RP33" s="141"/>
      <c r="RQ33" s="141"/>
      <c r="RR33" s="141"/>
      <c r="RS33" s="141"/>
      <c r="RT33" s="141"/>
      <c r="RU33" s="141"/>
      <c r="RV33" s="141"/>
      <c r="RW33" s="141"/>
      <c r="RX33" s="141"/>
      <c r="RY33" s="141"/>
      <c r="RZ33" s="141"/>
      <c r="SA33" s="141"/>
      <c r="SB33" s="141"/>
    </row>
    <row r="34" spans="1:496" ht="15.5" thickTop="1" thickBot="1" x14ac:dyDescent="0.4">
      <c r="A34" s="126">
        <f>ROW()</f>
        <v>34</v>
      </c>
      <c r="B34" s="71" t="s">
        <v>255</v>
      </c>
      <c r="C34" s="132"/>
      <c r="D34" s="322"/>
      <c r="E34" s="322"/>
      <c r="F34" s="322"/>
      <c r="G34" s="322"/>
      <c r="H34" s="183"/>
      <c r="I34" s="322"/>
      <c r="J34" s="132"/>
      <c r="K34" s="322"/>
      <c r="L34" s="132"/>
      <c r="M34" s="322"/>
      <c r="N34" s="132"/>
      <c r="O34" s="322"/>
      <c r="P34" s="132"/>
      <c r="Q34" s="152">
        <f>ROW()</f>
        <v>34</v>
      </c>
      <c r="R34" s="265"/>
      <c r="S34" s="265"/>
      <c r="T34" s="438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26">
        <f>ROW()</f>
        <v>34</v>
      </c>
      <c r="AH34" s="4" t="s">
        <v>256</v>
      </c>
      <c r="AK34" s="316">
        <f>SUM(AK32:AK33)</f>
        <v>1102955</v>
      </c>
      <c r="AL34" s="214"/>
      <c r="AM34" s="316">
        <f>SUM(AM32:AM33)</f>
        <v>0</v>
      </c>
      <c r="AO34" s="166"/>
      <c r="AP34" s="166"/>
      <c r="AQ34" s="166"/>
      <c r="AR34" s="166"/>
      <c r="AS34" s="166"/>
      <c r="AT34" s="166"/>
      <c r="AU34" s="166"/>
      <c r="AV34" s="166"/>
      <c r="AW34" s="126"/>
      <c r="AX34" s="166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S34" s="239"/>
      <c r="BU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4"/>
      <c r="CT34" s="4"/>
      <c r="CU34" s="4"/>
      <c r="CV34" s="4"/>
      <c r="CW34" s="4"/>
      <c r="CX34" s="4"/>
      <c r="CY34" s="4"/>
      <c r="CZ34" s="4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I34" s="173"/>
      <c r="FU34" s="126">
        <f>ROW()</f>
        <v>34</v>
      </c>
      <c r="FV34" s="251"/>
      <c r="FW34" s="135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KS34" s="126">
        <f>ROW()</f>
        <v>34</v>
      </c>
      <c r="KT34" s="180" t="s">
        <v>257</v>
      </c>
      <c r="KV34" s="214">
        <f>-KV33*0.21</f>
        <v>95646766.889834985</v>
      </c>
      <c r="KW34" s="214">
        <f>-KW33*0.21</f>
        <v>174811.93367470521</v>
      </c>
      <c r="KX34" s="214">
        <f>-KX33*0.21</f>
        <v>95821578.823509693</v>
      </c>
      <c r="KY34" s="214">
        <f>-KY33*0.21</f>
        <v>0</v>
      </c>
      <c r="KZ34" s="214">
        <f t="shared" ref="KZ34:LF34" si="151">-KZ33*0.21</f>
        <v>95821578.823509693</v>
      </c>
      <c r="LA34" s="214">
        <f t="shared" si="151"/>
        <v>0</v>
      </c>
      <c r="LB34" s="214">
        <f t="shared" si="151"/>
        <v>95821578.823509693</v>
      </c>
      <c r="LC34" s="214">
        <f t="shared" si="151"/>
        <v>0</v>
      </c>
      <c r="LD34" s="214">
        <f t="shared" si="151"/>
        <v>95821578.823509693</v>
      </c>
      <c r="LE34" s="214">
        <f t="shared" si="151"/>
        <v>0</v>
      </c>
      <c r="LF34" s="214">
        <f t="shared" si="151"/>
        <v>95821578.823509693</v>
      </c>
      <c r="LG34" s="214"/>
      <c r="LH34" s="214"/>
      <c r="LI34" s="126"/>
      <c r="LJ34" s="243"/>
      <c r="LK34" s="243"/>
      <c r="LL34" s="243"/>
      <c r="LM34" s="243"/>
      <c r="LN34" s="243"/>
      <c r="LO34" s="243"/>
      <c r="LP34" s="243"/>
      <c r="LQ34" s="243"/>
      <c r="LR34" s="243"/>
      <c r="LS34" s="243"/>
      <c r="LT34" s="243"/>
      <c r="LU34" s="243"/>
      <c r="LV34" s="243"/>
      <c r="LW34" s="243"/>
      <c r="LX34" s="243"/>
      <c r="LY34" s="126">
        <f>ROW()</f>
        <v>34</v>
      </c>
      <c r="MO34" s="24">
        <f>ROW()</f>
        <v>34</v>
      </c>
      <c r="MP34" s="214" t="s">
        <v>161</v>
      </c>
      <c r="MQ34" s="214"/>
      <c r="MR34" s="331"/>
      <c r="MS34" s="331"/>
      <c r="MT34" s="331"/>
      <c r="MU34" s="331"/>
      <c r="MV34" s="331"/>
      <c r="MW34" s="331"/>
      <c r="MX34" s="331"/>
      <c r="MY34" s="331"/>
      <c r="MZ34" s="331"/>
      <c r="NA34" s="331"/>
      <c r="NB34" s="331"/>
      <c r="NC34" s="331"/>
      <c r="ND34" s="331"/>
      <c r="NE34" s="126">
        <f>ROW()</f>
        <v>34</v>
      </c>
      <c r="NF34" s="222" t="s">
        <v>161</v>
      </c>
      <c r="NG34" s="222"/>
      <c r="NH34" s="264"/>
      <c r="NI34" s="264"/>
      <c r="NJ34" s="264"/>
      <c r="NK34" s="264"/>
      <c r="NL34" s="261"/>
      <c r="NM34" s="261"/>
      <c r="NN34" s="261"/>
      <c r="NO34" s="264"/>
      <c r="NP34" s="264"/>
      <c r="NQ34" s="264"/>
      <c r="NR34" s="264"/>
      <c r="NS34" s="261"/>
      <c r="NT34" s="261"/>
      <c r="NU34" s="126">
        <f>ROW()</f>
        <v>34</v>
      </c>
      <c r="NV34" s="439" t="s">
        <v>258</v>
      </c>
      <c r="NW34" s="359"/>
      <c r="NX34" s="440">
        <f t="shared" ref="NX34:OH34" si="152">SUM(NX24:NX33)</f>
        <v>9276458.8190109879</v>
      </c>
      <c r="NY34" s="440">
        <f t="shared" si="152"/>
        <v>0</v>
      </c>
      <c r="NZ34" s="440">
        <f t="shared" si="152"/>
        <v>9276458.8190109879</v>
      </c>
      <c r="OA34" s="440">
        <f t="shared" si="152"/>
        <v>2309809.4341880446</v>
      </c>
      <c r="OB34" s="440">
        <f t="shared" si="152"/>
        <v>11586268.253199033</v>
      </c>
      <c r="OC34" s="440">
        <f t="shared" si="152"/>
        <v>4198345.2148493472</v>
      </c>
      <c r="OD34" s="440">
        <f t="shared" si="152"/>
        <v>15784613.468048379</v>
      </c>
      <c r="OE34" s="440">
        <f t="shared" si="152"/>
        <v>-242607.00961800106</v>
      </c>
      <c r="OF34" s="440">
        <f t="shared" si="152"/>
        <v>15542006.458430378</v>
      </c>
      <c r="OG34" s="440">
        <f t="shared" si="152"/>
        <v>-5294316.163872092</v>
      </c>
      <c r="OH34" s="440">
        <f t="shared" si="152"/>
        <v>10247690.294558287</v>
      </c>
      <c r="OI34" s="440"/>
      <c r="OJ34" s="440"/>
      <c r="OK34" s="130"/>
      <c r="OL34" s="130"/>
      <c r="OM34" s="130"/>
      <c r="ON34" s="130"/>
      <c r="OO34" s="130"/>
      <c r="OP34" s="130"/>
      <c r="OQ34" s="130"/>
      <c r="OR34" s="130"/>
      <c r="OS34" s="130"/>
      <c r="OT34" s="130"/>
      <c r="OU34" s="130"/>
      <c r="OV34" s="130"/>
      <c r="OW34" s="130"/>
      <c r="OX34" s="130"/>
      <c r="OY34" s="130"/>
      <c r="OZ34" s="130"/>
      <c r="PA34" s="126"/>
      <c r="PB34" s="130"/>
      <c r="PC34" s="130"/>
      <c r="PD34" s="130"/>
      <c r="PE34" s="130"/>
      <c r="PF34" s="130"/>
      <c r="PG34" s="130"/>
      <c r="PH34" s="130"/>
      <c r="PI34" s="130"/>
      <c r="PJ34" s="130"/>
      <c r="PK34" s="130"/>
      <c r="PL34" s="130"/>
      <c r="PM34" s="130"/>
      <c r="PN34" s="130"/>
      <c r="PO34" s="130"/>
      <c r="PP34" s="130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126">
        <f>ROW()</f>
        <v>34</v>
      </c>
      <c r="QH34" s="27" t="s">
        <v>253</v>
      </c>
      <c r="QI34" s="27"/>
      <c r="QJ34" s="192"/>
      <c r="QK34" s="192"/>
      <c r="QL34" s="197">
        <v>-4734121858.1735468</v>
      </c>
      <c r="QM34" s="197">
        <v>-184068627.26586723</v>
      </c>
      <c r="QN34" s="197">
        <f>QL34+QM34</f>
        <v>-4918190485.439414</v>
      </c>
      <c r="QO34" s="197">
        <v>-433782286.52983093</v>
      </c>
      <c r="QP34" s="197">
        <f>QN34+QO34</f>
        <v>-5351972771.969245</v>
      </c>
      <c r="QQ34" s="197">
        <v>-205881420.09132481</v>
      </c>
      <c r="QR34" s="197">
        <f>QP34+QQ34</f>
        <v>-5557854192.0605698</v>
      </c>
      <c r="QS34" s="197">
        <v>-394632171.66910362</v>
      </c>
      <c r="QT34" s="197">
        <f>QR34+QS34</f>
        <v>-5952486363.7296734</v>
      </c>
      <c r="QU34" s="197"/>
      <c r="QV34" s="197"/>
      <c r="QW34" s="142">
        <f>ROW()</f>
        <v>34</v>
      </c>
      <c r="QX34" s="27" t="s">
        <v>259</v>
      </c>
      <c r="QY34" s="145"/>
      <c r="QZ34" s="355"/>
      <c r="RA34" s="355"/>
      <c r="RB34" s="355"/>
      <c r="RC34" s="355">
        <v>0</v>
      </c>
      <c r="RD34" s="355">
        <f t="shared" ref="RD34:RJ34" si="153">RC34+RB34</f>
        <v>0</v>
      </c>
      <c r="RE34" s="355">
        <v>0</v>
      </c>
      <c r="RF34" s="355">
        <f t="shared" si="153"/>
        <v>0</v>
      </c>
      <c r="RG34" s="355">
        <v>0</v>
      </c>
      <c r="RH34" s="355">
        <f t="shared" si="153"/>
        <v>0</v>
      </c>
      <c r="RI34" s="355">
        <v>0</v>
      </c>
      <c r="RJ34" s="355">
        <f t="shared" si="153"/>
        <v>0</v>
      </c>
      <c r="RK34" s="355"/>
      <c r="RL34" s="355"/>
      <c r="RM34" s="142">
        <f>ROW()</f>
        <v>34</v>
      </c>
      <c r="RN34" s="27" t="s">
        <v>54</v>
      </c>
      <c r="RO34" s="233"/>
      <c r="RP34" s="195"/>
      <c r="RQ34" s="195"/>
      <c r="RR34" s="195"/>
      <c r="RS34" s="195">
        <v>265889.89000000007</v>
      </c>
      <c r="RT34" s="197">
        <f>RS34</f>
        <v>265889.89000000007</v>
      </c>
      <c r="RU34" s="195">
        <v>987114.71</v>
      </c>
      <c r="RV34" s="197">
        <f>RU34+RT34</f>
        <v>1253004.6000000001</v>
      </c>
      <c r="RW34" s="195">
        <v>118027.48000000021</v>
      </c>
      <c r="RX34" s="197">
        <f>RW34+RV34</f>
        <v>1371032.0800000003</v>
      </c>
      <c r="RY34" s="195">
        <v>241632.78000000026</v>
      </c>
      <c r="RZ34" s="197">
        <f>RY34+RX34</f>
        <v>1612664.8600000006</v>
      </c>
      <c r="SA34" s="195"/>
      <c r="SB34" s="197"/>
    </row>
    <row r="35" spans="1:496" ht="15.5" thickTop="1" thickBot="1" x14ac:dyDescent="0.4">
      <c r="A35" s="126">
        <f>ROW()</f>
        <v>35</v>
      </c>
      <c r="B35" s="441" t="s">
        <v>260</v>
      </c>
      <c r="D35" s="198"/>
      <c r="E35" s="199"/>
      <c r="F35" s="198"/>
      <c r="G35" s="199"/>
      <c r="H35" s="198"/>
      <c r="I35" s="199">
        <v>623760</v>
      </c>
      <c r="J35" s="198"/>
      <c r="K35" s="199">
        <v>374134</v>
      </c>
      <c r="L35" s="198"/>
      <c r="M35" s="199">
        <v>800000</v>
      </c>
      <c r="N35" s="199"/>
      <c r="O35" s="199"/>
      <c r="P35" s="198"/>
      <c r="Q35" s="152">
        <f>ROW()</f>
        <v>35</v>
      </c>
      <c r="R35" s="442" t="s">
        <v>261</v>
      </c>
      <c r="S35" s="304"/>
      <c r="T35" s="443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L35" s="214"/>
      <c r="AX35" s="166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S35" s="239"/>
      <c r="BU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4"/>
      <c r="CT35" s="4"/>
      <c r="CU35" s="4"/>
      <c r="CV35" s="4"/>
      <c r="CW35" s="4"/>
      <c r="CX35" s="4"/>
      <c r="CY35" s="4"/>
      <c r="CZ35" s="4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U35" s="126">
        <f>ROW()</f>
        <v>35</v>
      </c>
      <c r="FV35" s="251" t="s">
        <v>147</v>
      </c>
      <c r="FW35" s="402">
        <v>0.21</v>
      </c>
      <c r="FX35" s="328">
        <f t="shared" ref="FX35:GH35" si="154">-FX33*$FW$35</f>
        <v>-1680323.9637752573</v>
      </c>
      <c r="FY35" s="328">
        <f t="shared" si="154"/>
        <v>-32649.112356312413</v>
      </c>
      <c r="FZ35" s="328">
        <f t="shared" si="154"/>
        <v>-1712973.0761315697</v>
      </c>
      <c r="GA35" s="328">
        <f t="shared" si="154"/>
        <v>0</v>
      </c>
      <c r="GB35" s="328">
        <f t="shared" si="154"/>
        <v>-1712973.0761315697</v>
      </c>
      <c r="GC35" s="328">
        <f t="shared" si="154"/>
        <v>0</v>
      </c>
      <c r="GD35" s="328">
        <f t="shared" si="154"/>
        <v>-1712973.0761315697</v>
      </c>
      <c r="GE35" s="328">
        <f t="shared" si="154"/>
        <v>0</v>
      </c>
      <c r="GF35" s="328">
        <f t="shared" si="154"/>
        <v>-1712973.0761315697</v>
      </c>
      <c r="GG35" s="328">
        <f t="shared" si="154"/>
        <v>0</v>
      </c>
      <c r="GH35" s="328">
        <f t="shared" si="154"/>
        <v>-1712973.0761315697</v>
      </c>
      <c r="GI35" s="328"/>
      <c r="GJ35" s="328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KS35" s="126">
        <f>ROW()</f>
        <v>35</v>
      </c>
      <c r="KT35" s="180" t="s">
        <v>157</v>
      </c>
      <c r="KV35" s="253">
        <f>SUM(KV33:KV34)</f>
        <v>-359814027.82366496</v>
      </c>
      <c r="KW35" s="253">
        <f>SUM(KW33:KW34)</f>
        <v>-657625.84572865302</v>
      </c>
      <c r="KX35" s="253">
        <f>SUM(KX33:KX34)</f>
        <v>-360471653.6693936</v>
      </c>
      <c r="KY35" s="253">
        <f>SUM(KY33:KY34)</f>
        <v>0</v>
      </c>
      <c r="KZ35" s="253">
        <f t="shared" ref="KZ35:LF35" si="155">SUM(KZ33:KZ34)</f>
        <v>-360471653.6693936</v>
      </c>
      <c r="LA35" s="253">
        <f t="shared" si="155"/>
        <v>0</v>
      </c>
      <c r="LB35" s="253">
        <f t="shared" si="155"/>
        <v>-360471653.6693936</v>
      </c>
      <c r="LC35" s="253">
        <f t="shared" si="155"/>
        <v>0</v>
      </c>
      <c r="LD35" s="253">
        <f t="shared" si="155"/>
        <v>-360471653.6693936</v>
      </c>
      <c r="LE35" s="253">
        <f t="shared" si="155"/>
        <v>0</v>
      </c>
      <c r="LF35" s="253">
        <f t="shared" si="155"/>
        <v>-360471653.6693936</v>
      </c>
      <c r="LG35" s="253"/>
      <c r="LH35" s="253"/>
      <c r="LY35" s="126">
        <f>ROW()</f>
        <v>35</v>
      </c>
      <c r="LZ35" s="399" t="s">
        <v>262</v>
      </c>
      <c r="MO35" s="24">
        <f>ROW()</f>
        <v>35</v>
      </c>
      <c r="MP35" s="243" t="s">
        <v>263</v>
      </c>
      <c r="MQ35" s="243"/>
      <c r="MR35" s="271"/>
      <c r="MS35" s="271"/>
      <c r="MT35" s="271"/>
      <c r="MU35" s="271"/>
      <c r="MV35" s="271"/>
      <c r="MW35" s="271"/>
      <c r="MX35" s="271"/>
      <c r="MY35" s="271">
        <f t="shared" ref="MY35:NB35" si="156">SUM(MY33:MY34)</f>
        <v>310766.00840534508</v>
      </c>
      <c r="MZ35" s="271">
        <f t="shared" si="156"/>
        <v>310766.00840534508</v>
      </c>
      <c r="NA35" s="271">
        <f t="shared" si="156"/>
        <v>3418426.0924587958</v>
      </c>
      <c r="NB35" s="271">
        <f t="shared" si="156"/>
        <v>3729192.1008641408</v>
      </c>
      <c r="NC35" s="271"/>
      <c r="ND35" s="271"/>
      <c r="NE35" s="126">
        <f>ROW()</f>
        <v>35</v>
      </c>
      <c r="NF35" s="74" t="s">
        <v>232</v>
      </c>
      <c r="NG35" s="74"/>
      <c r="NH35" s="444">
        <f>NH21+NH27+NH33</f>
        <v>143015087.87042797</v>
      </c>
      <c r="NI35" s="444">
        <f t="shared" ref="NI35:NR35" si="157">NI21+NI27+NI33</f>
        <v>-143015087.87042797</v>
      </c>
      <c r="NJ35" s="444">
        <f t="shared" si="157"/>
        <v>0</v>
      </c>
      <c r="NK35" s="444">
        <f t="shared" si="157"/>
        <v>0</v>
      </c>
      <c r="NL35" s="445">
        <f t="shared" si="157"/>
        <v>0</v>
      </c>
      <c r="NM35" s="445">
        <f t="shared" si="157"/>
        <v>0</v>
      </c>
      <c r="NN35" s="445">
        <f t="shared" si="157"/>
        <v>0</v>
      </c>
      <c r="NO35" s="444">
        <f t="shared" si="157"/>
        <v>-27732116.066587999</v>
      </c>
      <c r="NP35" s="444">
        <f t="shared" si="157"/>
        <v>-27732116.066587999</v>
      </c>
      <c r="NQ35" s="444">
        <f t="shared" si="157"/>
        <v>-90937871.934799999</v>
      </c>
      <c r="NR35" s="444">
        <f t="shared" si="157"/>
        <v>-118669988.001388</v>
      </c>
      <c r="NS35" s="445"/>
      <c r="NT35" s="445"/>
      <c r="NU35" s="126">
        <f>ROW()</f>
        <v>35</v>
      </c>
      <c r="NV35" s="359"/>
      <c r="NW35" s="359"/>
      <c r="NX35" s="440"/>
      <c r="NY35" s="440"/>
      <c r="NZ35" s="440"/>
      <c r="OA35" s="440"/>
      <c r="OB35" s="440"/>
      <c r="OC35" s="440"/>
      <c r="OD35" s="440"/>
      <c r="OE35" s="440"/>
      <c r="OF35" s="440"/>
      <c r="OG35" s="440"/>
      <c r="OH35" s="440"/>
      <c r="OI35" s="440"/>
      <c r="OJ35" s="440"/>
      <c r="OK35" s="130"/>
      <c r="OL35" s="130"/>
      <c r="OM35" s="130"/>
      <c r="ON35" s="130"/>
      <c r="OO35" s="130"/>
      <c r="OP35" s="130"/>
      <c r="OQ35" s="130"/>
      <c r="OR35" s="130"/>
      <c r="OS35" s="130"/>
      <c r="OT35" s="130"/>
      <c r="OU35" s="130"/>
      <c r="OV35" s="130"/>
      <c r="OW35" s="130"/>
      <c r="OX35" s="130"/>
      <c r="OY35" s="130"/>
      <c r="OZ35" s="130"/>
      <c r="PA35" s="126"/>
      <c r="PB35" s="130"/>
      <c r="PC35" s="130"/>
      <c r="PD35" s="130"/>
      <c r="PE35" s="130"/>
      <c r="PF35" s="130"/>
      <c r="PG35" s="130"/>
      <c r="PH35" s="130"/>
      <c r="PI35" s="130"/>
      <c r="PJ35" s="130"/>
      <c r="PK35" s="130"/>
      <c r="PL35" s="130"/>
      <c r="PM35" s="130"/>
      <c r="PN35" s="130"/>
      <c r="PO35" s="130"/>
      <c r="PP35" s="130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126">
        <f>ROW()</f>
        <v>35</v>
      </c>
      <c r="QH35" s="27" t="s">
        <v>257</v>
      </c>
      <c r="QI35" s="27"/>
      <c r="QJ35" s="229"/>
      <c r="QK35" s="229"/>
      <c r="QL35" s="362">
        <v>-815523830.28225017</v>
      </c>
      <c r="QM35" s="349">
        <v>7596797.3701027632</v>
      </c>
      <c r="QN35" s="362">
        <f>QM35+QL35</f>
        <v>-807927032.9121474</v>
      </c>
      <c r="QO35" s="349">
        <v>19621738.267848969</v>
      </c>
      <c r="QP35" s="362">
        <f>QO35+QN35</f>
        <v>-788305294.64429843</v>
      </c>
      <c r="QQ35" s="349">
        <v>10494855.825582385</v>
      </c>
      <c r="QR35" s="362">
        <f>QQ35+QP35</f>
        <v>-777810438.81871605</v>
      </c>
      <c r="QS35" s="349">
        <v>24636688.075834513</v>
      </c>
      <c r="QT35" s="362">
        <f>QS35+QR35</f>
        <v>-753173750.74288154</v>
      </c>
      <c r="QU35" s="349"/>
      <c r="QV35" s="290"/>
      <c r="QW35" s="142">
        <f>ROW()</f>
        <v>35</v>
      </c>
      <c r="QX35" s="27" t="s">
        <v>157</v>
      </c>
      <c r="QY35" s="145"/>
      <c r="QZ35" s="446"/>
      <c r="RA35" s="446"/>
      <c r="RB35" s="446">
        <f>SUM(RB32:RB34)</f>
        <v>0</v>
      </c>
      <c r="RC35" s="446">
        <f>SUM(RC32:RC34)</f>
        <v>725461.25379400025</v>
      </c>
      <c r="RD35" s="446">
        <f>SUM(RD32:RD34)</f>
        <v>725461.25379400025</v>
      </c>
      <c r="RE35" s="446">
        <f t="shared" ref="RE35:RI35" si="158">SUM(RE32:RE34)</f>
        <v>6292294.7435479974</v>
      </c>
      <c r="RF35" s="446">
        <f>SUM(RF32:RF34)</f>
        <v>7017755.9973419979</v>
      </c>
      <c r="RG35" s="446">
        <f t="shared" si="158"/>
        <v>6185965.0190380029</v>
      </c>
      <c r="RH35" s="446">
        <f>SUM(RH32:RH34)</f>
        <v>13203721.016380001</v>
      </c>
      <c r="RI35" s="446">
        <f t="shared" si="158"/>
        <v>15530997.728948005</v>
      </c>
      <c r="RJ35" s="446">
        <f>SUM(RJ32:RJ34)</f>
        <v>28734718.745328005</v>
      </c>
      <c r="RK35" s="446"/>
      <c r="RL35" s="446"/>
      <c r="RM35" s="142">
        <f>ROW()</f>
        <v>35</v>
      </c>
      <c r="RN35" s="27" t="s">
        <v>74</v>
      </c>
      <c r="RO35" s="233"/>
      <c r="RP35" s="232"/>
      <c r="RQ35" s="232"/>
      <c r="RR35" s="232"/>
      <c r="RS35" s="232">
        <v>0</v>
      </c>
      <c r="RT35" s="235">
        <f t="shared" ref="RT35:RT37" si="159">RS35</f>
        <v>0</v>
      </c>
      <c r="RU35" s="232">
        <v>0</v>
      </c>
      <c r="RV35" s="235">
        <f t="shared" ref="RV35:RV37" si="160">RU35+RT35</f>
        <v>0</v>
      </c>
      <c r="RW35" s="232">
        <v>0</v>
      </c>
      <c r="RX35" s="235">
        <f t="shared" ref="RX35:RX37" si="161">RW35+RV35</f>
        <v>0</v>
      </c>
      <c r="RY35" s="232">
        <v>0</v>
      </c>
      <c r="RZ35" s="235">
        <f t="shared" ref="RZ35:RZ37" si="162">RY35+RX35</f>
        <v>0</v>
      </c>
      <c r="SA35" s="232"/>
      <c r="SB35" s="235"/>
    </row>
    <row r="36" spans="1:496" ht="15.5" thickTop="1" thickBot="1" x14ac:dyDescent="0.4">
      <c r="A36" s="126">
        <f>ROW()</f>
        <v>36</v>
      </c>
      <c r="B36" s="441" t="s">
        <v>264</v>
      </c>
      <c r="D36" s="239"/>
      <c r="E36" s="239"/>
      <c r="F36" s="239"/>
      <c r="G36" s="239"/>
      <c r="H36" s="239"/>
      <c r="I36" s="239">
        <v>31775</v>
      </c>
      <c r="J36" s="239"/>
      <c r="K36" s="239">
        <v>14537</v>
      </c>
      <c r="L36" s="239"/>
      <c r="M36" s="239">
        <v>5878</v>
      </c>
      <c r="N36" s="239"/>
      <c r="O36" s="239"/>
      <c r="P36" s="239"/>
      <c r="Q36" s="152">
        <f>ROW()</f>
        <v>36</v>
      </c>
      <c r="R36" s="293" t="s">
        <v>265</v>
      </c>
      <c r="S36" s="447">
        <v>7.1970000000000003E-3</v>
      </c>
      <c r="T36" s="448">
        <f>SUM(T$17:T$23,T$27:T$29,T31:T32)*S36</f>
        <v>1476891.8123157108</v>
      </c>
      <c r="U36" s="448">
        <f>SUM(U$17:U$23,U$27:U$29,U31:U32)*S36</f>
        <v>-1476891.8123157108</v>
      </c>
      <c r="V36" s="214">
        <f t="shared" ref="V36:AF36" si="163">SUM(V$17:V$23,V$27:V$32)*$C$40</f>
        <v>0</v>
      </c>
      <c r="W36" s="448">
        <f t="shared" si="163"/>
        <v>0</v>
      </c>
      <c r="X36" s="448">
        <f t="shared" si="163"/>
        <v>0</v>
      </c>
      <c r="Y36" s="448">
        <f t="shared" si="163"/>
        <v>0</v>
      </c>
      <c r="Z36" s="448">
        <f t="shared" si="163"/>
        <v>0</v>
      </c>
      <c r="AA36" s="448">
        <f t="shared" si="163"/>
        <v>0</v>
      </c>
      <c r="AB36" s="448">
        <f t="shared" si="163"/>
        <v>0</v>
      </c>
      <c r="AC36" s="448">
        <f t="shared" si="163"/>
        <v>0</v>
      </c>
      <c r="AD36" s="448">
        <f t="shared" si="163"/>
        <v>0</v>
      </c>
      <c r="AE36" s="448">
        <f t="shared" si="163"/>
        <v>0</v>
      </c>
      <c r="AF36" s="448">
        <f t="shared" si="163"/>
        <v>0</v>
      </c>
      <c r="AH36" s="157"/>
      <c r="AI36" s="157"/>
      <c r="AJ36" s="157"/>
      <c r="AK36" s="157"/>
      <c r="AL36" s="157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X36" s="16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S36" s="239"/>
      <c r="BU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4"/>
      <c r="CT36" s="4"/>
      <c r="CU36" s="4"/>
      <c r="CV36" s="4"/>
      <c r="CW36" s="4"/>
      <c r="CX36" s="4"/>
      <c r="CY36" s="4"/>
      <c r="CZ36" s="4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U36" s="126">
        <f>ROW()</f>
        <v>36</v>
      </c>
      <c r="FV36" s="251"/>
      <c r="FW36" s="135"/>
      <c r="FX36" s="220"/>
      <c r="FY36" s="220"/>
      <c r="FZ36" s="220"/>
      <c r="GA36" s="220"/>
      <c r="GB36" s="220"/>
      <c r="GC36" s="220"/>
      <c r="GD36" s="220"/>
      <c r="GE36" s="220"/>
      <c r="GF36" s="220"/>
      <c r="GG36" s="220"/>
      <c r="GH36" s="220"/>
      <c r="GI36" s="220"/>
      <c r="GJ36" s="220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  <c r="IU36" s="130"/>
      <c r="IV36" s="130"/>
      <c r="KS36" s="126"/>
      <c r="KV36" s="130"/>
      <c r="KX36" s="130"/>
      <c r="KY36" s="130"/>
      <c r="KZ36" s="130"/>
      <c r="LA36" s="130"/>
      <c r="LY36" s="126"/>
      <c r="MO36" s="24">
        <f>ROW()</f>
        <v>36</v>
      </c>
      <c r="MP36" s="4" t="s">
        <v>161</v>
      </c>
      <c r="MR36" s="449"/>
      <c r="MS36" s="449"/>
      <c r="MT36" s="449"/>
      <c r="MU36" s="449"/>
      <c r="MV36" s="449"/>
      <c r="MW36" s="449"/>
      <c r="MX36" s="449"/>
      <c r="MY36" s="449"/>
      <c r="MZ36" s="449"/>
      <c r="NA36" s="449"/>
      <c r="NB36" s="449"/>
      <c r="NC36" s="449"/>
      <c r="ND36" s="449"/>
      <c r="NE36" s="126">
        <f>ROW()</f>
        <v>36</v>
      </c>
      <c r="NF36" s="450" t="s">
        <v>161</v>
      </c>
      <c r="NG36" s="450"/>
      <c r="NH36" s="282"/>
      <c r="NI36" s="282"/>
      <c r="NJ36" s="282"/>
      <c r="NK36" s="282"/>
      <c r="NL36" s="282"/>
      <c r="NM36" s="282"/>
      <c r="NN36" s="282"/>
      <c r="NO36" s="282"/>
      <c r="NP36" s="282"/>
      <c r="NQ36" s="282"/>
      <c r="NR36" s="282"/>
      <c r="NS36" s="282"/>
      <c r="NT36" s="282"/>
      <c r="NU36" s="126">
        <f>ROW()</f>
        <v>36</v>
      </c>
      <c r="NV36" s="451" t="s">
        <v>232</v>
      </c>
      <c r="NW36" s="451"/>
      <c r="NX36" s="452">
        <f t="shared" ref="NX36:OH36" si="164">NX21+NX34</f>
        <v>9276458.8190109879</v>
      </c>
      <c r="NY36" s="452">
        <f t="shared" si="164"/>
        <v>0</v>
      </c>
      <c r="NZ36" s="452">
        <f t="shared" si="164"/>
        <v>9276458.8190109879</v>
      </c>
      <c r="OA36" s="452">
        <f t="shared" si="164"/>
        <v>2309809.4341880446</v>
      </c>
      <c r="OB36" s="452">
        <f t="shared" si="164"/>
        <v>11586268.253199033</v>
      </c>
      <c r="OC36" s="452">
        <f t="shared" si="164"/>
        <v>4198345.2148493472</v>
      </c>
      <c r="OD36" s="452">
        <f t="shared" si="164"/>
        <v>15784613.468048379</v>
      </c>
      <c r="OE36" s="452">
        <f t="shared" si="164"/>
        <v>-242607.00961800106</v>
      </c>
      <c r="OF36" s="452">
        <f t="shared" si="164"/>
        <v>15542006.458430378</v>
      </c>
      <c r="OG36" s="452">
        <f t="shared" si="164"/>
        <v>-5294316.163872092</v>
      </c>
      <c r="OH36" s="452">
        <f t="shared" si="164"/>
        <v>10247690.294558287</v>
      </c>
      <c r="OI36" s="452"/>
      <c r="OJ36" s="452"/>
      <c r="OK36" s="130"/>
      <c r="OL36" s="130"/>
      <c r="OM36" s="130"/>
      <c r="ON36" s="130"/>
      <c r="OO36" s="130"/>
      <c r="OP36" s="130"/>
      <c r="OQ36" s="130"/>
      <c r="OR36" s="130"/>
      <c r="OS36" s="130"/>
      <c r="OT36" s="130"/>
      <c r="OU36" s="130"/>
      <c r="OV36" s="130"/>
      <c r="OW36" s="130"/>
      <c r="OX36" s="130"/>
      <c r="OY36" s="130"/>
      <c r="OZ36" s="130"/>
      <c r="PA36" s="126"/>
      <c r="PB36" s="130"/>
      <c r="PC36" s="130"/>
      <c r="PD36" s="130"/>
      <c r="PE36" s="130"/>
      <c r="PF36" s="130"/>
      <c r="PG36" s="130"/>
      <c r="PH36" s="130"/>
      <c r="PI36" s="130"/>
      <c r="PJ36" s="130"/>
      <c r="PK36" s="130"/>
      <c r="PL36" s="130"/>
      <c r="PM36" s="130"/>
      <c r="PN36" s="130"/>
      <c r="PO36" s="130"/>
      <c r="PP36" s="130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126">
        <f>ROW()</f>
        <v>36</v>
      </c>
      <c r="QH36" s="27" t="s">
        <v>157</v>
      </c>
      <c r="QI36" s="408"/>
      <c r="QJ36" s="453"/>
      <c r="QK36" s="453"/>
      <c r="QL36" s="424">
        <f>SUM(QL33:QL35)</f>
        <v>-5549645688.4557972</v>
      </c>
      <c r="QM36" s="424">
        <f>SUM(QM33:QM35)</f>
        <v>-176471829.89576447</v>
      </c>
      <c r="QN36" s="424">
        <f>SUM(QN33:QN35)</f>
        <v>-5726117518.3515615</v>
      </c>
      <c r="QO36" s="424">
        <f t="shared" ref="QO36:QS36" si="165">SUM(QO33:QO35)</f>
        <v>-414160548.26198196</v>
      </c>
      <c r="QP36" s="424">
        <f>SUM(QP33:QP35)</f>
        <v>-6140278066.6135435</v>
      </c>
      <c r="QQ36" s="424">
        <f t="shared" si="165"/>
        <v>-195386564.26574242</v>
      </c>
      <c r="QR36" s="424">
        <f>SUM(QR33:QR35)</f>
        <v>-6335664630.8792858</v>
      </c>
      <c r="QS36" s="424">
        <f t="shared" si="165"/>
        <v>-369995483.59326911</v>
      </c>
      <c r="QT36" s="424">
        <f>SUM(QT33:QT35)</f>
        <v>-6705660114.4725552</v>
      </c>
      <c r="QU36" s="424"/>
      <c r="QV36" s="424"/>
      <c r="QW36" s="27"/>
      <c r="QX36" s="27"/>
      <c r="QY36" s="27"/>
      <c r="QZ36" s="27"/>
      <c r="RA36" s="27"/>
      <c r="RM36" s="142">
        <f>ROW()</f>
        <v>36</v>
      </c>
      <c r="RN36" s="27" t="s">
        <v>96</v>
      </c>
      <c r="RO36" s="233"/>
      <c r="RP36" s="232"/>
      <c r="RQ36" s="232"/>
      <c r="RR36" s="232"/>
      <c r="RS36" s="232">
        <v>1672.5</v>
      </c>
      <c r="RT36" s="235">
        <f t="shared" si="159"/>
        <v>1672.5</v>
      </c>
      <c r="RU36" s="232">
        <v>15609.779999999999</v>
      </c>
      <c r="RV36" s="235">
        <f t="shared" si="160"/>
        <v>17282.28</v>
      </c>
      <c r="RW36" s="232">
        <v>40307.040000000001</v>
      </c>
      <c r="RX36" s="235">
        <f t="shared" si="161"/>
        <v>57589.32</v>
      </c>
      <c r="RY36" s="232">
        <v>71876.820000000007</v>
      </c>
      <c r="RZ36" s="235">
        <f t="shared" si="162"/>
        <v>129466.14000000001</v>
      </c>
      <c r="SA36" s="232"/>
      <c r="SB36" s="235"/>
    </row>
    <row r="37" spans="1:496" ht="15.5" thickTop="1" thickBot="1" x14ac:dyDescent="0.4">
      <c r="A37" s="126">
        <f>ROW()</f>
        <v>37</v>
      </c>
      <c r="B37" s="441" t="s">
        <v>266</v>
      </c>
      <c r="D37" s="239"/>
      <c r="E37" s="239"/>
      <c r="F37" s="239"/>
      <c r="G37" s="239"/>
      <c r="H37" s="239"/>
      <c r="I37" s="239">
        <v>0</v>
      </c>
      <c r="J37" s="239"/>
      <c r="K37" s="239">
        <v>0</v>
      </c>
      <c r="L37" s="239"/>
      <c r="M37" s="239">
        <v>32953</v>
      </c>
      <c r="N37" s="239"/>
      <c r="O37" s="239"/>
      <c r="P37" s="239"/>
      <c r="Q37" s="152">
        <f>ROW()</f>
        <v>37</v>
      </c>
      <c r="R37" s="293" t="s">
        <v>267</v>
      </c>
      <c r="S37" s="447">
        <v>2E-3</v>
      </c>
      <c r="T37" s="448">
        <f>SUM(T$17:T$23,T$27:T$29,T31:T32)*S37</f>
        <v>410418.73344885674</v>
      </c>
      <c r="U37" s="448">
        <f>SUM(U$17:U$23,U$27:U$29,U31:U32)*S37</f>
        <v>-410418.73344885674</v>
      </c>
      <c r="V37" s="214">
        <f t="shared" ref="V37:AF37" si="166">SUM(V$17:V$23,V$27:V$32)*$C$41</f>
        <v>0</v>
      </c>
      <c r="W37" s="448">
        <f t="shared" si="166"/>
        <v>0</v>
      </c>
      <c r="X37" s="448">
        <f t="shared" si="166"/>
        <v>0</v>
      </c>
      <c r="Y37" s="448">
        <f t="shared" si="166"/>
        <v>0</v>
      </c>
      <c r="Z37" s="448">
        <f t="shared" si="166"/>
        <v>0</v>
      </c>
      <c r="AA37" s="448">
        <f t="shared" si="166"/>
        <v>0</v>
      </c>
      <c r="AB37" s="448">
        <f t="shared" si="166"/>
        <v>0</v>
      </c>
      <c r="AC37" s="448">
        <f t="shared" si="166"/>
        <v>0</v>
      </c>
      <c r="AD37" s="448">
        <f t="shared" si="166"/>
        <v>0</v>
      </c>
      <c r="AE37" s="448">
        <f t="shared" si="166"/>
        <v>0</v>
      </c>
      <c r="AF37" s="448">
        <f t="shared" si="166"/>
        <v>0</v>
      </c>
      <c r="AH37" s="157"/>
      <c r="AI37" s="157"/>
      <c r="AJ37" s="157"/>
      <c r="AK37" s="157"/>
      <c r="AL37" s="203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X37" s="166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S37" s="239"/>
      <c r="BU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4"/>
      <c r="CT37" s="4"/>
      <c r="CU37" s="4"/>
      <c r="CV37" s="4"/>
      <c r="CW37" s="4"/>
      <c r="CX37" s="4"/>
      <c r="CY37" s="4"/>
      <c r="CZ37" s="4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U37" s="126">
        <f>ROW()</f>
        <v>37</v>
      </c>
      <c r="FV37" s="135" t="s">
        <v>91</v>
      </c>
      <c r="FW37" s="135"/>
      <c r="FX37" s="329">
        <f t="shared" ref="FX37:GH37" si="167">-FX33-FX35</f>
        <v>-6321218.720868825</v>
      </c>
      <c r="FY37" s="329">
        <f t="shared" si="167"/>
        <v>-122822.85124517528</v>
      </c>
      <c r="FZ37" s="329">
        <f t="shared" si="167"/>
        <v>-6444041.5721140001</v>
      </c>
      <c r="GA37" s="329">
        <f t="shared" si="167"/>
        <v>0</v>
      </c>
      <c r="GB37" s="329">
        <f t="shared" si="167"/>
        <v>-6444041.5721140001</v>
      </c>
      <c r="GC37" s="329">
        <f t="shared" si="167"/>
        <v>0</v>
      </c>
      <c r="GD37" s="329">
        <f t="shared" si="167"/>
        <v>-6444041.5721140001</v>
      </c>
      <c r="GE37" s="329">
        <f t="shared" si="167"/>
        <v>0</v>
      </c>
      <c r="GF37" s="329">
        <f t="shared" si="167"/>
        <v>-6444041.5721140001</v>
      </c>
      <c r="GG37" s="329">
        <f t="shared" si="167"/>
        <v>0</v>
      </c>
      <c r="GH37" s="329">
        <f t="shared" si="167"/>
        <v>-6444041.5721140001</v>
      </c>
      <c r="GI37" s="329"/>
      <c r="GJ37" s="329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  <c r="LY37" s="126"/>
      <c r="MO37" s="24">
        <f>ROW()</f>
        <v>37</v>
      </c>
      <c r="MP37" s="4" t="s">
        <v>174</v>
      </c>
      <c r="MR37" s="331"/>
      <c r="MS37" s="331"/>
      <c r="MT37" s="331"/>
      <c r="MU37" s="331"/>
      <c r="MV37" s="331"/>
      <c r="MW37" s="331"/>
      <c r="MX37" s="331"/>
      <c r="MY37" s="331">
        <f t="shared" ref="MY37:NB37" si="168">MY35</f>
        <v>310766.00840534508</v>
      </c>
      <c r="MZ37" s="331">
        <f t="shared" si="168"/>
        <v>310766.00840534508</v>
      </c>
      <c r="NA37" s="331">
        <f t="shared" si="168"/>
        <v>3418426.0924587958</v>
      </c>
      <c r="NB37" s="331">
        <f t="shared" si="168"/>
        <v>3729192.1008641408</v>
      </c>
      <c r="NC37" s="331"/>
      <c r="ND37" s="331"/>
      <c r="NE37" s="126">
        <f>ROW()</f>
        <v>37</v>
      </c>
      <c r="NF37" s="185" t="s">
        <v>245</v>
      </c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 s="126">
        <f>ROW()</f>
        <v>37</v>
      </c>
      <c r="NV37" s="454"/>
      <c r="NW37" s="454"/>
      <c r="NX37" s="455"/>
      <c r="NY37" s="455"/>
      <c r="NZ37" s="455"/>
      <c r="OA37" s="455"/>
      <c r="OB37" s="455"/>
      <c r="OC37" s="395"/>
      <c r="OD37" s="455"/>
      <c r="OE37" s="395"/>
      <c r="OF37" s="455"/>
      <c r="OG37" s="395"/>
      <c r="OH37" s="455"/>
      <c r="OI37" s="395"/>
      <c r="OJ37" s="455"/>
      <c r="OK37" s="130"/>
      <c r="OL37" s="130"/>
      <c r="OM37" s="130"/>
      <c r="ON37" s="130"/>
      <c r="OO37" s="130"/>
      <c r="OP37" s="130"/>
      <c r="OQ37" s="130"/>
      <c r="OR37" s="130"/>
      <c r="OS37" s="130"/>
      <c r="OT37" s="130"/>
      <c r="OU37" s="130"/>
      <c r="OV37" s="130"/>
      <c r="OW37" s="130"/>
      <c r="OX37" s="130"/>
      <c r="OY37" s="130"/>
      <c r="OZ37" s="130"/>
      <c r="PA37" s="126"/>
      <c r="PB37" s="130"/>
      <c r="PC37" s="130"/>
      <c r="PD37" s="130"/>
      <c r="PE37" s="130"/>
      <c r="PF37" s="130"/>
      <c r="PG37" s="130"/>
      <c r="PH37" s="130"/>
      <c r="PI37" s="130"/>
      <c r="PJ37" s="130"/>
      <c r="PK37" s="130"/>
      <c r="PL37" s="130"/>
      <c r="PM37" s="130"/>
      <c r="PN37" s="130"/>
      <c r="PO37" s="130"/>
      <c r="PP37" s="130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456"/>
      <c r="QH37" s="3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M37" s="142">
        <f>ROW()</f>
        <v>37</v>
      </c>
      <c r="RN37" s="27" t="s">
        <v>114</v>
      </c>
      <c r="RO37" s="233"/>
      <c r="RP37" s="288"/>
      <c r="RQ37" s="288"/>
      <c r="RR37" s="288"/>
      <c r="RS37" s="288">
        <v>0</v>
      </c>
      <c r="RT37" s="290">
        <f t="shared" si="159"/>
        <v>0</v>
      </c>
      <c r="RU37" s="288">
        <v>0</v>
      </c>
      <c r="RV37" s="290">
        <f t="shared" si="160"/>
        <v>0</v>
      </c>
      <c r="RW37" s="288">
        <v>0</v>
      </c>
      <c r="RX37" s="290">
        <f t="shared" si="161"/>
        <v>0</v>
      </c>
      <c r="RY37" s="288">
        <v>0</v>
      </c>
      <c r="RZ37" s="290">
        <f t="shared" si="162"/>
        <v>0</v>
      </c>
      <c r="SA37" s="288"/>
      <c r="SB37" s="290"/>
    </row>
    <row r="38" spans="1:496" ht="16.5" customHeight="1" thickTop="1" x14ac:dyDescent="0.35">
      <c r="A38" s="126">
        <f>ROW()</f>
        <v>38</v>
      </c>
      <c r="B38" s="441" t="s">
        <v>268</v>
      </c>
      <c r="C38" s="174"/>
      <c r="D38" s="183"/>
      <c r="E38" s="183">
        <v>0</v>
      </c>
      <c r="F38" s="237"/>
      <c r="G38" s="183">
        <v>0</v>
      </c>
      <c r="H38" s="237"/>
      <c r="I38" s="183">
        <v>0</v>
      </c>
      <c r="J38" s="237"/>
      <c r="K38" s="183">
        <v>-2212000</v>
      </c>
      <c r="L38" s="237"/>
      <c r="M38" s="183">
        <v>0</v>
      </c>
      <c r="N38" s="237"/>
      <c r="O38" s="183"/>
      <c r="P38" s="457"/>
      <c r="Q38" s="152">
        <f>ROW()</f>
        <v>38</v>
      </c>
      <c r="R38" s="293" t="s">
        <v>269</v>
      </c>
      <c r="S38" s="447">
        <v>3.8455000000000003E-2</v>
      </c>
      <c r="T38" s="448">
        <f>SUM(T$17:T$23,T$27:T$29,T31:T32)*S38</f>
        <v>7891326.1973878928</v>
      </c>
      <c r="U38" s="448">
        <f>SUM(U$17:U$23,U$27:U$29,U31:U32)*S38</f>
        <v>-7891326.1973878928</v>
      </c>
      <c r="V38" s="214">
        <f t="shared" ref="V38:AF38" si="169">SUM(V$17:V$23,V$27:V$32)*$C$42</f>
        <v>0</v>
      </c>
      <c r="W38" s="448">
        <f t="shared" si="169"/>
        <v>0</v>
      </c>
      <c r="X38" s="448">
        <f t="shared" si="169"/>
        <v>0</v>
      </c>
      <c r="Y38" s="448">
        <f t="shared" si="169"/>
        <v>0</v>
      </c>
      <c r="Z38" s="448">
        <f t="shared" si="169"/>
        <v>0</v>
      </c>
      <c r="AA38" s="448">
        <f t="shared" si="169"/>
        <v>0</v>
      </c>
      <c r="AB38" s="448">
        <f t="shared" si="169"/>
        <v>0</v>
      </c>
      <c r="AC38" s="448">
        <f t="shared" si="169"/>
        <v>0</v>
      </c>
      <c r="AD38" s="448">
        <f t="shared" si="169"/>
        <v>0</v>
      </c>
      <c r="AE38" s="448">
        <f t="shared" si="169"/>
        <v>0</v>
      </c>
      <c r="AF38" s="448">
        <f t="shared" si="169"/>
        <v>0</v>
      </c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X38" s="166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U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4"/>
      <c r="CT38" s="4"/>
      <c r="CU38" s="4"/>
      <c r="CV38" s="4"/>
      <c r="CW38" s="4"/>
      <c r="CX38" s="4"/>
      <c r="CY38" s="4"/>
      <c r="CZ38" s="4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U38" s="126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LY38" s="126"/>
      <c r="MO38" s="24">
        <f>ROW()</f>
        <v>38</v>
      </c>
      <c r="MP38" s="4" t="s">
        <v>161</v>
      </c>
      <c r="MR38" s="331"/>
      <c r="MS38" s="331"/>
      <c r="MT38" s="331"/>
      <c r="MU38" s="331"/>
      <c r="MV38" s="331"/>
      <c r="MW38" s="331"/>
      <c r="MX38" s="331"/>
      <c r="MY38" s="331"/>
      <c r="MZ38" s="331"/>
      <c r="NA38" s="331"/>
      <c r="NB38" s="331"/>
      <c r="NC38" s="331"/>
      <c r="ND38" s="331"/>
      <c r="NE38" s="126">
        <f>ROW()</f>
        <v>38</v>
      </c>
      <c r="NF38" s="260" t="s">
        <v>270</v>
      </c>
      <c r="NG38" s="641">
        <v>2.5499999999999998E-2</v>
      </c>
      <c r="NH38" s="261"/>
      <c r="NI38" s="261"/>
      <c r="NJ38" s="261"/>
      <c r="NK38" s="261"/>
      <c r="NL38" s="261"/>
      <c r="NM38" s="261"/>
      <c r="NN38" s="261">
        <f t="shared" ref="NN38" si="170">SUM(NJ38:NM38)</f>
        <v>0</v>
      </c>
      <c r="NO38" s="458">
        <v>-3646884.7406959124</v>
      </c>
      <c r="NP38" s="458">
        <f>SUM(NN38:NO38)</f>
        <v>-3646884.7406959124</v>
      </c>
      <c r="NQ38" s="458">
        <f>+NJ35*NG38</f>
        <v>0</v>
      </c>
      <c r="NR38" s="458">
        <f>SUM(NP38:NQ38)</f>
        <v>-3646884.7406959124</v>
      </c>
      <c r="NS38" s="261"/>
      <c r="NT38" s="261"/>
      <c r="NU38" s="261"/>
      <c r="NV38" s="261"/>
      <c r="NW38" s="459"/>
      <c r="NX38" s="460"/>
      <c r="NY38" s="460"/>
      <c r="NZ38" s="460"/>
      <c r="OA38" s="460"/>
      <c r="OB38" s="460"/>
      <c r="OC38" s="395"/>
      <c r="OD38" s="460"/>
      <c r="OE38" s="395"/>
      <c r="OF38" s="460"/>
      <c r="OG38" s="395"/>
      <c r="OH38" s="460"/>
      <c r="OI38" s="395"/>
      <c r="OJ38" s="46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26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456"/>
      <c r="QH38" s="3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M38" s="142">
        <f>ROW()</f>
        <v>38</v>
      </c>
      <c r="RN38" s="27" t="s">
        <v>140</v>
      </c>
      <c r="RO38" s="233"/>
      <c r="RP38" s="235"/>
      <c r="RQ38" s="235"/>
      <c r="RR38" s="235"/>
      <c r="RS38" s="235">
        <f t="shared" ref="RS38:RZ38" si="171">SUM(RS34:RS37)</f>
        <v>267562.39000000007</v>
      </c>
      <c r="RT38" s="235">
        <f t="shared" si="171"/>
        <v>267562.39000000007</v>
      </c>
      <c r="RU38" s="235">
        <f t="shared" si="171"/>
        <v>1002724.49</v>
      </c>
      <c r="RV38" s="235">
        <f t="shared" si="171"/>
        <v>1270286.8800000001</v>
      </c>
      <c r="RW38" s="235">
        <f t="shared" si="171"/>
        <v>158334.52000000022</v>
      </c>
      <c r="RX38" s="235">
        <f t="shared" si="171"/>
        <v>1428621.4000000004</v>
      </c>
      <c r="RY38" s="235">
        <f t="shared" si="171"/>
        <v>313509.60000000027</v>
      </c>
      <c r="RZ38" s="235">
        <f t="shared" si="171"/>
        <v>1742131.0000000005</v>
      </c>
      <c r="SA38" s="235"/>
      <c r="SB38" s="235"/>
    </row>
    <row r="39" spans="1:496" x14ac:dyDescent="0.35">
      <c r="A39" s="126">
        <f>ROW()</f>
        <v>39</v>
      </c>
      <c r="B39" s="291" t="s">
        <v>271</v>
      </c>
      <c r="C39" s="132"/>
      <c r="D39" s="183"/>
      <c r="E39" s="183">
        <v>0</v>
      </c>
      <c r="F39" s="237"/>
      <c r="G39" s="183">
        <v>-9568514.5900000017</v>
      </c>
      <c r="H39" s="237"/>
      <c r="I39" s="183">
        <v>0</v>
      </c>
      <c r="J39" s="237"/>
      <c r="K39" s="183">
        <v>0</v>
      </c>
      <c r="L39" s="237"/>
      <c r="M39" s="183">
        <v>0</v>
      </c>
      <c r="N39" s="237"/>
      <c r="O39" s="183"/>
      <c r="P39" s="457"/>
      <c r="Q39" s="152">
        <f>ROW()</f>
        <v>39</v>
      </c>
      <c r="R39" s="304" t="s">
        <v>256</v>
      </c>
      <c r="S39" s="461"/>
      <c r="T39" s="462">
        <f>SUM(T36:T38)</f>
        <v>9778636.7431524601</v>
      </c>
      <c r="U39" s="462">
        <f>SUM(U36:U38)</f>
        <v>-9778636.7431524601</v>
      </c>
      <c r="V39" s="462">
        <f>SUM(V36:V38)</f>
        <v>0</v>
      </c>
      <c r="W39" s="463">
        <f>SUM(W36:W38)</f>
        <v>0</v>
      </c>
      <c r="X39" s="463">
        <f>SUM(X36:X38)</f>
        <v>0</v>
      </c>
      <c r="Y39" s="463">
        <f t="shared" ref="Y39:AF39" si="172">SUM(Y36:Y38)</f>
        <v>0</v>
      </c>
      <c r="Z39" s="463">
        <f t="shared" si="172"/>
        <v>0</v>
      </c>
      <c r="AA39" s="463">
        <f t="shared" si="172"/>
        <v>0</v>
      </c>
      <c r="AB39" s="463">
        <f t="shared" si="172"/>
        <v>0</v>
      </c>
      <c r="AC39" s="463">
        <f t="shared" si="172"/>
        <v>0</v>
      </c>
      <c r="AD39" s="463">
        <f t="shared" si="172"/>
        <v>0</v>
      </c>
      <c r="AE39" s="463">
        <f t="shared" si="172"/>
        <v>0</v>
      </c>
      <c r="AF39" s="463">
        <f t="shared" si="172"/>
        <v>0</v>
      </c>
      <c r="AG39" s="464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X39" s="166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S39" s="239">
        <f>+BS38+BS37</f>
        <v>0</v>
      </c>
      <c r="BU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4"/>
      <c r="CT39" s="4"/>
      <c r="CU39" s="4"/>
      <c r="CV39" s="4"/>
      <c r="CW39" s="4"/>
      <c r="CX39" s="4"/>
      <c r="CY39" s="4"/>
      <c r="CZ39" s="4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  <c r="LY39" s="126"/>
      <c r="MO39" s="24">
        <f>ROW()</f>
        <v>39</v>
      </c>
      <c r="MP39" s="4" t="s">
        <v>147</v>
      </c>
      <c r="MQ39" s="336">
        <v>0.21</v>
      </c>
      <c r="MR39" s="300"/>
      <c r="MS39" s="300"/>
      <c r="MT39" s="300"/>
      <c r="MU39" s="300"/>
      <c r="MV39" s="331"/>
      <c r="MW39" s="300"/>
      <c r="MX39" s="300">
        <f>-$MQ$39*MX37</f>
        <v>0</v>
      </c>
      <c r="MY39" s="300">
        <f t="shared" ref="MY39:NB39" si="173">-$MQ$39*MY37</f>
        <v>-65260.861765122463</v>
      </c>
      <c r="MZ39" s="300">
        <f t="shared" si="173"/>
        <v>-65260.861765122463</v>
      </c>
      <c r="NA39" s="300">
        <f t="shared" si="173"/>
        <v>-717869.47941634711</v>
      </c>
      <c r="NB39" s="300">
        <f t="shared" si="173"/>
        <v>-783130.3411814695</v>
      </c>
      <c r="NC39" s="300"/>
      <c r="ND39" s="300"/>
      <c r="NE39" s="126">
        <f>ROW()</f>
        <v>39</v>
      </c>
      <c r="NF39" s="260" t="s">
        <v>520</v>
      </c>
      <c r="NG39" s="339"/>
      <c r="NH39" s="243"/>
      <c r="NI39" s="243"/>
      <c r="NJ39" s="243">
        <v>6268196.7300000004</v>
      </c>
      <c r="NK39" s="243">
        <v>-6268196.7300000004</v>
      </c>
      <c r="NL39" s="243">
        <f>SUM(NJ39:NK39)</f>
        <v>0</v>
      </c>
      <c r="NM39" s="243"/>
      <c r="NN39" s="243">
        <f>SUM(NL39:NM39)</f>
        <v>0</v>
      </c>
      <c r="NO39" s="458">
        <v>-707168.95969799394</v>
      </c>
      <c r="NP39" s="458">
        <f>SUM(NN39:NO39)</f>
        <v>-707168.95969799394</v>
      </c>
      <c r="NQ39" s="458">
        <v>-2318915.7343373997</v>
      </c>
      <c r="NR39" s="458">
        <f>SUM(NP39:NQ39)</f>
        <v>-3026084.6940353937</v>
      </c>
      <c r="NS39" s="243"/>
      <c r="NT39" s="243"/>
      <c r="NU39" s="126">
        <f>ROW()</f>
        <v>39</v>
      </c>
      <c r="NV39" s="439" t="s">
        <v>272</v>
      </c>
      <c r="NW39" s="361"/>
      <c r="NX39" s="360">
        <v>-11323975.769400001</v>
      </c>
      <c r="NY39" s="360">
        <v>0</v>
      </c>
      <c r="NZ39" s="360">
        <f>SUM(NX39:NY39)</f>
        <v>-11323975.769400001</v>
      </c>
      <c r="OA39" s="360">
        <v>11323975.769400001</v>
      </c>
      <c r="OB39" s="360">
        <f>SUM(NZ39:OA39)</f>
        <v>0</v>
      </c>
      <c r="OC39" s="360">
        <v>0</v>
      </c>
      <c r="OD39" s="360">
        <f>SUM(OB39:OC39)</f>
        <v>0</v>
      </c>
      <c r="OE39" s="395">
        <v>0</v>
      </c>
      <c r="OF39" s="360">
        <f>SUM(OD39:OE39)</f>
        <v>0</v>
      </c>
      <c r="OG39" s="395">
        <v>0</v>
      </c>
      <c r="OH39" s="360">
        <f>SUM(OF39:OG39)</f>
        <v>0</v>
      </c>
      <c r="OI39" s="395"/>
      <c r="OJ39" s="360"/>
      <c r="OK39" s="130"/>
      <c r="OL39" s="130"/>
      <c r="OM39" s="130"/>
      <c r="ON39" s="130"/>
      <c r="OO39" s="130"/>
      <c r="OP39" s="130"/>
      <c r="OQ39" s="130"/>
      <c r="OR39" s="130"/>
      <c r="OS39" s="130"/>
      <c r="OT39" s="130"/>
      <c r="OU39" s="130"/>
      <c r="OV39" s="130"/>
      <c r="OW39" s="130"/>
      <c r="OX39" s="130"/>
      <c r="OY39" s="130"/>
      <c r="OZ39" s="130"/>
      <c r="PA39" s="126"/>
      <c r="PB39" s="130"/>
      <c r="PC39" s="130"/>
      <c r="PD39" s="130"/>
      <c r="PE39" s="130"/>
      <c r="PF39" s="130"/>
      <c r="PG39" s="130"/>
      <c r="PH39" s="130"/>
      <c r="PI39" s="130"/>
      <c r="PJ39" s="130"/>
      <c r="PK39" s="130"/>
      <c r="PL39" s="130"/>
      <c r="PM39" s="130"/>
      <c r="PN39" s="130"/>
      <c r="PO39" s="130"/>
      <c r="PP39" s="130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456"/>
      <c r="QH39" s="3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M39" s="142">
        <f>ROW()</f>
        <v>39</v>
      </c>
      <c r="RN39" s="27"/>
      <c r="RO39" s="233"/>
      <c r="RP39" s="235"/>
      <c r="RQ39" s="235"/>
      <c r="RR39" s="235"/>
      <c r="RS39" s="235"/>
      <c r="RT39" s="235"/>
      <c r="RU39" s="235"/>
      <c r="RV39" s="235"/>
      <c r="RW39" s="235"/>
      <c r="RX39" s="235"/>
      <c r="RY39" s="235"/>
      <c r="RZ39" s="235"/>
      <c r="SA39" s="235"/>
      <c r="SB39" s="235"/>
    </row>
    <row r="40" spans="1:496" ht="15" thickBot="1" x14ac:dyDescent="0.4">
      <c r="A40" s="126">
        <f>ROW()</f>
        <v>40</v>
      </c>
      <c r="B40" s="441" t="s">
        <v>273</v>
      </c>
      <c r="C40" s="132"/>
      <c r="D40" s="183"/>
      <c r="E40" s="183">
        <v>-982036.84</v>
      </c>
      <c r="F40" s="237"/>
      <c r="G40" s="183">
        <v>0</v>
      </c>
      <c r="H40" s="237"/>
      <c r="I40" s="183">
        <v>0</v>
      </c>
      <c r="J40" s="237"/>
      <c r="K40" s="183">
        <v>0</v>
      </c>
      <c r="L40" s="237"/>
      <c r="M40" s="183">
        <v>0</v>
      </c>
      <c r="N40" s="237"/>
      <c r="O40" s="183"/>
      <c r="P40" s="457"/>
      <c r="Q40" s="152">
        <f>ROW()</f>
        <v>40</v>
      </c>
      <c r="R40" s="304"/>
      <c r="S40" s="201"/>
      <c r="T40" s="443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X40" s="166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U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4"/>
      <c r="CT40" s="4"/>
      <c r="CU40" s="4"/>
      <c r="CV40" s="4"/>
      <c r="CW40" s="4"/>
      <c r="CX40" s="4"/>
      <c r="CY40" s="4"/>
      <c r="CZ40" s="4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  <c r="JM40" s="15"/>
      <c r="LY40" s="126"/>
      <c r="MO40" s="24">
        <f>ROW()</f>
        <v>40</v>
      </c>
      <c r="MP40" s="4" t="s">
        <v>91</v>
      </c>
      <c r="MR40" s="466"/>
      <c r="MS40" s="466"/>
      <c r="MT40" s="466"/>
      <c r="MU40" s="466"/>
      <c r="MV40" s="466"/>
      <c r="MW40" s="466"/>
      <c r="MX40" s="466">
        <f t="shared" ref="MX40:NB40" si="174">-MX37-MX39</f>
        <v>0</v>
      </c>
      <c r="MY40" s="466">
        <f t="shared" si="174"/>
        <v>-245505.14664022264</v>
      </c>
      <c r="MZ40" s="466">
        <f t="shared" si="174"/>
        <v>-245505.14664022264</v>
      </c>
      <c r="NA40" s="466">
        <f t="shared" si="174"/>
        <v>-2700556.6130424486</v>
      </c>
      <c r="NB40" s="466">
        <f t="shared" si="174"/>
        <v>-2946061.7596826712</v>
      </c>
      <c r="NC40" s="466"/>
      <c r="ND40" s="466"/>
      <c r="NE40" s="126">
        <f>ROW()</f>
        <v>40</v>
      </c>
      <c r="NF40" s="359" t="s">
        <v>521</v>
      </c>
      <c r="NG40" s="465"/>
      <c r="NH40" s="282"/>
      <c r="NI40" s="282"/>
      <c r="NJ40" s="282"/>
      <c r="NK40" s="282"/>
      <c r="NL40" s="282">
        <f>SUM(NJ40:NK40)</f>
        <v>0</v>
      </c>
      <c r="NM40" s="282"/>
      <c r="NN40" s="282">
        <f>SUM(NL40:NM40)</f>
        <v>0</v>
      </c>
      <c r="NO40" s="458">
        <v>-4436949.6530361781</v>
      </c>
      <c r="NP40" s="458">
        <f>SUM(NN40:NO40)</f>
        <v>-4436949.6530361781</v>
      </c>
      <c r="NQ40" s="458">
        <v>0</v>
      </c>
      <c r="NR40" s="458">
        <f>SUM(NP40:NQ40)</f>
        <v>-4436949.6530361781</v>
      </c>
      <c r="NS40" s="282"/>
      <c r="NT40" s="282"/>
      <c r="NU40" s="126">
        <f>ROW()</f>
        <v>40</v>
      </c>
      <c r="NV40" s="439" t="s">
        <v>274</v>
      </c>
      <c r="NW40" s="439"/>
      <c r="NX40" s="360">
        <v>0</v>
      </c>
      <c r="NY40" s="360">
        <v>0</v>
      </c>
      <c r="NZ40" s="360">
        <f>SUM(NX40:NY40)</f>
        <v>0</v>
      </c>
      <c r="OA40" s="360">
        <v>0</v>
      </c>
      <c r="OB40" s="360">
        <f>SUM(NZ40:OA40)</f>
        <v>0</v>
      </c>
      <c r="OC40" s="360">
        <v>0</v>
      </c>
      <c r="OD40" s="360">
        <f>SUM(OB40:OC40)</f>
        <v>0</v>
      </c>
      <c r="OE40" s="395">
        <v>3914117.645152315</v>
      </c>
      <c r="OF40" s="360">
        <f>SUM(OD40:OE40)</f>
        <v>3914117.645152315</v>
      </c>
      <c r="OG40" s="395">
        <v>0</v>
      </c>
      <c r="OH40" s="360">
        <f>SUM(OF40:OG40)</f>
        <v>3914117.645152315</v>
      </c>
      <c r="OI40" s="395"/>
      <c r="OJ40" s="360"/>
      <c r="OK40" s="130"/>
      <c r="OL40" s="130"/>
      <c r="OM40" s="130"/>
      <c r="ON40" s="130"/>
      <c r="OO40" s="130"/>
      <c r="OP40" s="130"/>
      <c r="OQ40" s="130"/>
      <c r="OR40" s="130"/>
      <c r="OS40" s="130"/>
      <c r="OT40" s="130"/>
      <c r="OU40" s="130"/>
      <c r="OV40" s="130"/>
      <c r="OW40" s="130"/>
      <c r="OX40" s="130"/>
      <c r="OY40" s="130"/>
      <c r="OZ40" s="130"/>
      <c r="PA40" s="126"/>
      <c r="PB40" s="130"/>
      <c r="PC40" s="130"/>
      <c r="PD40" s="130"/>
      <c r="PE40" s="130"/>
      <c r="PF40" s="130"/>
      <c r="PG40" s="130"/>
      <c r="PH40" s="130"/>
      <c r="PI40" s="130"/>
      <c r="PJ40" s="130"/>
      <c r="PK40" s="130"/>
      <c r="PL40" s="130"/>
      <c r="PM40" s="130"/>
      <c r="PN40" s="130"/>
      <c r="PO40" s="130"/>
      <c r="PP40" s="130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456"/>
      <c r="QH40" s="3"/>
      <c r="QI40" s="27"/>
      <c r="QJ40" s="27"/>
      <c r="QK40" s="27"/>
      <c r="QL40" s="27"/>
      <c r="QM40" s="193"/>
      <c r="QN40" s="27"/>
      <c r="QO40" s="193"/>
      <c r="QP40" s="27"/>
      <c r="QQ40" s="193"/>
      <c r="QR40" s="27"/>
      <c r="QS40" s="193"/>
      <c r="QT40" s="27"/>
      <c r="QU40" s="193"/>
      <c r="QV40" s="27"/>
      <c r="QW40" s="27"/>
      <c r="QX40" s="27"/>
      <c r="QY40" s="27"/>
      <c r="QZ40" s="27"/>
      <c r="RA40" s="27"/>
      <c r="RM40" s="142">
        <f>ROW()</f>
        <v>40</v>
      </c>
      <c r="RN40" s="27" t="s">
        <v>168</v>
      </c>
      <c r="RO40" s="233"/>
      <c r="RP40" s="235"/>
      <c r="RQ40" s="235"/>
      <c r="RR40" s="235"/>
      <c r="RS40" s="235">
        <f t="shared" ref="RS40:RZ40" si="175">RS38</f>
        <v>267562.39000000007</v>
      </c>
      <c r="RT40" s="235">
        <f t="shared" si="175"/>
        <v>267562.39000000007</v>
      </c>
      <c r="RU40" s="235">
        <f t="shared" si="175"/>
        <v>1002724.49</v>
      </c>
      <c r="RV40" s="235">
        <f t="shared" si="175"/>
        <v>1270286.8800000001</v>
      </c>
      <c r="RW40" s="235">
        <f t="shared" si="175"/>
        <v>158334.52000000022</v>
      </c>
      <c r="RX40" s="235">
        <f t="shared" si="175"/>
        <v>1428621.4000000004</v>
      </c>
      <c r="RY40" s="235">
        <f t="shared" si="175"/>
        <v>313509.60000000027</v>
      </c>
      <c r="RZ40" s="235">
        <f t="shared" si="175"/>
        <v>1742131.0000000005</v>
      </c>
      <c r="SA40" s="235"/>
      <c r="SB40" s="235"/>
    </row>
    <row r="41" spans="1:496" ht="15" thickTop="1" x14ac:dyDescent="0.35">
      <c r="A41" s="126">
        <f>ROW()</f>
        <v>41</v>
      </c>
      <c r="B41" s="441" t="s">
        <v>275</v>
      </c>
      <c r="C41" s="132"/>
      <c r="D41" s="183"/>
      <c r="E41" s="183">
        <v>-8794531.2800000012</v>
      </c>
      <c r="F41" s="237"/>
      <c r="G41" s="183">
        <v>0</v>
      </c>
      <c r="H41" s="237"/>
      <c r="I41" s="183">
        <v>0</v>
      </c>
      <c r="J41" s="237"/>
      <c r="K41" s="183">
        <v>0</v>
      </c>
      <c r="L41" s="237"/>
      <c r="M41" s="183">
        <v>0</v>
      </c>
      <c r="N41" s="237"/>
      <c r="O41" s="183"/>
      <c r="P41" s="457"/>
      <c r="Q41" s="152">
        <f>ROW()</f>
        <v>41</v>
      </c>
      <c r="R41" s="171" t="s">
        <v>276</v>
      </c>
      <c r="T41" s="46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X41" s="166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U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4"/>
      <c r="CT41" s="4"/>
      <c r="CU41" s="4"/>
      <c r="CV41" s="4"/>
      <c r="CW41" s="4"/>
      <c r="CX41" s="4"/>
      <c r="CY41" s="4"/>
      <c r="CZ41" s="4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  <c r="JM41" s="15"/>
      <c r="LY41" s="126"/>
      <c r="MO41" s="24">
        <f>ROW()</f>
        <v>41</v>
      </c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126">
        <f>ROW()</f>
        <v>41</v>
      </c>
      <c r="NF41" s="358" t="s">
        <v>263</v>
      </c>
      <c r="NG41" s="358"/>
      <c r="NH41" s="468">
        <f>SUM(NH38:NH40)</f>
        <v>0</v>
      </c>
      <c r="NI41" s="468">
        <f t="shared" ref="NI41:NR41" si="176">SUM(NI38:NI40)</f>
        <v>0</v>
      </c>
      <c r="NJ41" s="468">
        <f t="shared" si="176"/>
        <v>6268196.7300000004</v>
      </c>
      <c r="NK41" s="468">
        <f t="shared" si="176"/>
        <v>-6268196.7300000004</v>
      </c>
      <c r="NL41" s="468">
        <f t="shared" si="176"/>
        <v>0</v>
      </c>
      <c r="NM41" s="468">
        <f t="shared" si="176"/>
        <v>0</v>
      </c>
      <c r="NN41" s="468">
        <f t="shared" si="176"/>
        <v>0</v>
      </c>
      <c r="NO41" s="469">
        <f t="shared" si="176"/>
        <v>-8791003.3534300849</v>
      </c>
      <c r="NP41" s="469">
        <f t="shared" si="176"/>
        <v>-8791003.3534300849</v>
      </c>
      <c r="NQ41" s="469">
        <f t="shared" si="176"/>
        <v>-2318915.7343373997</v>
      </c>
      <c r="NR41" s="469">
        <f t="shared" si="176"/>
        <v>-11109919.087767486</v>
      </c>
      <c r="NS41" s="468"/>
      <c r="NT41" s="468"/>
      <c r="NU41" s="126">
        <f>ROW()</f>
        <v>41</v>
      </c>
      <c r="NV41" s="439" t="s">
        <v>277</v>
      </c>
      <c r="NW41" s="439"/>
      <c r="NX41" s="360">
        <v>0</v>
      </c>
      <c r="NY41" s="360">
        <v>0</v>
      </c>
      <c r="NZ41" s="360">
        <f>SUM(NX41:NY41)</f>
        <v>0</v>
      </c>
      <c r="OA41" s="360">
        <v>0</v>
      </c>
      <c r="OB41" s="360">
        <f>SUM(NZ41:OA41)</f>
        <v>0</v>
      </c>
      <c r="OC41" s="360">
        <v>0</v>
      </c>
      <c r="OD41" s="360">
        <f>SUM(OB41:OC41)</f>
        <v>0</v>
      </c>
      <c r="OE41" s="395">
        <v>173621.93722130067</v>
      </c>
      <c r="OF41" s="360">
        <f>SUM(OD41:OE41)</f>
        <v>173621.93722130067</v>
      </c>
      <c r="OG41" s="395">
        <v>0</v>
      </c>
      <c r="OH41" s="360">
        <f>SUM(OF41:OG41)</f>
        <v>173621.93722130067</v>
      </c>
      <c r="OI41" s="395"/>
      <c r="OJ41" s="360"/>
      <c r="OK41" s="130"/>
      <c r="OL41" s="130"/>
      <c r="OM41" s="130"/>
      <c r="ON41" s="130"/>
      <c r="OO41" s="130"/>
      <c r="OP41" s="130"/>
      <c r="OQ41" s="130"/>
      <c r="OR41" s="130"/>
      <c r="OS41" s="130"/>
      <c r="OT41" s="130"/>
      <c r="OU41" s="130"/>
      <c r="OV41" s="130"/>
      <c r="OW41" s="130"/>
      <c r="OX41" s="130"/>
      <c r="OY41" s="130"/>
      <c r="OZ41" s="130"/>
      <c r="PA41" s="126"/>
      <c r="PB41" s="130"/>
      <c r="PC41" s="130"/>
      <c r="PD41" s="130"/>
      <c r="PE41" s="130"/>
      <c r="PF41" s="130"/>
      <c r="PG41" s="130"/>
      <c r="PH41" s="130"/>
      <c r="PI41" s="130"/>
      <c r="PJ41" s="130"/>
      <c r="PK41" s="130"/>
      <c r="PL41" s="130"/>
      <c r="PM41" s="130"/>
      <c r="PN41" s="130"/>
      <c r="PO41" s="130"/>
      <c r="PP41" s="130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126"/>
      <c r="QH41" s="130"/>
      <c r="QI41" s="130"/>
      <c r="QJ41" s="130"/>
      <c r="QK41" s="130"/>
      <c r="QL41" s="470"/>
      <c r="QM41" s="470"/>
      <c r="QN41" s="470"/>
      <c r="QO41" s="470"/>
      <c r="QP41" s="470"/>
      <c r="QQ41" s="470"/>
      <c r="QR41" s="470"/>
      <c r="QS41" s="470"/>
      <c r="QT41" s="470"/>
      <c r="QU41" s="470"/>
      <c r="QV41" s="470"/>
      <c r="QW41" s="27"/>
      <c r="QX41" s="27"/>
      <c r="QY41" s="27"/>
      <c r="QZ41" s="27"/>
      <c r="RA41" s="27"/>
      <c r="RM41" s="142">
        <f>ROW()</f>
        <v>41</v>
      </c>
      <c r="RN41" s="27"/>
      <c r="RO41" s="233"/>
      <c r="RP41" s="192"/>
      <c r="RQ41" s="192"/>
      <c r="RR41" s="192"/>
      <c r="RS41" s="192"/>
      <c r="RT41" s="192"/>
      <c r="RU41" s="192"/>
      <c r="RV41" s="192"/>
      <c r="RW41" s="192"/>
      <c r="RX41" s="192"/>
      <c r="RY41" s="192"/>
      <c r="RZ41" s="192"/>
      <c r="SA41" s="192"/>
      <c r="SB41" s="192"/>
    </row>
    <row r="42" spans="1:496" x14ac:dyDescent="0.35">
      <c r="A42" s="126">
        <f>ROW()</f>
        <v>42</v>
      </c>
      <c r="B42" s="441" t="s">
        <v>278</v>
      </c>
      <c r="D42" s="183"/>
      <c r="E42" s="183">
        <v>-15933544.380000001</v>
      </c>
      <c r="F42" s="237"/>
      <c r="G42" s="183">
        <v>0</v>
      </c>
      <c r="H42" s="237"/>
      <c r="I42" s="183">
        <v>0</v>
      </c>
      <c r="J42" s="237"/>
      <c r="K42" s="183">
        <v>0</v>
      </c>
      <c r="L42" s="237"/>
      <c r="M42" s="183">
        <v>0</v>
      </c>
      <c r="N42" s="237"/>
      <c r="O42" s="183"/>
      <c r="P42" s="457"/>
      <c r="Q42" s="152">
        <f>ROW()</f>
        <v>42</v>
      </c>
      <c r="R42" s="200" t="s">
        <v>279</v>
      </c>
      <c r="S42" s="4">
        <f>T42/T17</f>
        <v>0.95214466527082253</v>
      </c>
      <c r="T42" s="334">
        <v>88978068.780000001</v>
      </c>
      <c r="U42" s="239">
        <f t="shared" ref="U42:U53" si="177">-T42</f>
        <v>-88978068.780000001</v>
      </c>
      <c r="V42" s="239">
        <f t="shared" ref="V42:V53" si="178">+U42+T42</f>
        <v>0</v>
      </c>
      <c r="W42" s="240"/>
      <c r="X42" s="240">
        <f t="shared" ref="X42:X53" si="179">+W42+V42</f>
        <v>0</v>
      </c>
      <c r="Y42" s="240"/>
      <c r="Z42" s="240">
        <f t="shared" ref="Z42:Z53" si="180">+Y42+X42</f>
        <v>0</v>
      </c>
      <c r="AA42" s="240"/>
      <c r="AB42" s="240">
        <f t="shared" ref="AB42:AB53" si="181">+AA42+Z42</f>
        <v>0</v>
      </c>
      <c r="AC42" s="240"/>
      <c r="AD42" s="240">
        <f t="shared" ref="AD42:AD53" si="182">+AC42+AB42</f>
        <v>0</v>
      </c>
      <c r="AE42" s="240"/>
      <c r="AF42" s="240">
        <f t="shared" ref="AF42:AF53" si="183">+AE42+AD42</f>
        <v>0</v>
      </c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X42" s="166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U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4"/>
      <c r="CT42" s="4"/>
      <c r="CU42" s="4"/>
      <c r="CV42" s="4"/>
      <c r="CW42" s="4"/>
      <c r="CX42" s="4"/>
      <c r="CY42" s="4"/>
      <c r="CZ42" s="4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  <c r="JM42" s="15"/>
      <c r="KW42" s="471"/>
      <c r="LY42" s="126"/>
      <c r="MO42" s="24">
        <f>ROW()</f>
        <v>42</v>
      </c>
      <c r="MP42" s="358" t="s">
        <v>280</v>
      </c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126">
        <f>ROW()</f>
        <v>42</v>
      </c>
      <c r="NF42" s="358" t="s">
        <v>161</v>
      </c>
      <c r="NG42" s="358"/>
      <c r="NH42" s="282"/>
      <c r="NI42" s="282"/>
      <c r="NJ42" s="282"/>
      <c r="NK42" s="282"/>
      <c r="NL42" s="282"/>
      <c r="NM42" s="282"/>
      <c r="NN42" s="282"/>
      <c r="NO42" s="469"/>
      <c r="NP42" s="469"/>
      <c r="NQ42" s="469"/>
      <c r="NR42" s="469"/>
      <c r="NS42" s="282"/>
      <c r="NT42" s="282"/>
      <c r="NU42" s="126">
        <f>ROW()</f>
        <v>42</v>
      </c>
      <c r="NV42" s="439" t="s">
        <v>281</v>
      </c>
      <c r="NW42" s="361"/>
      <c r="NX42" s="279">
        <v>0</v>
      </c>
      <c r="NY42" s="279">
        <v>0</v>
      </c>
      <c r="NZ42" s="279">
        <f>SUM(NX42:NY42)</f>
        <v>0</v>
      </c>
      <c r="OA42" s="279">
        <v>0</v>
      </c>
      <c r="OB42" s="279">
        <f>SUM(NZ42:OA42)</f>
        <v>0</v>
      </c>
      <c r="OC42" s="279">
        <v>0</v>
      </c>
      <c r="OD42" s="279">
        <f>SUM(OB42:OC42)</f>
        <v>0</v>
      </c>
      <c r="OE42" s="279">
        <v>2787548.3850655165</v>
      </c>
      <c r="OF42" s="279">
        <f>SUM(OD42:OE42)</f>
        <v>2787548.3850655165</v>
      </c>
      <c r="OG42" s="279">
        <v>0</v>
      </c>
      <c r="OH42" s="279">
        <f>SUM(OF42:OG42)</f>
        <v>2787548.3850655165</v>
      </c>
      <c r="OI42" s="279"/>
      <c r="OJ42" s="279"/>
      <c r="OK42" s="130"/>
      <c r="OL42" s="130"/>
      <c r="OM42" s="130"/>
      <c r="ON42" s="130"/>
      <c r="OO42" s="130"/>
      <c r="OP42" s="130"/>
      <c r="OQ42" s="130"/>
      <c r="OR42" s="130"/>
      <c r="OS42" s="130"/>
      <c r="OT42" s="130"/>
      <c r="OU42" s="130"/>
      <c r="OV42" s="130"/>
      <c r="OW42" s="130"/>
      <c r="OX42" s="130"/>
      <c r="OY42" s="130"/>
      <c r="OZ42" s="130"/>
      <c r="PA42" s="126"/>
      <c r="PB42" s="130"/>
      <c r="PC42" s="130"/>
      <c r="PD42" s="130"/>
      <c r="PE42" s="130"/>
      <c r="PF42" s="130"/>
      <c r="PG42" s="130"/>
      <c r="PH42" s="130"/>
      <c r="PI42" s="130"/>
      <c r="PJ42" s="130"/>
      <c r="PK42" s="130"/>
      <c r="PL42" s="130"/>
      <c r="PM42" s="130"/>
      <c r="PN42" s="130"/>
      <c r="PO42" s="130"/>
      <c r="PP42" s="130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126"/>
      <c r="QH42" s="130"/>
      <c r="QI42" s="130"/>
      <c r="QJ42" s="130"/>
      <c r="QK42" s="130"/>
      <c r="QL42" s="130"/>
      <c r="QM42" s="470"/>
      <c r="QN42" s="130"/>
      <c r="QO42" s="130"/>
      <c r="QP42" s="130"/>
      <c r="QQ42" s="130"/>
      <c r="QR42" s="130"/>
      <c r="QS42" s="130"/>
      <c r="QT42" s="130"/>
      <c r="QU42" s="130"/>
      <c r="QV42" s="130"/>
      <c r="QW42" s="27"/>
      <c r="QX42" s="27"/>
      <c r="QY42" s="27"/>
      <c r="QZ42" s="27"/>
      <c r="RA42" s="27"/>
      <c r="RM42" s="142">
        <f>ROW()</f>
        <v>42</v>
      </c>
      <c r="RN42" s="27" t="s">
        <v>112</v>
      </c>
      <c r="RO42" s="233">
        <v>0.21</v>
      </c>
      <c r="RP42" s="290"/>
      <c r="RQ42" s="290"/>
      <c r="RR42" s="290"/>
      <c r="RS42" s="290">
        <f>RS40*-$RO$42</f>
        <v>-56188.101900000016</v>
      </c>
      <c r="RT42" s="290">
        <f t="shared" ref="RT42:RZ42" si="184">RT40*-$RO$42</f>
        <v>-56188.101900000016</v>
      </c>
      <c r="RU42" s="290">
        <f t="shared" si="184"/>
        <v>-210572.14289999998</v>
      </c>
      <c r="RV42" s="290">
        <f t="shared" si="184"/>
        <v>-266760.24480000004</v>
      </c>
      <c r="RW42" s="290">
        <f t="shared" si="184"/>
        <v>-33250.249200000042</v>
      </c>
      <c r="RX42" s="290">
        <f t="shared" si="184"/>
        <v>-300010.49400000006</v>
      </c>
      <c r="RY42" s="290">
        <f t="shared" si="184"/>
        <v>-65837.016000000047</v>
      </c>
      <c r="RZ42" s="290">
        <f t="shared" si="184"/>
        <v>-365847.51000000007</v>
      </c>
      <c r="SA42" s="290"/>
      <c r="SB42" s="290"/>
    </row>
    <row r="43" spans="1:496" x14ac:dyDescent="0.35">
      <c r="A43" s="126">
        <f>ROW()</f>
        <v>43</v>
      </c>
      <c r="B43" s="291" t="s">
        <v>282</v>
      </c>
      <c r="D43" s="183"/>
      <c r="E43" s="183">
        <v>0</v>
      </c>
      <c r="F43" s="237"/>
      <c r="G43" s="183">
        <v>-1343221.76</v>
      </c>
      <c r="H43" s="237"/>
      <c r="I43" s="183">
        <v>0</v>
      </c>
      <c r="J43" s="237"/>
      <c r="K43" s="183">
        <v>0</v>
      </c>
      <c r="L43" s="237"/>
      <c r="M43" s="183">
        <v>0</v>
      </c>
      <c r="N43" s="237"/>
      <c r="O43" s="183"/>
      <c r="P43" s="457"/>
      <c r="Q43" s="152">
        <f>ROW()</f>
        <v>43</v>
      </c>
      <c r="R43" s="227" t="s">
        <v>283</v>
      </c>
      <c r="S43" s="472">
        <f>T43/T18</f>
        <v>0.9521999252639175</v>
      </c>
      <c r="T43" s="334">
        <v>56259414.729999997</v>
      </c>
      <c r="U43" s="239">
        <f t="shared" si="177"/>
        <v>-56259414.729999997</v>
      </c>
      <c r="V43" s="239">
        <f t="shared" si="178"/>
        <v>0</v>
      </c>
      <c r="W43" s="240"/>
      <c r="X43" s="240">
        <f t="shared" si="179"/>
        <v>0</v>
      </c>
      <c r="Y43" s="240"/>
      <c r="Z43" s="240">
        <f t="shared" si="180"/>
        <v>0</v>
      </c>
      <c r="AA43" s="240"/>
      <c r="AB43" s="240">
        <f t="shared" si="181"/>
        <v>0</v>
      </c>
      <c r="AC43" s="240"/>
      <c r="AD43" s="240">
        <f t="shared" si="182"/>
        <v>0</v>
      </c>
      <c r="AE43" s="240"/>
      <c r="AF43" s="240">
        <f t="shared" si="183"/>
        <v>0</v>
      </c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X43" s="166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U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4"/>
      <c r="CT43" s="4"/>
      <c r="CU43" s="4"/>
      <c r="CV43" s="4"/>
      <c r="CW43" s="4"/>
      <c r="CX43" s="4"/>
      <c r="CY43" s="4"/>
      <c r="CZ43" s="4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  <c r="JM43" s="15"/>
      <c r="LY43" s="126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126">
        <f>ROW()</f>
        <v>43</v>
      </c>
      <c r="NF43" s="4" t="s">
        <v>174</v>
      </c>
      <c r="NH43" s="282">
        <f>NH41</f>
        <v>0</v>
      </c>
      <c r="NI43" s="282">
        <f t="shared" ref="NI43:NR43" si="185">NI41</f>
        <v>0</v>
      </c>
      <c r="NJ43" s="282">
        <f t="shared" si="185"/>
        <v>6268196.7300000004</v>
      </c>
      <c r="NK43" s="282">
        <f t="shared" si="185"/>
        <v>-6268196.7300000004</v>
      </c>
      <c r="NL43" s="282">
        <f t="shared" si="185"/>
        <v>0</v>
      </c>
      <c r="NM43" s="282">
        <f t="shared" si="185"/>
        <v>0</v>
      </c>
      <c r="NN43" s="282">
        <f t="shared" si="185"/>
        <v>0</v>
      </c>
      <c r="NO43" s="473">
        <f t="shared" si="185"/>
        <v>-8791003.3534300849</v>
      </c>
      <c r="NP43" s="473">
        <f t="shared" si="185"/>
        <v>-8791003.3534300849</v>
      </c>
      <c r="NQ43" s="473">
        <f t="shared" si="185"/>
        <v>-2318915.7343373997</v>
      </c>
      <c r="NR43" s="473">
        <f t="shared" si="185"/>
        <v>-11109919.087767486</v>
      </c>
      <c r="NS43" s="282"/>
      <c r="NT43" s="282"/>
      <c r="NU43" s="126">
        <f>ROW()</f>
        <v>43</v>
      </c>
      <c r="NV43" s="439" t="s">
        <v>284</v>
      </c>
      <c r="NW43" s="361"/>
      <c r="NX43" s="279">
        <v>0</v>
      </c>
      <c r="NY43" s="279">
        <v>0</v>
      </c>
      <c r="NZ43" s="279">
        <f>SUM(NX43:NY43)</f>
        <v>0</v>
      </c>
      <c r="OA43" s="279">
        <v>0</v>
      </c>
      <c r="OB43" s="279">
        <f>SUM(NZ43:OA43)</f>
        <v>0</v>
      </c>
      <c r="OC43" s="279">
        <v>0</v>
      </c>
      <c r="OD43" s="279">
        <f>SUM(OB43:OC43)</f>
        <v>0</v>
      </c>
      <c r="OE43" s="279">
        <v>94832.304487856571</v>
      </c>
      <c r="OF43" s="279">
        <f>SUM(OD43:OE43)</f>
        <v>94832.304487856571</v>
      </c>
      <c r="OG43" s="279">
        <v>0</v>
      </c>
      <c r="OH43" s="279">
        <f>SUM(OF43:OG43)</f>
        <v>94832.304487856571</v>
      </c>
      <c r="OI43" s="279"/>
      <c r="OJ43" s="279"/>
      <c r="OK43" s="130"/>
      <c r="OL43" s="130"/>
      <c r="OM43" s="130"/>
      <c r="ON43" s="130"/>
      <c r="OO43" s="130"/>
      <c r="OP43" s="130"/>
      <c r="OQ43" s="130"/>
      <c r="OR43" s="130"/>
      <c r="OS43" s="130"/>
      <c r="OT43" s="130"/>
      <c r="OU43" s="130"/>
      <c r="OV43" s="130"/>
      <c r="OW43" s="130"/>
      <c r="OX43" s="130"/>
      <c r="OY43" s="130"/>
      <c r="OZ43" s="130"/>
      <c r="PA43" s="126"/>
      <c r="PB43" s="130"/>
      <c r="PC43" s="130"/>
      <c r="PD43" s="130"/>
      <c r="PE43" s="130"/>
      <c r="PF43" s="130"/>
      <c r="PG43" s="130"/>
      <c r="PH43" s="130"/>
      <c r="PI43" s="130"/>
      <c r="PJ43" s="130"/>
      <c r="PK43" s="130"/>
      <c r="PL43" s="130"/>
      <c r="PM43" s="130"/>
      <c r="PN43" s="130"/>
      <c r="PO43" s="130"/>
      <c r="PP43" s="130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126"/>
      <c r="QH43" s="130"/>
      <c r="QI43" s="130"/>
      <c r="QJ43" s="130"/>
      <c r="QK43" s="130"/>
      <c r="QL43" s="130"/>
      <c r="QM43" s="130"/>
      <c r="QN43" s="130"/>
      <c r="QO43" s="130"/>
      <c r="QP43" s="130"/>
      <c r="QQ43" s="470"/>
      <c r="QR43" s="130"/>
      <c r="QS43" s="470"/>
      <c r="QT43" s="130"/>
      <c r="QU43" s="470"/>
      <c r="QV43" s="130"/>
      <c r="QW43" s="3"/>
      <c r="QX43" s="3"/>
      <c r="QY43" s="3"/>
      <c r="QZ43" s="3"/>
      <c r="RA43" s="3"/>
      <c r="RM43" s="142">
        <f>ROW()</f>
        <v>43</v>
      </c>
      <c r="RN43" s="27"/>
      <c r="RO43" s="233"/>
      <c r="RP43" s="371"/>
      <c r="RQ43" s="371"/>
      <c r="RR43" s="371"/>
      <c r="RS43" s="371"/>
      <c r="RT43" s="371"/>
      <c r="RU43" s="371"/>
      <c r="RV43" s="371"/>
      <c r="RW43" s="371"/>
      <c r="RX43" s="371"/>
      <c r="RY43" s="371"/>
      <c r="RZ43" s="371"/>
      <c r="SA43" s="371"/>
      <c r="SB43" s="371"/>
    </row>
    <row r="44" spans="1:496" ht="15" thickBot="1" x14ac:dyDescent="0.4">
      <c r="A44" s="126">
        <f>ROW()</f>
        <v>44</v>
      </c>
      <c r="B44" s="147" t="s">
        <v>285</v>
      </c>
      <c r="D44" s="183"/>
      <c r="E44" s="183">
        <v>1354495.5777486842</v>
      </c>
      <c r="F44" s="237"/>
      <c r="G44" s="183">
        <v>0</v>
      </c>
      <c r="H44" s="237"/>
      <c r="I44" s="183">
        <v>0</v>
      </c>
      <c r="J44" s="237"/>
      <c r="K44" s="183">
        <v>0</v>
      </c>
      <c r="L44" s="237"/>
      <c r="M44" s="183">
        <v>0</v>
      </c>
      <c r="N44" s="237"/>
      <c r="O44" s="183"/>
      <c r="P44" s="457"/>
      <c r="Q44" s="152">
        <f>ROW()</f>
        <v>44</v>
      </c>
      <c r="R44" s="200" t="s">
        <v>286</v>
      </c>
      <c r="S44" s="472">
        <f>T44/SUM(T19,T20)</f>
        <v>0.96297905248331439</v>
      </c>
      <c r="T44" s="334">
        <v>82715213.25</v>
      </c>
      <c r="U44" s="239">
        <f t="shared" si="177"/>
        <v>-82715213.25</v>
      </c>
      <c r="V44" s="239">
        <f t="shared" si="178"/>
        <v>0</v>
      </c>
      <c r="W44" s="240"/>
      <c r="X44" s="240">
        <f t="shared" si="179"/>
        <v>0</v>
      </c>
      <c r="Y44" s="240"/>
      <c r="Z44" s="240">
        <f t="shared" si="180"/>
        <v>0</v>
      </c>
      <c r="AA44" s="240"/>
      <c r="AB44" s="240">
        <f t="shared" si="181"/>
        <v>0</v>
      </c>
      <c r="AC44" s="240"/>
      <c r="AD44" s="240">
        <f t="shared" si="182"/>
        <v>0</v>
      </c>
      <c r="AE44" s="240"/>
      <c r="AF44" s="240">
        <f t="shared" si="183"/>
        <v>0</v>
      </c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U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EO44" s="130"/>
      <c r="EP44" s="130"/>
      <c r="EQ44" s="130"/>
      <c r="ER44" s="130"/>
      <c r="ES44" s="130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 s="130"/>
      <c r="IH44" s="130"/>
      <c r="II44" s="130"/>
      <c r="IJ44" s="130"/>
      <c r="IK44" s="130"/>
      <c r="IL44" s="130"/>
      <c r="IM44" s="130"/>
      <c r="IN44" s="130"/>
      <c r="IO44" s="130"/>
      <c r="IP44" s="130"/>
      <c r="IQ44" s="130"/>
      <c r="IR44" s="130"/>
      <c r="IS44" s="130"/>
      <c r="IT44" s="130"/>
      <c r="IU44" s="130"/>
      <c r="IV44" s="130"/>
      <c r="KW44" s="471"/>
      <c r="LY44" s="126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126">
        <f>ROW()</f>
        <v>44</v>
      </c>
      <c r="NF44" s="4" t="s">
        <v>161</v>
      </c>
      <c r="NH44" s="282"/>
      <c r="NI44" s="282"/>
      <c r="NJ44" s="282"/>
      <c r="NK44" s="282"/>
      <c r="NL44" s="282"/>
      <c r="NM44" s="282"/>
      <c r="NN44" s="282"/>
      <c r="NO44" s="473"/>
      <c r="NP44" s="473"/>
      <c r="NQ44" s="473"/>
      <c r="NR44" s="473"/>
      <c r="NS44" s="282"/>
      <c r="NT44" s="282"/>
      <c r="NU44" s="126">
        <f>ROW()</f>
        <v>44</v>
      </c>
      <c r="NV44" s="439" t="s">
        <v>263</v>
      </c>
      <c r="NW44" s="439"/>
      <c r="NX44" s="434">
        <f>SUM(NX39:NX43)</f>
        <v>-11323975.769400001</v>
      </c>
      <c r="NY44" s="434">
        <f t="shared" ref="NY44:OH44" si="186">SUM(NY39:NY43)</f>
        <v>0</v>
      </c>
      <c r="NZ44" s="434">
        <f t="shared" si="186"/>
        <v>-11323975.769400001</v>
      </c>
      <c r="OA44" s="434">
        <f t="shared" si="186"/>
        <v>11323975.769400001</v>
      </c>
      <c r="OB44" s="434">
        <f t="shared" si="186"/>
        <v>0</v>
      </c>
      <c r="OC44" s="434">
        <f t="shared" si="186"/>
        <v>0</v>
      </c>
      <c r="OD44" s="434">
        <f t="shared" si="186"/>
        <v>0</v>
      </c>
      <c r="OE44" s="434">
        <f t="shared" si="186"/>
        <v>6970120.2719269879</v>
      </c>
      <c r="OF44" s="434">
        <f t="shared" si="186"/>
        <v>6970120.2719269879</v>
      </c>
      <c r="OG44" s="434">
        <f t="shared" si="186"/>
        <v>0</v>
      </c>
      <c r="OH44" s="434">
        <f t="shared" si="186"/>
        <v>6970120.2719269879</v>
      </c>
      <c r="OI44" s="434"/>
      <c r="OJ44" s="434"/>
      <c r="OK44" s="130"/>
      <c r="OL44" s="130"/>
      <c r="OM44" s="130"/>
      <c r="ON44" s="130"/>
      <c r="OO44" s="130"/>
      <c r="OP44" s="130"/>
      <c r="OQ44" s="130"/>
      <c r="OR44" s="130"/>
      <c r="OS44" s="130"/>
      <c r="OT44" s="130"/>
      <c r="OU44" s="130"/>
      <c r="OV44" s="130"/>
      <c r="OW44" s="130"/>
      <c r="OX44" s="130"/>
      <c r="OY44" s="130"/>
      <c r="OZ44" s="130"/>
      <c r="PA44" s="126"/>
      <c r="PB44" s="130"/>
      <c r="PC44" s="130"/>
      <c r="PD44" s="130"/>
      <c r="PE44" s="130"/>
      <c r="PF44" s="130"/>
      <c r="PG44" s="130"/>
      <c r="PH44" s="130"/>
      <c r="PI44" s="130"/>
      <c r="PJ44" s="130"/>
      <c r="PK44" s="130"/>
      <c r="PL44" s="130"/>
      <c r="PM44" s="130"/>
      <c r="PN44" s="130"/>
      <c r="PO44" s="130"/>
      <c r="PP44" s="130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126"/>
      <c r="QH44" s="130"/>
      <c r="QI44" s="130"/>
      <c r="QJ44" s="130"/>
      <c r="QK44" s="130"/>
      <c r="QL44" s="130"/>
      <c r="QM44" s="130"/>
      <c r="QN44" s="130"/>
      <c r="QO44" s="130"/>
      <c r="QP44" s="130"/>
      <c r="QQ44" s="470"/>
      <c r="QR44" s="130"/>
      <c r="QS44" s="470"/>
      <c r="QT44" s="130"/>
      <c r="QU44" s="470"/>
      <c r="QV44" s="130"/>
      <c r="QW44" s="3"/>
      <c r="QX44" s="3"/>
      <c r="QY44" s="3"/>
      <c r="QZ44" s="3"/>
      <c r="RA44" s="3"/>
      <c r="RM44" s="142">
        <f>ROW()</f>
        <v>44</v>
      </c>
      <c r="RN44" s="27" t="s">
        <v>91</v>
      </c>
      <c r="RO44" s="233"/>
      <c r="RP44" s="378"/>
      <c r="RQ44" s="378"/>
      <c r="RR44" s="378"/>
      <c r="RS44" s="378">
        <f>-RS40-RS42</f>
        <v>-211374.28810000006</v>
      </c>
      <c r="RT44" s="378">
        <f t="shared" ref="RT44:RZ44" si="187">-RT40-RT42</f>
        <v>-211374.28810000006</v>
      </c>
      <c r="RU44" s="378">
        <f t="shared" si="187"/>
        <v>-792152.34710000001</v>
      </c>
      <c r="RV44" s="378">
        <f t="shared" si="187"/>
        <v>-1003526.6352000001</v>
      </c>
      <c r="RW44" s="378">
        <f t="shared" si="187"/>
        <v>-125084.27080000017</v>
      </c>
      <c r="RX44" s="378">
        <f t="shared" si="187"/>
        <v>-1128610.9060000004</v>
      </c>
      <c r="RY44" s="378">
        <f t="shared" si="187"/>
        <v>-247672.58400000021</v>
      </c>
      <c r="RZ44" s="378">
        <f t="shared" si="187"/>
        <v>-1376283.4900000005</v>
      </c>
      <c r="SA44" s="378"/>
      <c r="SB44" s="378"/>
    </row>
    <row r="45" spans="1:496" ht="15" thickTop="1" x14ac:dyDescent="0.35">
      <c r="A45" s="126">
        <f>ROW()</f>
        <v>45</v>
      </c>
      <c r="B45" s="291" t="s">
        <v>287</v>
      </c>
      <c r="D45" s="183"/>
      <c r="E45" s="183">
        <v>0</v>
      </c>
      <c r="F45" s="237"/>
      <c r="G45" s="183">
        <v>-493172.52</v>
      </c>
      <c r="H45" s="237"/>
      <c r="I45" s="183">
        <v>0</v>
      </c>
      <c r="J45" s="237"/>
      <c r="K45" s="183">
        <v>0</v>
      </c>
      <c r="L45" s="237"/>
      <c r="M45" s="183">
        <v>0</v>
      </c>
      <c r="N45" s="237"/>
      <c r="O45" s="183"/>
      <c r="P45" s="457"/>
      <c r="Q45" s="152">
        <f>ROW()</f>
        <v>45</v>
      </c>
      <c r="R45" s="200" t="s">
        <v>288</v>
      </c>
      <c r="S45" s="472">
        <f>T45/T21</f>
        <v>0.95133244767659597</v>
      </c>
      <c r="T45" s="334">
        <v>19878351.949999999</v>
      </c>
      <c r="U45" s="239">
        <f t="shared" si="177"/>
        <v>-19878351.949999999</v>
      </c>
      <c r="V45" s="239">
        <f t="shared" si="178"/>
        <v>0</v>
      </c>
      <c r="W45" s="240"/>
      <c r="X45" s="240">
        <f t="shared" si="179"/>
        <v>0</v>
      </c>
      <c r="Y45" s="240"/>
      <c r="Z45" s="240">
        <f t="shared" si="180"/>
        <v>0</v>
      </c>
      <c r="AA45" s="240"/>
      <c r="AB45" s="240">
        <f t="shared" si="181"/>
        <v>0</v>
      </c>
      <c r="AC45" s="240"/>
      <c r="AD45" s="240">
        <f t="shared" si="182"/>
        <v>0</v>
      </c>
      <c r="AE45" s="240"/>
      <c r="AF45" s="240">
        <f t="shared" si="183"/>
        <v>0</v>
      </c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U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 s="130"/>
      <c r="IH45" s="130"/>
      <c r="II45" s="130"/>
      <c r="IJ45" s="130"/>
      <c r="IK45" s="130"/>
      <c r="IL45" s="130"/>
      <c r="IM45" s="130"/>
      <c r="IN45" s="130"/>
      <c r="IO45" s="130"/>
      <c r="IP45" s="130"/>
      <c r="IQ45" s="130"/>
      <c r="IR45" s="130"/>
      <c r="IS45" s="130"/>
      <c r="IT45" s="130"/>
      <c r="IU45" s="130"/>
      <c r="IV45" s="130"/>
      <c r="LY45" s="126"/>
      <c r="MH45" s="214"/>
      <c r="MI45" s="214"/>
      <c r="MJ45" s="214"/>
      <c r="MK45" s="214"/>
      <c r="ML45" s="214"/>
      <c r="MM45" s="214"/>
      <c r="MN45" s="214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126">
        <f>ROW()</f>
        <v>45</v>
      </c>
      <c r="NF45" s="4" t="s">
        <v>147</v>
      </c>
      <c r="NG45" s="336">
        <v>0.21</v>
      </c>
      <c r="NH45" s="282">
        <f t="shared" ref="NH45:NM45" si="188">NH43*-$NG$45</f>
        <v>0</v>
      </c>
      <c r="NI45" s="282">
        <f t="shared" si="188"/>
        <v>0</v>
      </c>
      <c r="NJ45" s="331">
        <f>-NJ43*-$NG$45</f>
        <v>1316321.3133</v>
      </c>
      <c r="NK45" s="331">
        <f>-NK43*-$NG$45</f>
        <v>-1316321.3133</v>
      </c>
      <c r="NL45" s="282">
        <f>SUM(NJ45:NK45)</f>
        <v>0</v>
      </c>
      <c r="NM45" s="282">
        <f t="shared" si="188"/>
        <v>0</v>
      </c>
      <c r="NN45" s="282">
        <f>SUM(NL45:NM45)</f>
        <v>0</v>
      </c>
      <c r="NO45" s="474">
        <f>-NO43*-$NG$45</f>
        <v>-1846110.7042203178</v>
      </c>
      <c r="NP45" s="474">
        <f>SUM(NN45:NO45)</f>
        <v>-1846110.7042203178</v>
      </c>
      <c r="NQ45" s="474">
        <f>-NQ43*-$NG$45</f>
        <v>-486972.30421085394</v>
      </c>
      <c r="NR45" s="474">
        <f>SUM(NP45:NQ45)</f>
        <v>-2333083.0084311715</v>
      </c>
      <c r="NS45" s="331"/>
      <c r="NT45" s="331"/>
      <c r="NU45" s="126">
        <f>ROW()</f>
        <v>45</v>
      </c>
      <c r="NV45" s="475" t="s">
        <v>289</v>
      </c>
      <c r="NW45" s="476"/>
      <c r="NX45" s="477"/>
      <c r="NY45" s="477"/>
      <c r="NZ45" s="477"/>
      <c r="OA45" s="477"/>
      <c r="OB45" s="477"/>
      <c r="OC45" s="361"/>
      <c r="OD45" s="477"/>
      <c r="OE45" s="361"/>
      <c r="OF45" s="477"/>
      <c r="OG45" s="361"/>
      <c r="OH45" s="477"/>
      <c r="OI45" s="361"/>
      <c r="OJ45" s="477"/>
      <c r="OK45" s="130"/>
      <c r="OL45" s="130"/>
      <c r="OM45" s="130"/>
      <c r="ON45" s="130"/>
      <c r="OO45" s="130"/>
      <c r="OP45" s="130"/>
      <c r="OQ45" s="130"/>
      <c r="OR45" s="130"/>
      <c r="OS45" s="130"/>
      <c r="OT45" s="130"/>
      <c r="OU45" s="130"/>
      <c r="OV45" s="130"/>
      <c r="OW45" s="130"/>
      <c r="OX45" s="130"/>
      <c r="OY45" s="130"/>
      <c r="OZ45" s="130"/>
      <c r="PA45" s="126"/>
      <c r="PB45" s="130"/>
      <c r="PC45" s="130"/>
      <c r="PD45" s="130"/>
      <c r="PE45" s="130"/>
      <c r="PF45" s="130"/>
      <c r="PG45" s="130"/>
      <c r="PH45" s="130"/>
      <c r="PI45" s="130"/>
      <c r="PJ45" s="130"/>
      <c r="PK45" s="130"/>
      <c r="PL45" s="130"/>
      <c r="PM45" s="130"/>
      <c r="PN45" s="130"/>
      <c r="PO45" s="130"/>
      <c r="PP45" s="130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126"/>
      <c r="QH45" s="130"/>
      <c r="QI45" s="130"/>
      <c r="QJ45" s="130"/>
      <c r="QK45" s="130"/>
      <c r="QL45" s="130"/>
      <c r="QM45" s="130"/>
      <c r="QN45" s="130"/>
      <c r="QO45" s="130"/>
      <c r="QP45" s="130"/>
      <c r="QQ45" s="130"/>
      <c r="QR45" s="130"/>
      <c r="QS45" s="130"/>
      <c r="QT45" s="130"/>
      <c r="QU45" s="130"/>
      <c r="QV45" s="130"/>
      <c r="QW45" s="3"/>
      <c r="QX45" s="3"/>
      <c r="QY45" s="3"/>
      <c r="QZ45" s="3"/>
      <c r="RA45" s="3"/>
      <c r="RM45" s="142">
        <f>ROW()</f>
        <v>45</v>
      </c>
      <c r="RN45" s="27"/>
      <c r="RO45" s="233"/>
      <c r="RP45" s="141"/>
      <c r="RQ45" s="141"/>
      <c r="RR45" s="141"/>
      <c r="RS45" s="141"/>
      <c r="RT45" s="141"/>
      <c r="RU45" s="141"/>
      <c r="RV45" s="141"/>
      <c r="RW45" s="141"/>
      <c r="RX45" s="141"/>
      <c r="RY45" s="141"/>
      <c r="RZ45" s="141"/>
      <c r="SA45" s="141"/>
      <c r="SB45" s="141"/>
    </row>
    <row r="46" spans="1:496" ht="15" thickBot="1" x14ac:dyDescent="0.4">
      <c r="A46" s="126">
        <f>ROW()</f>
        <v>46</v>
      </c>
      <c r="B46" s="147" t="s">
        <v>290</v>
      </c>
      <c r="D46" s="183"/>
      <c r="E46" s="183">
        <v>0</v>
      </c>
      <c r="F46" s="237"/>
      <c r="G46" s="183">
        <v>0</v>
      </c>
      <c r="H46" s="237"/>
      <c r="I46" s="183">
        <v>0</v>
      </c>
      <c r="J46" s="237"/>
      <c r="K46" s="183">
        <v>5642027.993774578</v>
      </c>
      <c r="L46" s="237"/>
      <c r="M46" s="183">
        <v>991100.74026744813</v>
      </c>
      <c r="N46" s="237"/>
      <c r="O46" s="183"/>
      <c r="P46" s="183"/>
      <c r="Q46" s="152">
        <f>ROW()</f>
        <v>46</v>
      </c>
      <c r="R46" s="320" t="s">
        <v>159</v>
      </c>
      <c r="S46" s="472">
        <f>T46/T22</f>
        <v>0.95238599999166451</v>
      </c>
      <c r="T46" s="334">
        <v>-82886110.760000005</v>
      </c>
      <c r="U46" s="239">
        <f t="shared" si="177"/>
        <v>82886110.760000005</v>
      </c>
      <c r="V46" s="239">
        <f t="shared" si="178"/>
        <v>0</v>
      </c>
      <c r="W46" s="240"/>
      <c r="X46" s="240">
        <f t="shared" si="179"/>
        <v>0</v>
      </c>
      <c r="Y46" s="240"/>
      <c r="Z46" s="240">
        <f t="shared" si="180"/>
        <v>0</v>
      </c>
      <c r="AA46" s="240"/>
      <c r="AB46" s="240">
        <f t="shared" si="181"/>
        <v>0</v>
      </c>
      <c r="AC46" s="240"/>
      <c r="AD46" s="240">
        <f t="shared" si="182"/>
        <v>0</v>
      </c>
      <c r="AE46" s="240"/>
      <c r="AF46" s="240">
        <f t="shared" si="183"/>
        <v>0</v>
      </c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LY46" s="126"/>
      <c r="MH46" s="214"/>
      <c r="MI46" s="214"/>
      <c r="MJ46" s="214"/>
      <c r="MK46" s="214"/>
      <c r="ML46" s="214"/>
      <c r="MM46" s="214"/>
      <c r="MN46" s="214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126">
        <f>ROW()</f>
        <v>46</v>
      </c>
      <c r="NF46" s="4" t="s">
        <v>91</v>
      </c>
      <c r="NH46" s="253">
        <f>-NH43-NH45</f>
        <v>0</v>
      </c>
      <c r="NI46" s="253">
        <f>-NI43-NI45</f>
        <v>0</v>
      </c>
      <c r="NJ46" s="253">
        <f>NJ43-NJ45</f>
        <v>4951875.4166999999</v>
      </c>
      <c r="NK46" s="253">
        <f>NK43-NK45</f>
        <v>-4951875.4166999999</v>
      </c>
      <c r="NL46" s="253">
        <f t="shared" ref="NL46:NR46" si="189">NL43-NL45</f>
        <v>0</v>
      </c>
      <c r="NM46" s="253">
        <f t="shared" si="189"/>
        <v>0</v>
      </c>
      <c r="NN46" s="253">
        <f t="shared" si="189"/>
        <v>0</v>
      </c>
      <c r="NO46" s="478">
        <f t="shared" si="189"/>
        <v>-6944892.6492097676</v>
      </c>
      <c r="NP46" s="478">
        <f t="shared" si="189"/>
        <v>-6944892.6492097676</v>
      </c>
      <c r="NQ46" s="478">
        <f t="shared" si="189"/>
        <v>-1831943.4301265457</v>
      </c>
      <c r="NR46" s="478">
        <f t="shared" si="189"/>
        <v>-8776836.0793363135</v>
      </c>
      <c r="NS46" s="253"/>
      <c r="NT46" s="253"/>
      <c r="NU46" s="126">
        <f>ROW()</f>
        <v>46</v>
      </c>
      <c r="NV46" s="414" t="s">
        <v>174</v>
      </c>
      <c r="NW46" s="414"/>
      <c r="NX46" s="360">
        <f>NX44</f>
        <v>-11323975.769400001</v>
      </c>
      <c r="NY46" s="360">
        <f t="shared" ref="NY46:OH46" si="190">NY44</f>
        <v>0</v>
      </c>
      <c r="NZ46" s="360">
        <f t="shared" si="190"/>
        <v>-11323975.769400001</v>
      </c>
      <c r="OA46" s="360">
        <f t="shared" si="190"/>
        <v>11323975.769400001</v>
      </c>
      <c r="OB46" s="360">
        <f t="shared" si="190"/>
        <v>0</v>
      </c>
      <c r="OC46" s="360">
        <f t="shared" si="190"/>
        <v>0</v>
      </c>
      <c r="OD46" s="360">
        <f t="shared" si="190"/>
        <v>0</v>
      </c>
      <c r="OE46" s="360">
        <f t="shared" si="190"/>
        <v>6970120.2719269879</v>
      </c>
      <c r="OF46" s="360">
        <f t="shared" si="190"/>
        <v>6970120.2719269879</v>
      </c>
      <c r="OG46" s="360">
        <f t="shared" si="190"/>
        <v>0</v>
      </c>
      <c r="OH46" s="360">
        <f t="shared" si="190"/>
        <v>6970120.2719269879</v>
      </c>
      <c r="OI46" s="360"/>
      <c r="OJ46" s="360"/>
      <c r="OK46" s="130"/>
      <c r="OL46" s="130"/>
      <c r="OM46" s="130"/>
      <c r="ON46" s="130"/>
      <c r="OO46" s="130"/>
      <c r="OP46" s="130"/>
      <c r="OQ46" s="130"/>
      <c r="OR46" s="130"/>
      <c r="OS46" s="130"/>
      <c r="OT46" s="130"/>
      <c r="OU46" s="130"/>
      <c r="OV46" s="130"/>
      <c r="OW46" s="130"/>
      <c r="OX46" s="130"/>
      <c r="OY46" s="130"/>
      <c r="OZ46" s="130"/>
      <c r="PB46" s="130"/>
      <c r="PC46" s="130"/>
      <c r="PD46" s="130"/>
      <c r="PE46" s="130"/>
      <c r="PF46" s="130"/>
      <c r="PG46" s="130"/>
      <c r="PH46" s="130"/>
      <c r="PI46" s="130"/>
      <c r="PJ46" s="130"/>
      <c r="PK46" s="130"/>
      <c r="PL46" s="130"/>
      <c r="PM46" s="130"/>
      <c r="PN46" s="130"/>
      <c r="PO46" s="130"/>
      <c r="PP46" s="130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130"/>
      <c r="QH46" s="130"/>
      <c r="QI46" s="130"/>
      <c r="QJ46" s="130"/>
      <c r="QK46" s="130"/>
      <c r="QL46" s="130"/>
      <c r="QM46" s="130"/>
      <c r="QN46" s="130"/>
      <c r="QO46" s="130"/>
      <c r="QP46" s="130"/>
      <c r="QQ46" s="130"/>
      <c r="QR46" s="130"/>
      <c r="QS46" s="130"/>
      <c r="QT46" s="130"/>
      <c r="QU46" s="130"/>
      <c r="QV46" s="130"/>
      <c r="QW46" s="3"/>
      <c r="QX46" s="3"/>
      <c r="QY46" s="3"/>
      <c r="QZ46" s="3"/>
      <c r="RA46" s="3"/>
      <c r="RM46" s="142">
        <f>ROW()</f>
        <v>46</v>
      </c>
      <c r="RN46" s="27" t="s">
        <v>229</v>
      </c>
      <c r="RO46" s="233"/>
      <c r="RP46" s="197"/>
      <c r="RQ46" s="197"/>
      <c r="RR46" s="197"/>
      <c r="RS46" s="197">
        <v>35713428</v>
      </c>
      <c r="RT46" s="197">
        <v>35713428</v>
      </c>
      <c r="RU46" s="197">
        <v>4064845.849999994</v>
      </c>
      <c r="RV46" s="197">
        <v>39778273.849999994</v>
      </c>
      <c r="RW46" s="197">
        <v>4047296.6799999923</v>
      </c>
      <c r="RX46" s="197">
        <v>43825570.529999986</v>
      </c>
      <c r="RY46" s="197">
        <v>8832345.3600000143</v>
      </c>
      <c r="RZ46" s="197">
        <v>52657915.890000001</v>
      </c>
      <c r="SA46" s="197"/>
      <c r="SB46" s="197"/>
    </row>
    <row r="47" spans="1:496" ht="15" thickTop="1" x14ac:dyDescent="0.35">
      <c r="A47" s="126">
        <f>ROW()</f>
        <v>47</v>
      </c>
      <c r="B47" s="266" t="s">
        <v>291</v>
      </c>
      <c r="C47" s="132"/>
      <c r="D47" s="479">
        <f>SUM(D35:D46)</f>
        <v>0</v>
      </c>
      <c r="E47" s="479">
        <f t="shared" ref="E47:N47" si="191">SUM(E35:E46)</f>
        <v>-24355616.922251314</v>
      </c>
      <c r="F47" s="479">
        <f t="shared" si="191"/>
        <v>0</v>
      </c>
      <c r="G47" s="479">
        <f t="shared" si="191"/>
        <v>-11404908.870000001</v>
      </c>
      <c r="H47" s="479">
        <f t="shared" si="191"/>
        <v>0</v>
      </c>
      <c r="I47" s="479">
        <f t="shared" si="191"/>
        <v>655535</v>
      </c>
      <c r="J47" s="479">
        <f t="shared" si="191"/>
        <v>0</v>
      </c>
      <c r="K47" s="479">
        <f t="shared" si="191"/>
        <v>3818698.993774578</v>
      </c>
      <c r="L47" s="479">
        <f t="shared" si="191"/>
        <v>0</v>
      </c>
      <c r="M47" s="479">
        <f t="shared" si="191"/>
        <v>1829931.7402674481</v>
      </c>
      <c r="N47" s="479">
        <f t="shared" si="191"/>
        <v>0</v>
      </c>
      <c r="O47" s="479"/>
      <c r="P47" s="479"/>
      <c r="Q47" s="152">
        <f>ROW()</f>
        <v>47</v>
      </c>
      <c r="R47" s="320" t="s">
        <v>292</v>
      </c>
      <c r="S47" s="472"/>
      <c r="T47" s="334">
        <v>-65534.54</v>
      </c>
      <c r="U47" s="239">
        <f t="shared" si="177"/>
        <v>65534.54</v>
      </c>
      <c r="V47" s="239">
        <f t="shared" si="178"/>
        <v>0</v>
      </c>
      <c r="W47" s="240"/>
      <c r="X47" s="240">
        <f t="shared" si="179"/>
        <v>0</v>
      </c>
      <c r="Y47" s="240"/>
      <c r="Z47" s="240">
        <f t="shared" si="180"/>
        <v>0</v>
      </c>
      <c r="AA47" s="240"/>
      <c r="AB47" s="240">
        <f t="shared" si="181"/>
        <v>0</v>
      </c>
      <c r="AC47" s="240"/>
      <c r="AD47" s="240">
        <f t="shared" si="182"/>
        <v>0</v>
      </c>
      <c r="AE47" s="240"/>
      <c r="AF47" s="240">
        <f t="shared" si="183"/>
        <v>0</v>
      </c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  <c r="LY47" s="126"/>
      <c r="MH47" s="214"/>
      <c r="MI47" s="214"/>
      <c r="MJ47" s="214"/>
      <c r="MK47" s="214"/>
      <c r="ML47" s="214"/>
      <c r="MM47" s="214"/>
      <c r="MN47" s="214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126">
        <f>ROW()</f>
        <v>47</v>
      </c>
      <c r="NU47" s="126">
        <f>ROW()</f>
        <v>47</v>
      </c>
      <c r="NV47" s="414"/>
      <c r="NW47" s="414"/>
      <c r="NX47" s="360"/>
      <c r="NY47" s="360"/>
      <c r="NZ47" s="360"/>
      <c r="OA47" s="477"/>
      <c r="OB47" s="360"/>
      <c r="OC47" s="361"/>
      <c r="OD47" s="360"/>
      <c r="OE47" s="361"/>
      <c r="OF47" s="360"/>
      <c r="OG47" s="361"/>
      <c r="OH47" s="360"/>
      <c r="OI47" s="361"/>
      <c r="OJ47" s="360"/>
      <c r="OK47" s="130"/>
      <c r="OL47" s="130"/>
      <c r="OM47" s="130"/>
      <c r="ON47" s="130"/>
      <c r="OO47" s="130"/>
      <c r="OP47" s="130"/>
      <c r="OQ47" s="130"/>
      <c r="OR47" s="130"/>
      <c r="OS47" s="130"/>
      <c r="OT47" s="130"/>
      <c r="OU47" s="130"/>
      <c r="OV47" s="130"/>
      <c r="OW47" s="130"/>
      <c r="OX47" s="130"/>
      <c r="OY47" s="130"/>
      <c r="OZ47" s="130"/>
      <c r="PA47" s="130"/>
      <c r="PB47" s="130"/>
      <c r="PC47" s="130"/>
      <c r="PD47" s="130"/>
      <c r="PE47" s="130"/>
      <c r="PF47" s="130"/>
      <c r="PG47" s="130"/>
      <c r="PH47" s="130"/>
      <c r="PI47" s="130"/>
      <c r="PJ47" s="130"/>
      <c r="PK47" s="130"/>
      <c r="PL47" s="130"/>
      <c r="PM47" s="130"/>
      <c r="PN47" s="130"/>
      <c r="PO47" s="130"/>
      <c r="PP47" s="130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130"/>
      <c r="QH47" s="130"/>
      <c r="QI47" s="130"/>
      <c r="QJ47" s="130"/>
      <c r="QK47" s="130"/>
      <c r="QL47" s="130"/>
      <c r="QM47" s="130"/>
      <c r="QN47" s="130"/>
      <c r="QO47" s="130"/>
      <c r="QP47" s="130"/>
      <c r="QQ47" s="130"/>
      <c r="QR47" s="130"/>
      <c r="QS47" s="130"/>
      <c r="QT47" s="130"/>
      <c r="QU47" s="130"/>
      <c r="QV47" s="130"/>
      <c r="QW47" s="3"/>
      <c r="QX47" s="3"/>
      <c r="QY47" s="3"/>
      <c r="QZ47" s="3"/>
      <c r="RA47" s="3"/>
      <c r="RM47" s="142">
        <f>ROW()</f>
        <v>47</v>
      </c>
      <c r="RN47" s="27" t="s">
        <v>236</v>
      </c>
      <c r="RO47" s="233"/>
      <c r="RP47" s="235"/>
      <c r="RQ47" s="235"/>
      <c r="RR47" s="235"/>
      <c r="RS47" s="235">
        <v>-267562.39</v>
      </c>
      <c r="RT47" s="235">
        <v>-267562.39</v>
      </c>
      <c r="RU47" s="235">
        <v>-1270286.8800000004</v>
      </c>
      <c r="RV47" s="235">
        <v>-1537849.2700000003</v>
      </c>
      <c r="RW47" s="235">
        <v>-691162.22999999975</v>
      </c>
      <c r="RX47" s="235">
        <v>-2229011.5</v>
      </c>
      <c r="RY47" s="235">
        <v>-1578473.79</v>
      </c>
      <c r="RZ47" s="235">
        <v>-3807485.29</v>
      </c>
      <c r="SA47" s="235"/>
      <c r="SB47" s="235"/>
    </row>
    <row r="48" spans="1:496" x14ac:dyDescent="0.35">
      <c r="A48" s="126">
        <f>ROW()</f>
        <v>48</v>
      </c>
      <c r="B48" s="160" t="s">
        <v>293</v>
      </c>
      <c r="C48" s="132"/>
      <c r="D48" s="236"/>
      <c r="E48" s="236">
        <f>E32+E47</f>
        <v>63635466.827810332</v>
      </c>
      <c r="F48" s="236"/>
      <c r="G48" s="236">
        <f>G32+G47</f>
        <v>-7842508.5899999999</v>
      </c>
      <c r="H48" s="236"/>
      <c r="I48" s="236">
        <f t="shared" ref="I48:N48" si="192">I32+I47</f>
        <v>-47178052.875244617</v>
      </c>
      <c r="J48" s="236">
        <f t="shared" si="192"/>
        <v>0</v>
      </c>
      <c r="K48" s="236">
        <f t="shared" si="192"/>
        <v>27062931.493237182</v>
      </c>
      <c r="L48" s="236">
        <f t="shared" si="192"/>
        <v>0</v>
      </c>
      <c r="M48" s="236">
        <f t="shared" si="192"/>
        <v>21058431.792799406</v>
      </c>
      <c r="N48" s="236">
        <f t="shared" si="192"/>
        <v>0</v>
      </c>
      <c r="O48" s="236"/>
      <c r="P48" s="236"/>
      <c r="Q48" s="152">
        <f>ROW()</f>
        <v>48</v>
      </c>
      <c r="R48" s="320" t="s">
        <v>294</v>
      </c>
      <c r="S48" s="4">
        <f>SUM(T48:T51)/SUM(T27:T28)</f>
        <v>0.95255464046703453</v>
      </c>
      <c r="T48" s="334">
        <v>4150848.83</v>
      </c>
      <c r="U48" s="239">
        <f t="shared" si="177"/>
        <v>-4150848.83</v>
      </c>
      <c r="V48" s="239">
        <f t="shared" si="178"/>
        <v>0</v>
      </c>
      <c r="W48" s="240"/>
      <c r="X48" s="240">
        <f t="shared" si="179"/>
        <v>0</v>
      </c>
      <c r="Y48" s="240"/>
      <c r="Z48" s="240">
        <f t="shared" si="180"/>
        <v>0</v>
      </c>
      <c r="AA48" s="240"/>
      <c r="AB48" s="240">
        <f t="shared" si="181"/>
        <v>0</v>
      </c>
      <c r="AC48" s="240"/>
      <c r="AD48" s="240">
        <f t="shared" si="182"/>
        <v>0</v>
      </c>
      <c r="AE48" s="240"/>
      <c r="AF48" s="240">
        <f t="shared" si="183"/>
        <v>0</v>
      </c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  <c r="IR48" s="130"/>
      <c r="IS48" s="130"/>
      <c r="IT48" s="130"/>
      <c r="IU48" s="130"/>
      <c r="IV48" s="130"/>
      <c r="LY48" s="126"/>
      <c r="MH48" s="214"/>
      <c r="MI48" s="214"/>
      <c r="MJ48" s="214"/>
      <c r="MK48" s="214"/>
      <c r="ML48" s="214"/>
      <c r="MM48" s="214"/>
      <c r="MN48" s="214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126">
        <f>ROW()</f>
        <v>48</v>
      </c>
      <c r="NF48" s="399" t="s">
        <v>262</v>
      </c>
      <c r="NU48" s="126">
        <f>ROW()</f>
        <v>48</v>
      </c>
      <c r="NV48" s="414" t="s">
        <v>147</v>
      </c>
      <c r="NW48" s="480">
        <v>0.21</v>
      </c>
      <c r="NX48" s="481">
        <f>-NX46*$NW$48</f>
        <v>2378034.911574</v>
      </c>
      <c r="NY48" s="481">
        <f>-NY46*$NW$48</f>
        <v>0</v>
      </c>
      <c r="NZ48" s="481">
        <f>SUM(NX48:NY48)</f>
        <v>2378034.911574</v>
      </c>
      <c r="OA48" s="481">
        <f>-OA46*$NW$48</f>
        <v>-2378034.911574</v>
      </c>
      <c r="OB48" s="481">
        <f>SUM(NZ48:OA48)</f>
        <v>0</v>
      </c>
      <c r="OC48" s="481">
        <f>-OC46*$NW$48</f>
        <v>0</v>
      </c>
      <c r="OD48" s="481">
        <f>SUM(OB48:OC48)</f>
        <v>0</v>
      </c>
      <c r="OE48" s="481">
        <f>-OE46*$NW$48</f>
        <v>-1463725.2571046674</v>
      </c>
      <c r="OF48" s="481">
        <f>SUM(OD48:OE48)</f>
        <v>-1463725.2571046674</v>
      </c>
      <c r="OG48" s="481">
        <f>-OG46*$NW$48</f>
        <v>0</v>
      </c>
      <c r="OH48" s="481">
        <f>SUM(OF48:OG48)</f>
        <v>-1463725.2571046674</v>
      </c>
      <c r="OI48" s="481"/>
      <c r="OJ48" s="481"/>
      <c r="OK48" s="130"/>
      <c r="OL48" s="130"/>
      <c r="OM48" s="130"/>
      <c r="ON48" s="130"/>
      <c r="OO48" s="130"/>
      <c r="OP48" s="130"/>
      <c r="OQ48" s="130"/>
      <c r="OR48" s="130"/>
      <c r="OS48" s="130"/>
      <c r="OT48" s="130"/>
      <c r="OU48" s="130"/>
      <c r="OV48" s="130"/>
      <c r="OW48" s="130"/>
      <c r="OX48" s="130"/>
      <c r="OY48" s="130"/>
      <c r="OZ48" s="130"/>
      <c r="PA48" s="130"/>
      <c r="PB48" s="130"/>
      <c r="PC48" s="130"/>
      <c r="PD48" s="130"/>
      <c r="PE48" s="130"/>
      <c r="PF48" s="130"/>
      <c r="PG48" s="130"/>
      <c r="PH48" s="130"/>
      <c r="PI48" s="130"/>
      <c r="PJ48" s="130"/>
      <c r="PK48" s="130"/>
      <c r="PL48" s="130"/>
      <c r="PM48" s="130"/>
      <c r="PN48" s="130"/>
      <c r="PO48" s="130"/>
      <c r="PP48" s="130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130"/>
      <c r="QH48" s="130"/>
      <c r="QI48" s="130"/>
      <c r="QJ48" s="130"/>
      <c r="QK48" s="130"/>
      <c r="QL48" s="130"/>
      <c r="QM48" s="130"/>
      <c r="QN48" s="130"/>
      <c r="QO48" s="130"/>
      <c r="QP48" s="130"/>
      <c r="QQ48" s="130"/>
      <c r="QR48" s="130"/>
      <c r="QS48" s="130"/>
      <c r="QT48" s="130"/>
      <c r="QU48" s="130"/>
      <c r="QV48" s="130"/>
      <c r="QW48" s="3"/>
      <c r="QX48" s="3"/>
      <c r="QY48" s="3"/>
      <c r="QZ48" s="3"/>
      <c r="RA48" s="3"/>
      <c r="RM48" s="142">
        <f>ROW()</f>
        <v>48</v>
      </c>
      <c r="RN48" s="27" t="s">
        <v>241</v>
      </c>
      <c r="RO48" s="233"/>
      <c r="RP48" s="290"/>
      <c r="RQ48" s="290"/>
      <c r="RR48" s="290"/>
      <c r="RS48" s="290">
        <v>-326884.81</v>
      </c>
      <c r="RT48" s="290">
        <v>-326884.81</v>
      </c>
      <c r="RU48" s="290">
        <v>-472941.82000000012</v>
      </c>
      <c r="RV48" s="290">
        <v>-799826.63000000012</v>
      </c>
      <c r="RW48" s="290">
        <v>-209473.36999999988</v>
      </c>
      <c r="RX48" s="290">
        <v>-1009300</v>
      </c>
      <c r="RY48" s="290">
        <v>-455457.29000000004</v>
      </c>
      <c r="RZ48" s="290">
        <v>-1464757.29</v>
      </c>
      <c r="SA48" s="290"/>
      <c r="SB48" s="290"/>
    </row>
    <row r="49" spans="1:496" ht="15" thickBot="1" x14ac:dyDescent="0.4">
      <c r="A49" s="126">
        <f>ROW()</f>
        <v>49</v>
      </c>
      <c r="B49" s="160"/>
      <c r="C49" s="392"/>
      <c r="D49" s="176"/>
      <c r="E49" s="176"/>
      <c r="F49" s="176"/>
      <c r="G49" s="176"/>
      <c r="H49" s="282"/>
      <c r="I49" s="176"/>
      <c r="J49" s="282"/>
      <c r="K49" s="176"/>
      <c r="L49" s="282"/>
      <c r="M49" s="176"/>
      <c r="N49" s="282"/>
      <c r="O49" s="176"/>
      <c r="P49" s="282"/>
      <c r="Q49" s="152">
        <f>ROW()</f>
        <v>49</v>
      </c>
      <c r="R49" s="293" t="s">
        <v>295</v>
      </c>
      <c r="T49" s="334">
        <v>2023217.45</v>
      </c>
      <c r="U49" s="239">
        <f t="shared" si="177"/>
        <v>-2023217.45</v>
      </c>
      <c r="V49" s="239">
        <f t="shared" si="178"/>
        <v>0</v>
      </c>
      <c r="W49" s="240"/>
      <c r="X49" s="240">
        <f t="shared" si="179"/>
        <v>0</v>
      </c>
      <c r="Y49" s="240"/>
      <c r="Z49" s="240">
        <f t="shared" si="180"/>
        <v>0</v>
      </c>
      <c r="AA49" s="240"/>
      <c r="AB49" s="240">
        <f t="shared" si="181"/>
        <v>0</v>
      </c>
      <c r="AC49" s="240"/>
      <c r="AD49" s="240">
        <f t="shared" si="182"/>
        <v>0</v>
      </c>
      <c r="AE49" s="240"/>
      <c r="AF49" s="240">
        <f t="shared" si="183"/>
        <v>0</v>
      </c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 s="130"/>
      <c r="IH49" s="130"/>
      <c r="II49" s="130"/>
      <c r="IJ49" s="130"/>
      <c r="IK49" s="130"/>
      <c r="IL49" s="130"/>
      <c r="IM49" s="130"/>
      <c r="IN49" s="130"/>
      <c r="IO49" s="130"/>
      <c r="IP49" s="130"/>
      <c r="IQ49" s="130"/>
      <c r="IR49" s="130"/>
      <c r="IS49" s="130"/>
      <c r="IT49" s="130"/>
      <c r="IU49" s="130"/>
      <c r="IV49" s="130"/>
      <c r="LY49" s="126"/>
      <c r="MH49" s="214"/>
      <c r="MI49" s="214"/>
      <c r="MJ49" s="214"/>
      <c r="MK49" s="214"/>
      <c r="ML49" s="214"/>
      <c r="MM49" s="214"/>
      <c r="MN49" s="214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U49" s="126">
        <f>ROW()</f>
        <v>49</v>
      </c>
      <c r="NV49" s="414" t="s">
        <v>91</v>
      </c>
      <c r="NW49" s="414"/>
      <c r="NX49" s="482">
        <f t="shared" ref="NX49:OH49" si="193">-NX46-NX48</f>
        <v>8945940.8578260001</v>
      </c>
      <c r="NY49" s="482">
        <f t="shared" si="193"/>
        <v>0</v>
      </c>
      <c r="NZ49" s="482">
        <f t="shared" si="193"/>
        <v>8945940.8578260001</v>
      </c>
      <c r="OA49" s="482">
        <f t="shared" si="193"/>
        <v>-8945940.8578260001</v>
      </c>
      <c r="OB49" s="482">
        <f t="shared" si="193"/>
        <v>0</v>
      </c>
      <c r="OC49" s="482">
        <f t="shared" si="193"/>
        <v>0</v>
      </c>
      <c r="OD49" s="482">
        <f t="shared" si="193"/>
        <v>0</v>
      </c>
      <c r="OE49" s="482">
        <f t="shared" si="193"/>
        <v>-5506395.014822321</v>
      </c>
      <c r="OF49" s="482">
        <f t="shared" si="193"/>
        <v>-5506395.014822321</v>
      </c>
      <c r="OG49" s="482">
        <f t="shared" si="193"/>
        <v>0</v>
      </c>
      <c r="OH49" s="482">
        <f t="shared" si="193"/>
        <v>-5506395.014822321</v>
      </c>
      <c r="OI49" s="482"/>
      <c r="OJ49" s="482"/>
      <c r="PA49" s="130"/>
      <c r="PB49" s="130"/>
      <c r="PC49" s="130"/>
      <c r="PD49" s="130"/>
      <c r="PE49" s="130"/>
      <c r="PF49" s="130"/>
      <c r="PG49" s="130"/>
      <c r="PH49" s="130"/>
      <c r="PI49" s="130"/>
      <c r="PJ49" s="130"/>
      <c r="PK49" s="130"/>
      <c r="PL49" s="130"/>
      <c r="PM49" s="130"/>
      <c r="PN49" s="130"/>
      <c r="PO49" s="130"/>
      <c r="PP49" s="130"/>
      <c r="PQ49" s="130"/>
      <c r="PR49" s="130"/>
      <c r="PS49" s="130"/>
      <c r="PT49" s="130"/>
      <c r="PU49" s="130"/>
      <c r="PV49" s="130"/>
      <c r="PW49" s="130"/>
      <c r="PX49" s="130"/>
      <c r="PY49" s="130"/>
      <c r="PZ49" s="130"/>
      <c r="QA49" s="130"/>
      <c r="QB49" s="130"/>
      <c r="QC49" s="130"/>
      <c r="QD49" s="130"/>
      <c r="QE49" s="130"/>
      <c r="QF49" s="130"/>
      <c r="QG49" s="130"/>
      <c r="QH49" s="130"/>
      <c r="QI49" s="130"/>
      <c r="QJ49" s="130"/>
      <c r="QK49" s="130"/>
      <c r="QL49" s="130"/>
      <c r="QM49" s="130"/>
      <c r="QN49" s="130"/>
      <c r="QO49" s="130"/>
      <c r="QP49" s="130"/>
      <c r="QQ49" s="130"/>
      <c r="QR49" s="130"/>
      <c r="QS49" s="130"/>
      <c r="QT49" s="130"/>
      <c r="QU49" s="130"/>
      <c r="QV49" s="130"/>
      <c r="QW49" s="130"/>
      <c r="QX49" s="130"/>
      <c r="QY49" s="130"/>
      <c r="QZ49" s="130"/>
      <c r="RA49" s="130"/>
      <c r="RM49" s="142">
        <f>ROW()</f>
        <v>49</v>
      </c>
      <c r="RN49" s="27" t="s">
        <v>246</v>
      </c>
      <c r="RO49" s="233"/>
      <c r="RP49" s="424"/>
      <c r="RQ49" s="424"/>
      <c r="RR49" s="424"/>
      <c r="RS49" s="424">
        <f>SUM(RS46:RS48)</f>
        <v>35118980.799999997</v>
      </c>
      <c r="RT49" s="424">
        <f t="shared" ref="RT49:RZ49" si="194">SUM(RT46:RT48)</f>
        <v>35118980.799999997</v>
      </c>
      <c r="RU49" s="424">
        <f t="shared" si="194"/>
        <v>2321617.1499999934</v>
      </c>
      <c r="RV49" s="424">
        <f t="shared" si="194"/>
        <v>37440597.949999988</v>
      </c>
      <c r="RW49" s="424">
        <f t="shared" si="194"/>
        <v>3146661.0799999926</v>
      </c>
      <c r="RX49" s="424">
        <f t="shared" si="194"/>
        <v>40587259.029999986</v>
      </c>
      <c r="RY49" s="424">
        <f t="shared" si="194"/>
        <v>6798414.2800000142</v>
      </c>
      <c r="RZ49" s="424">
        <f t="shared" si="194"/>
        <v>47385673.310000002</v>
      </c>
      <c r="SA49" s="424"/>
      <c r="SB49" s="424"/>
    </row>
    <row r="50" spans="1:496" ht="15" thickTop="1" x14ac:dyDescent="0.35">
      <c r="A50" s="126">
        <f>ROW()</f>
        <v>50</v>
      </c>
      <c r="C50" s="132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52">
        <f>ROW()</f>
        <v>50</v>
      </c>
      <c r="R50" s="293" t="s">
        <v>296</v>
      </c>
      <c r="T50" s="334">
        <v>118558.27</v>
      </c>
      <c r="U50" s="239">
        <f t="shared" si="177"/>
        <v>-118558.27</v>
      </c>
      <c r="V50" s="239">
        <f t="shared" si="178"/>
        <v>0</v>
      </c>
      <c r="W50" s="240"/>
      <c r="X50" s="240">
        <f t="shared" si="179"/>
        <v>0</v>
      </c>
      <c r="Y50" s="240"/>
      <c r="Z50" s="240">
        <f t="shared" si="180"/>
        <v>0</v>
      </c>
      <c r="AA50" s="240"/>
      <c r="AB50" s="240">
        <f t="shared" si="181"/>
        <v>0</v>
      </c>
      <c r="AC50" s="240"/>
      <c r="AD50" s="240">
        <f t="shared" si="182"/>
        <v>0</v>
      </c>
      <c r="AE50" s="240"/>
      <c r="AF50" s="240">
        <f t="shared" si="183"/>
        <v>0</v>
      </c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 s="130"/>
      <c r="IH50" s="130"/>
      <c r="II50" s="130"/>
      <c r="IJ50" s="130"/>
      <c r="IK50" s="130"/>
      <c r="IL50" s="130"/>
      <c r="IM50" s="130"/>
      <c r="IN50" s="130"/>
      <c r="IO50" s="130"/>
      <c r="IP50" s="130"/>
      <c r="IQ50" s="130"/>
      <c r="IR50" s="130"/>
      <c r="IS50" s="130"/>
      <c r="IT50" s="130"/>
      <c r="IU50" s="130"/>
      <c r="IV50" s="130"/>
      <c r="LY50" s="126"/>
      <c r="MH50" s="214"/>
      <c r="MI50" s="214"/>
      <c r="MJ50" s="214"/>
      <c r="MK50" s="214"/>
      <c r="ML50" s="214"/>
      <c r="MM50" s="214"/>
      <c r="MN50" s="214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PA50" s="130"/>
      <c r="PB50" s="130"/>
      <c r="PC50" s="130"/>
      <c r="PD50" s="130"/>
      <c r="PE50" s="130"/>
      <c r="PF50" s="130"/>
      <c r="PG50" s="130"/>
      <c r="PH50" s="130"/>
      <c r="PI50" s="130"/>
      <c r="PJ50" s="130"/>
      <c r="PK50" s="130"/>
      <c r="PL50" s="130"/>
      <c r="PM50" s="130"/>
      <c r="PN50" s="130"/>
      <c r="PO50" s="130"/>
      <c r="PP50" s="130"/>
      <c r="PQ50" s="130"/>
      <c r="PR50" s="130"/>
      <c r="PS50" s="130"/>
      <c r="PT50" s="130"/>
      <c r="PU50" s="130"/>
      <c r="PV50" s="130"/>
      <c r="PW50" s="130"/>
      <c r="PX50" s="130"/>
      <c r="PY50" s="130"/>
      <c r="PZ50" s="130"/>
      <c r="QA50" s="130"/>
      <c r="QB50" s="130"/>
      <c r="QC50" s="130"/>
      <c r="QD50" s="130"/>
      <c r="QE50" s="130"/>
      <c r="QF50" s="130"/>
      <c r="QG50" s="130"/>
      <c r="QH50" s="130"/>
      <c r="QI50" s="130"/>
      <c r="QJ50" s="130"/>
      <c r="QK50" s="130"/>
      <c r="QL50" s="130"/>
      <c r="QM50" s="130"/>
      <c r="QN50" s="130"/>
      <c r="QO50" s="130"/>
      <c r="QP50" s="130"/>
      <c r="QQ50" s="130"/>
      <c r="QR50" s="130"/>
      <c r="QS50" s="130"/>
      <c r="QT50" s="130"/>
      <c r="QU50" s="130"/>
      <c r="QV50" s="130"/>
      <c r="QW50" s="130"/>
      <c r="QX50" s="130"/>
      <c r="QY50" s="130"/>
      <c r="QZ50" s="130"/>
      <c r="RA50" s="130"/>
      <c r="RM50" s="142">
        <f>ROW()</f>
        <v>50</v>
      </c>
      <c r="RN50" s="27"/>
      <c r="RO50" s="233"/>
      <c r="RP50" s="141"/>
      <c r="RQ50" s="141"/>
      <c r="RR50" s="141"/>
      <c r="RS50" s="141"/>
      <c r="RT50" s="141"/>
      <c r="RU50" s="141"/>
      <c r="RV50" s="141"/>
      <c r="RW50" s="141"/>
      <c r="RX50" s="141"/>
      <c r="RY50" s="141"/>
      <c r="RZ50" s="141"/>
      <c r="SA50" s="141"/>
      <c r="SB50" s="141"/>
    </row>
    <row r="51" spans="1:496" x14ac:dyDescent="0.35">
      <c r="A51" s="126">
        <f>ROW()</f>
        <v>51</v>
      </c>
      <c r="C51" s="132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52">
        <f>ROW()</f>
        <v>51</v>
      </c>
      <c r="R51" s="293" t="s">
        <v>297</v>
      </c>
      <c r="T51" s="334">
        <v>32341.730000000003</v>
      </c>
      <c r="U51" s="239">
        <f t="shared" si="177"/>
        <v>-32341.730000000003</v>
      </c>
      <c r="V51" s="239">
        <f t="shared" si="178"/>
        <v>0</v>
      </c>
      <c r="W51" s="240"/>
      <c r="X51" s="240">
        <f t="shared" si="179"/>
        <v>0</v>
      </c>
      <c r="Y51" s="240"/>
      <c r="Z51" s="240">
        <f t="shared" si="180"/>
        <v>0</v>
      </c>
      <c r="AA51" s="240"/>
      <c r="AB51" s="240">
        <f t="shared" si="181"/>
        <v>0</v>
      </c>
      <c r="AC51" s="240"/>
      <c r="AD51" s="240">
        <f t="shared" si="182"/>
        <v>0</v>
      </c>
      <c r="AE51" s="240"/>
      <c r="AF51" s="240">
        <f t="shared" si="183"/>
        <v>0</v>
      </c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  <c r="IU51" s="130"/>
      <c r="IV51" s="130"/>
      <c r="LY51" s="126"/>
      <c r="MH51" s="214"/>
      <c r="MI51" s="214"/>
      <c r="MJ51" s="214"/>
      <c r="MK51" s="214"/>
      <c r="ML51" s="214"/>
      <c r="MM51" s="214"/>
      <c r="MN51" s="214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PA51" s="130"/>
      <c r="PB51" s="130"/>
      <c r="PC51" s="130"/>
      <c r="PD51" s="130"/>
      <c r="PE51" s="130"/>
      <c r="PF51" s="130"/>
      <c r="PG51" s="130"/>
      <c r="PH51" s="130"/>
      <c r="PI51" s="130">
        <v>1</v>
      </c>
      <c r="PJ51" s="130"/>
      <c r="PK51" s="130"/>
      <c r="PL51" s="130"/>
      <c r="PM51" s="130"/>
      <c r="PN51" s="130"/>
      <c r="PO51" s="130"/>
      <c r="PP51" s="130"/>
      <c r="PQ51" s="130"/>
      <c r="PR51" s="130"/>
      <c r="PS51" s="130"/>
      <c r="PT51" s="130"/>
      <c r="PU51" s="130"/>
      <c r="PV51" s="130"/>
      <c r="PW51" s="130"/>
      <c r="PX51" s="130"/>
      <c r="PY51" s="130"/>
      <c r="PZ51" s="130"/>
      <c r="QA51" s="130"/>
      <c r="QB51" s="130"/>
      <c r="QC51" s="130"/>
      <c r="QD51" s="130"/>
      <c r="QE51" s="130"/>
      <c r="QF51" s="130"/>
      <c r="QG51" s="130"/>
      <c r="QH51" s="130"/>
      <c r="QI51" s="130"/>
      <c r="QJ51" s="130"/>
      <c r="QK51" s="130"/>
      <c r="QL51" s="130"/>
      <c r="QM51" s="130"/>
      <c r="QN51" s="130"/>
      <c r="QO51" s="130"/>
      <c r="QP51" s="130"/>
      <c r="QQ51" s="130"/>
      <c r="QR51" s="130"/>
      <c r="QS51" s="130"/>
      <c r="QT51" s="130"/>
      <c r="QU51" s="130"/>
      <c r="QV51" s="130"/>
      <c r="QW51" s="130"/>
      <c r="QX51" s="130"/>
      <c r="QY51" s="130"/>
      <c r="QZ51" s="130"/>
      <c r="RA51" s="130"/>
      <c r="RM51" s="142">
        <f>ROW()</f>
        <v>51</v>
      </c>
      <c r="RN51" s="437" t="s">
        <v>298</v>
      </c>
      <c r="RO51" s="233"/>
      <c r="RP51" s="141"/>
      <c r="RQ51" s="141"/>
      <c r="RR51" s="141"/>
      <c r="RS51" s="141"/>
      <c r="RT51" s="141"/>
      <c r="RU51" s="141"/>
      <c r="RV51" s="141"/>
      <c r="RW51" s="141"/>
      <c r="RX51" s="141"/>
      <c r="RY51" s="141"/>
      <c r="RZ51" s="141"/>
      <c r="SA51" s="141"/>
      <c r="SB51" s="141"/>
    </row>
    <row r="52" spans="1:496" x14ac:dyDescent="0.35">
      <c r="A52" s="126">
        <f>ROW()</f>
        <v>52</v>
      </c>
      <c r="B52" s="71" t="s">
        <v>299</v>
      </c>
      <c r="C52" s="132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52">
        <f>ROW()</f>
        <v>52</v>
      </c>
      <c r="R52" s="483" t="s">
        <v>300</v>
      </c>
      <c r="S52" s="4">
        <f>T52/T31</f>
        <v>0.95111499918771036</v>
      </c>
      <c r="T52" s="334">
        <v>26176970.140000001</v>
      </c>
      <c r="U52" s="239">
        <f t="shared" si="177"/>
        <v>-26176970.140000001</v>
      </c>
      <c r="V52" s="239">
        <f t="shared" si="178"/>
        <v>0</v>
      </c>
      <c r="W52" s="240"/>
      <c r="X52" s="240">
        <f t="shared" si="179"/>
        <v>0</v>
      </c>
      <c r="Y52" s="240"/>
      <c r="Z52" s="240">
        <f t="shared" si="180"/>
        <v>0</v>
      </c>
      <c r="AA52" s="240"/>
      <c r="AB52" s="240">
        <f t="shared" si="181"/>
        <v>0</v>
      </c>
      <c r="AC52" s="240"/>
      <c r="AD52" s="240">
        <f t="shared" si="182"/>
        <v>0</v>
      </c>
      <c r="AE52" s="240"/>
      <c r="AF52" s="240">
        <f t="shared" si="183"/>
        <v>0</v>
      </c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 s="130"/>
      <c r="IH52" s="130"/>
      <c r="II52" s="130"/>
      <c r="IJ52" s="130"/>
      <c r="IK52" s="130"/>
      <c r="IL52" s="130"/>
      <c r="IM52" s="130"/>
      <c r="IN52" s="130"/>
      <c r="IO52" s="130"/>
      <c r="IP52" s="130"/>
      <c r="IQ52" s="130"/>
      <c r="IR52" s="130"/>
      <c r="IS52" s="130"/>
      <c r="IT52" s="130"/>
      <c r="IU52" s="130"/>
      <c r="IV52" s="130"/>
      <c r="LY52" s="126"/>
      <c r="MH52" s="214"/>
      <c r="MI52" s="214"/>
      <c r="MJ52" s="214"/>
      <c r="MK52" s="214"/>
      <c r="ML52" s="214"/>
      <c r="MM52" s="214"/>
      <c r="MN52" s="214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0"/>
      <c r="QW52" s="130"/>
      <c r="QX52" s="130"/>
      <c r="QY52" s="130"/>
      <c r="QZ52" s="130"/>
      <c r="RA52" s="130"/>
      <c r="RM52" s="142">
        <f>ROW()</f>
        <v>52</v>
      </c>
      <c r="RN52" s="27" t="s">
        <v>54</v>
      </c>
      <c r="RO52" s="233"/>
      <c r="RP52" s="195"/>
      <c r="RQ52" s="195"/>
      <c r="RR52" s="195"/>
      <c r="RS52" s="195">
        <v>83608.11</v>
      </c>
      <c r="RT52" s="197">
        <f>RS52</f>
        <v>83608.11</v>
      </c>
      <c r="RU52" s="195">
        <v>2228719.61</v>
      </c>
      <c r="RV52" s="197">
        <f>RU52+RT52</f>
        <v>2312327.7199999997</v>
      </c>
      <c r="RW52" s="196">
        <v>2147428.9600000009</v>
      </c>
      <c r="RX52" s="196">
        <f>RW52+RV52</f>
        <v>4459756.6800000006</v>
      </c>
      <c r="RY52" s="196">
        <v>2487783.1099999994</v>
      </c>
      <c r="RZ52" s="196">
        <f>RY52+RX52</f>
        <v>6947539.79</v>
      </c>
      <c r="SA52" s="195"/>
      <c r="SB52" s="197"/>
    </row>
    <row r="53" spans="1:496" x14ac:dyDescent="0.35">
      <c r="A53" s="126">
        <f>ROW()</f>
        <v>53</v>
      </c>
      <c r="B53" s="291" t="s">
        <v>301</v>
      </c>
      <c r="D53" s="183"/>
      <c r="E53" s="183">
        <v>26348573.159999996</v>
      </c>
      <c r="F53" s="183"/>
      <c r="G53" s="183"/>
      <c r="H53" s="183"/>
      <c r="I53" s="183"/>
      <c r="J53" s="457"/>
      <c r="K53" s="183"/>
      <c r="L53" s="457"/>
      <c r="M53" s="183"/>
      <c r="N53" s="457"/>
      <c r="O53" s="183"/>
      <c r="P53" s="457"/>
      <c r="Q53" s="152">
        <f>ROW()</f>
        <v>53</v>
      </c>
      <c r="R53" s="425" t="s">
        <v>302</v>
      </c>
      <c r="S53" s="117">
        <v>1.0955420736828558</v>
      </c>
      <c r="T53" s="484">
        <v>268719.88994047581</v>
      </c>
      <c r="U53" s="354">
        <f t="shared" si="177"/>
        <v>-268719.88994047581</v>
      </c>
      <c r="V53" s="354">
        <f t="shared" si="178"/>
        <v>0</v>
      </c>
      <c r="W53" s="428"/>
      <c r="X53" s="428">
        <f t="shared" si="179"/>
        <v>0</v>
      </c>
      <c r="Y53" s="428"/>
      <c r="Z53" s="428">
        <f t="shared" si="180"/>
        <v>0</v>
      </c>
      <c r="AA53" s="428"/>
      <c r="AB53" s="428">
        <f t="shared" si="181"/>
        <v>0</v>
      </c>
      <c r="AC53" s="428"/>
      <c r="AD53" s="428">
        <f t="shared" si="182"/>
        <v>0</v>
      </c>
      <c r="AE53" s="428"/>
      <c r="AF53" s="428">
        <f t="shared" si="183"/>
        <v>0</v>
      </c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 s="130"/>
      <c r="IH53" s="130"/>
      <c r="II53" s="130"/>
      <c r="IJ53" s="130"/>
      <c r="IK53" s="130"/>
      <c r="IL53" s="130"/>
      <c r="IM53" s="130"/>
      <c r="IN53" s="130"/>
      <c r="IO53" s="130"/>
      <c r="IP53" s="130"/>
      <c r="IQ53" s="130"/>
      <c r="IR53" s="130"/>
      <c r="IS53" s="130"/>
      <c r="IT53" s="130"/>
      <c r="IU53" s="130"/>
      <c r="IV53" s="130"/>
      <c r="LY53" s="126"/>
      <c r="MH53" s="214"/>
      <c r="MI53" s="214"/>
      <c r="MJ53" s="214"/>
      <c r="MK53" s="214"/>
      <c r="ML53" s="214"/>
      <c r="MM53" s="214"/>
      <c r="MN53" s="214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PA53" s="130"/>
      <c r="PB53" s="130"/>
      <c r="PC53" s="130"/>
      <c r="PD53" s="130"/>
      <c r="PE53" s="130"/>
      <c r="PF53" s="130"/>
      <c r="PG53" s="130"/>
      <c r="PH53" s="130"/>
      <c r="PI53" s="130"/>
      <c r="PJ53" s="130"/>
      <c r="PK53" s="130"/>
      <c r="PL53" s="130"/>
      <c r="PM53" s="130"/>
      <c r="PN53" s="130"/>
      <c r="PO53" s="130"/>
      <c r="PP53" s="130"/>
      <c r="PQ53" s="130"/>
      <c r="PR53" s="130"/>
      <c r="PS53" s="130"/>
      <c r="PT53" s="130"/>
      <c r="PU53" s="130"/>
      <c r="PV53" s="130"/>
      <c r="PW53" s="130"/>
      <c r="PX53" s="130"/>
      <c r="PY53" s="130"/>
      <c r="PZ53" s="130"/>
      <c r="QA53" s="130"/>
      <c r="QB53" s="130"/>
      <c r="QC53" s="130"/>
      <c r="QD53" s="130"/>
      <c r="QE53" s="130"/>
      <c r="QF53" s="130"/>
      <c r="QG53" s="130"/>
      <c r="QH53" s="130"/>
      <c r="QI53" s="130"/>
      <c r="QJ53" s="130"/>
      <c r="QK53" s="130"/>
      <c r="QL53" s="130"/>
      <c r="QM53" s="130"/>
      <c r="QN53" s="130"/>
      <c r="QO53" s="130"/>
      <c r="QP53" s="130"/>
      <c r="QQ53" s="130"/>
      <c r="QR53" s="130"/>
      <c r="QS53" s="130"/>
      <c r="QT53" s="130"/>
      <c r="QU53" s="130"/>
      <c r="QV53" s="130"/>
      <c r="QW53" s="130"/>
      <c r="QX53" s="130"/>
      <c r="QY53" s="130"/>
      <c r="QZ53" s="130"/>
      <c r="RA53" s="130"/>
      <c r="RM53" s="142">
        <f>ROW()</f>
        <v>53</v>
      </c>
      <c r="RN53" s="27" t="s">
        <v>74</v>
      </c>
      <c r="RO53" s="233"/>
      <c r="RP53" s="232"/>
      <c r="RQ53" s="232"/>
      <c r="RR53" s="232"/>
      <c r="RS53" s="232">
        <v>0.844032</v>
      </c>
      <c r="RT53" s="235">
        <f t="shared" ref="RT53:RT55" si="195">RS53</f>
        <v>0.844032</v>
      </c>
      <c r="RU53" s="232">
        <v>1.6880639999999998</v>
      </c>
      <c r="RV53" s="235">
        <f t="shared" ref="RV53:RV55" si="196">RU53+RT53</f>
        <v>2.5320959999999997</v>
      </c>
      <c r="RW53" s="234">
        <v>0</v>
      </c>
      <c r="RX53" s="234">
        <f t="shared" ref="RX53:RX55" si="197">RW53+RV53</f>
        <v>2.5320959999999997</v>
      </c>
      <c r="RY53" s="234">
        <v>8266.4296259999992</v>
      </c>
      <c r="RZ53" s="234">
        <f t="shared" ref="RZ53:RZ55" si="198">RY53+RX53</f>
        <v>8268.961722</v>
      </c>
      <c r="SA53" s="232"/>
      <c r="SB53" s="235"/>
    </row>
    <row r="54" spans="1:496" x14ac:dyDescent="0.35">
      <c r="A54" s="126">
        <f>ROW()</f>
        <v>54</v>
      </c>
      <c r="D54" s="383"/>
      <c r="E54" s="383"/>
      <c r="F54" s="383"/>
      <c r="G54" s="383"/>
      <c r="H54" s="383"/>
      <c r="I54" s="383"/>
      <c r="J54" s="485"/>
      <c r="K54" s="383"/>
      <c r="L54" s="485"/>
      <c r="M54" s="383"/>
      <c r="N54" s="485"/>
      <c r="O54" s="383"/>
      <c r="P54" s="485"/>
      <c r="Q54" s="152">
        <f>ROW()</f>
        <v>54</v>
      </c>
      <c r="R54" s="320" t="s">
        <v>162</v>
      </c>
      <c r="T54" s="211">
        <f t="shared" ref="T54:AF54" si="199">SUM(T42:T53)</f>
        <v>197650059.71994045</v>
      </c>
      <c r="U54" s="211">
        <f t="shared" si="199"/>
        <v>-197650059.71994045</v>
      </c>
      <c r="V54" s="211">
        <f t="shared" si="199"/>
        <v>0</v>
      </c>
      <c r="W54" s="433">
        <f t="shared" si="199"/>
        <v>0</v>
      </c>
      <c r="X54" s="433">
        <f t="shared" si="199"/>
        <v>0</v>
      </c>
      <c r="Y54" s="433">
        <f t="shared" si="199"/>
        <v>0</v>
      </c>
      <c r="Z54" s="433">
        <f t="shared" si="199"/>
        <v>0</v>
      </c>
      <c r="AA54" s="433">
        <f t="shared" si="199"/>
        <v>0</v>
      </c>
      <c r="AB54" s="433">
        <f t="shared" si="199"/>
        <v>0</v>
      </c>
      <c r="AC54" s="433">
        <f t="shared" si="199"/>
        <v>0</v>
      </c>
      <c r="AD54" s="433">
        <f t="shared" si="199"/>
        <v>0</v>
      </c>
      <c r="AE54" s="433">
        <f t="shared" si="199"/>
        <v>0</v>
      </c>
      <c r="AF54" s="433">
        <f t="shared" si="199"/>
        <v>0</v>
      </c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 s="130"/>
      <c r="IH54" s="130"/>
      <c r="II54" s="130"/>
      <c r="IJ54" s="130"/>
      <c r="IK54" s="130"/>
      <c r="IL54" s="130"/>
      <c r="IM54" s="130"/>
      <c r="IN54" s="130"/>
      <c r="IO54" s="130"/>
      <c r="IP54" s="130"/>
      <c r="IQ54" s="130"/>
      <c r="IR54" s="130"/>
      <c r="IS54" s="130"/>
      <c r="IT54" s="130"/>
      <c r="IU54" s="130"/>
      <c r="IV54" s="130"/>
      <c r="LY54" s="126"/>
      <c r="MH54" s="214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PA54" s="130"/>
      <c r="PB54" s="130"/>
      <c r="PC54" s="130"/>
      <c r="PD54" s="130"/>
      <c r="PE54" s="130"/>
      <c r="PF54" s="130"/>
      <c r="PG54" s="130"/>
      <c r="PH54" s="130"/>
      <c r="PI54" s="130"/>
      <c r="PJ54" s="130"/>
      <c r="PK54" s="130"/>
      <c r="PL54" s="130"/>
      <c r="PM54" s="130"/>
      <c r="PN54" s="130"/>
      <c r="PO54" s="130"/>
      <c r="PP54" s="130"/>
      <c r="PQ54" s="130"/>
      <c r="PR54" s="130"/>
      <c r="PS54" s="130"/>
      <c r="PT54" s="130"/>
      <c r="PU54" s="130"/>
      <c r="PV54" s="130"/>
      <c r="PW54" s="130"/>
      <c r="PX54" s="130"/>
      <c r="PY54" s="130"/>
      <c r="PZ54" s="130"/>
      <c r="QA54" s="130"/>
      <c r="QB54" s="130"/>
      <c r="QC54" s="130"/>
      <c r="QD54" s="130"/>
      <c r="QE54" s="130"/>
      <c r="QF54" s="130"/>
      <c r="QG54" s="130"/>
      <c r="QH54" s="130"/>
      <c r="QI54" s="130"/>
      <c r="QJ54" s="130"/>
      <c r="QK54" s="130"/>
      <c r="QL54" s="130"/>
      <c r="QM54" s="130"/>
      <c r="QN54" s="130"/>
      <c r="QO54" s="130"/>
      <c r="QP54" s="130"/>
      <c r="QQ54" s="130"/>
      <c r="QR54" s="130"/>
      <c r="QS54" s="130"/>
      <c r="QT54" s="130"/>
      <c r="QU54" s="130"/>
      <c r="QV54" s="130"/>
      <c r="QW54" s="130"/>
      <c r="QX54" s="130"/>
      <c r="QY54" s="130"/>
      <c r="QZ54" s="130"/>
      <c r="RA54" s="130"/>
      <c r="RM54" s="142">
        <f>ROW()</f>
        <v>54</v>
      </c>
      <c r="RN54" s="27" t="s">
        <v>96</v>
      </c>
      <c r="RO54" s="233"/>
      <c r="RP54" s="232"/>
      <c r="RQ54" s="232"/>
      <c r="RR54" s="232"/>
      <c r="RS54" s="232">
        <v>0</v>
      </c>
      <c r="RT54" s="235">
        <f t="shared" si="195"/>
        <v>0</v>
      </c>
      <c r="RU54" s="232">
        <v>0</v>
      </c>
      <c r="RV54" s="235">
        <f t="shared" si="196"/>
        <v>0</v>
      </c>
      <c r="RW54" s="234">
        <v>0</v>
      </c>
      <c r="RX54" s="234">
        <f t="shared" si="197"/>
        <v>0</v>
      </c>
      <c r="RY54" s="234">
        <v>0</v>
      </c>
      <c r="RZ54" s="234">
        <f t="shared" si="198"/>
        <v>0</v>
      </c>
      <c r="SA54" s="232"/>
      <c r="SB54" s="235"/>
    </row>
    <row r="55" spans="1:496" x14ac:dyDescent="0.35">
      <c r="A55" s="126">
        <f>ROW()</f>
        <v>55</v>
      </c>
      <c r="B55" s="160" t="s">
        <v>303</v>
      </c>
      <c r="D55" s="282"/>
      <c r="E55" s="282">
        <f>SUM(E53:E54)</f>
        <v>26348573.159999996</v>
      </c>
      <c r="F55" s="282"/>
      <c r="G55" s="282">
        <f>SUM(G53:G54)</f>
        <v>0</v>
      </c>
      <c r="H55" s="315"/>
      <c r="I55" s="282"/>
      <c r="J55" s="315"/>
      <c r="K55" s="282"/>
      <c r="L55" s="315"/>
      <c r="M55" s="282"/>
      <c r="N55" s="315"/>
      <c r="O55" s="282"/>
      <c r="P55" s="315"/>
      <c r="Q55" s="152">
        <f>ROW()</f>
        <v>55</v>
      </c>
      <c r="T55" s="46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 s="130"/>
      <c r="IH55" s="130"/>
      <c r="II55" s="130"/>
      <c r="IJ55" s="130"/>
      <c r="IK55" s="130"/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LY55" s="126"/>
      <c r="MH55" s="214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PA55" s="130"/>
      <c r="PB55" s="130"/>
      <c r="PC55" s="130"/>
      <c r="PD55" s="130"/>
      <c r="PE55" s="130"/>
      <c r="PF55" s="130"/>
      <c r="PG55" s="130"/>
      <c r="PH55" s="130"/>
      <c r="PI55" s="130"/>
      <c r="PJ55" s="130"/>
      <c r="PK55" s="130"/>
      <c r="PL55" s="130"/>
      <c r="PM55" s="130"/>
      <c r="PN55" s="130"/>
      <c r="PO55" s="130"/>
      <c r="PP55" s="130"/>
      <c r="PQ55" s="130"/>
      <c r="PR55" s="130"/>
      <c r="PS55" s="130"/>
      <c r="PT55" s="130"/>
      <c r="PU55" s="130"/>
      <c r="PV55" s="130"/>
      <c r="PW55" s="130"/>
      <c r="PX55" s="130"/>
      <c r="PY55" s="130"/>
      <c r="PZ55" s="130"/>
      <c r="QA55" s="130"/>
      <c r="QB55" s="130"/>
      <c r="QC55" s="130"/>
      <c r="QD55" s="130"/>
      <c r="QE55" s="130"/>
      <c r="QF55" s="130"/>
      <c r="QG55" s="130"/>
      <c r="QH55" s="130"/>
      <c r="QI55" s="130"/>
      <c r="QJ55" s="130"/>
      <c r="QK55" s="130"/>
      <c r="QL55" s="130"/>
      <c r="QM55" s="130"/>
      <c r="QN55" s="130"/>
      <c r="QO55" s="130"/>
      <c r="QP55" s="130"/>
      <c r="QQ55" s="130"/>
      <c r="QR55" s="130"/>
      <c r="QS55" s="130"/>
      <c r="QT55" s="130"/>
      <c r="QU55" s="130"/>
      <c r="QV55" s="130"/>
      <c r="QW55" s="130"/>
      <c r="QX55" s="130"/>
      <c r="QY55" s="130"/>
      <c r="QZ55" s="130"/>
      <c r="RA55" s="130"/>
      <c r="RM55" s="142">
        <f>ROW()</f>
        <v>55</v>
      </c>
      <c r="RN55" s="27" t="s">
        <v>114</v>
      </c>
      <c r="RO55" s="233"/>
      <c r="RP55" s="288"/>
      <c r="RQ55" s="288"/>
      <c r="RR55" s="288"/>
      <c r="RS55" s="288">
        <v>5.7565619999999997</v>
      </c>
      <c r="RT55" s="290">
        <f t="shared" si="195"/>
        <v>5.7565619999999997</v>
      </c>
      <c r="RU55" s="288">
        <v>11.493342000000002</v>
      </c>
      <c r="RV55" s="290">
        <f t="shared" si="196"/>
        <v>17.249904000000001</v>
      </c>
      <c r="RW55" s="289">
        <v>0</v>
      </c>
      <c r="RX55" s="289">
        <f t="shared" si="197"/>
        <v>17.249904000000001</v>
      </c>
      <c r="RY55" s="289">
        <v>384924.36095399997</v>
      </c>
      <c r="RZ55" s="289">
        <f t="shared" si="198"/>
        <v>384941.610858</v>
      </c>
      <c r="SA55" s="288"/>
      <c r="SB55" s="290"/>
    </row>
    <row r="56" spans="1:496" x14ac:dyDescent="0.35">
      <c r="A56" s="126">
        <f>ROW()</f>
        <v>56</v>
      </c>
      <c r="D56" s="282"/>
      <c r="E56" s="282"/>
      <c r="F56" s="282"/>
      <c r="G56" s="282"/>
      <c r="H56" s="404"/>
      <c r="I56" s="282"/>
      <c r="J56" s="404"/>
      <c r="K56" s="282"/>
      <c r="L56" s="404"/>
      <c r="M56" s="282"/>
      <c r="N56" s="404"/>
      <c r="O56" s="282"/>
      <c r="P56" s="404"/>
      <c r="Q56" s="152">
        <f>ROW()</f>
        <v>56</v>
      </c>
      <c r="R56" s="320" t="s">
        <v>304</v>
      </c>
      <c r="S56" s="320"/>
      <c r="T56" s="214">
        <f t="shared" ref="T56:AF56" si="200">+T33-T39-T54</f>
        <v>-1245976.9986645579</v>
      </c>
      <c r="U56" s="214">
        <f t="shared" si="200"/>
        <v>1245976.9986645579</v>
      </c>
      <c r="V56" s="214">
        <f t="shared" si="200"/>
        <v>0</v>
      </c>
      <c r="W56" s="448">
        <f t="shared" si="200"/>
        <v>0</v>
      </c>
      <c r="X56" s="448">
        <f t="shared" si="200"/>
        <v>0</v>
      </c>
      <c r="Y56" s="448">
        <f t="shared" si="200"/>
        <v>0</v>
      </c>
      <c r="Z56" s="448">
        <f t="shared" si="200"/>
        <v>0</v>
      </c>
      <c r="AA56" s="448">
        <f t="shared" si="200"/>
        <v>0</v>
      </c>
      <c r="AB56" s="448">
        <f t="shared" si="200"/>
        <v>0</v>
      </c>
      <c r="AC56" s="448">
        <f t="shared" si="200"/>
        <v>0</v>
      </c>
      <c r="AD56" s="448">
        <f t="shared" si="200"/>
        <v>0</v>
      </c>
      <c r="AE56" s="448">
        <f t="shared" si="200"/>
        <v>0</v>
      </c>
      <c r="AF56" s="448">
        <f t="shared" si="200"/>
        <v>0</v>
      </c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PA56" s="130"/>
      <c r="PB56" s="130"/>
      <c r="PC56" s="130"/>
      <c r="PD56" s="130"/>
      <c r="PE56" s="130"/>
      <c r="PF56" s="130"/>
      <c r="PG56" s="130"/>
      <c r="PH56" s="130"/>
      <c r="PI56" s="130"/>
      <c r="PJ56" s="130"/>
      <c r="PK56" s="130"/>
      <c r="PL56" s="130"/>
      <c r="PM56" s="130"/>
      <c r="PN56" s="130"/>
      <c r="PO56" s="130"/>
      <c r="PP56" s="130"/>
      <c r="PQ56" s="130"/>
      <c r="PR56" s="130"/>
      <c r="PS56" s="130"/>
      <c r="PT56" s="130"/>
      <c r="PU56" s="130"/>
      <c r="PV56" s="130"/>
      <c r="PW56" s="130"/>
      <c r="PX56" s="130"/>
      <c r="PY56" s="130"/>
      <c r="PZ56" s="130"/>
      <c r="QA56" s="130"/>
      <c r="QB56" s="130"/>
      <c r="QC56" s="130"/>
      <c r="QD56" s="130"/>
      <c r="QE56" s="130"/>
      <c r="QF56" s="130"/>
      <c r="QG56" s="130"/>
      <c r="QH56" s="130"/>
      <c r="QI56" s="130"/>
      <c r="QJ56" s="130"/>
      <c r="QK56" s="130"/>
      <c r="QL56" s="130"/>
      <c r="QM56" s="130"/>
      <c r="QN56" s="130"/>
      <c r="QO56" s="130"/>
      <c r="QP56" s="130"/>
      <c r="QQ56" s="130"/>
      <c r="QR56" s="130"/>
      <c r="QS56" s="130"/>
      <c r="QT56" s="130"/>
      <c r="QU56" s="130"/>
      <c r="QV56" s="130"/>
      <c r="QW56" s="130"/>
      <c r="QX56" s="130"/>
      <c r="QY56" s="130"/>
      <c r="QZ56" s="130"/>
      <c r="RA56" s="130"/>
      <c r="RM56" s="142">
        <f>ROW()</f>
        <v>56</v>
      </c>
      <c r="RN56" s="27" t="s">
        <v>140</v>
      </c>
      <c r="RO56" s="233"/>
      <c r="RP56" s="235"/>
      <c r="RQ56" s="235"/>
      <c r="RR56" s="235"/>
      <c r="RS56" s="235">
        <f t="shared" ref="RS56:RZ56" si="201">SUM(RS52:RS55)</f>
        <v>83614.710593999989</v>
      </c>
      <c r="RT56" s="235">
        <f t="shared" si="201"/>
        <v>83614.710593999989</v>
      </c>
      <c r="RU56" s="235">
        <f t="shared" si="201"/>
        <v>2228732.791406</v>
      </c>
      <c r="RV56" s="235">
        <f t="shared" si="201"/>
        <v>2312347.5019999999</v>
      </c>
      <c r="RW56" s="235">
        <f t="shared" si="201"/>
        <v>2147428.9600000009</v>
      </c>
      <c r="RX56" s="235">
        <f t="shared" si="201"/>
        <v>4459776.4620000012</v>
      </c>
      <c r="RY56" s="235">
        <f t="shared" si="201"/>
        <v>2880973.9005799997</v>
      </c>
      <c r="RZ56" s="235">
        <f t="shared" si="201"/>
        <v>7340750.3625799995</v>
      </c>
      <c r="SA56" s="235"/>
      <c r="SB56" s="235"/>
    </row>
    <row r="57" spans="1:496" x14ac:dyDescent="0.35">
      <c r="A57" s="126">
        <f>ROW()</f>
        <v>57</v>
      </c>
      <c r="B57" s="486" t="s">
        <v>160</v>
      </c>
      <c r="C57" s="487">
        <v>7.1970000000000003E-3</v>
      </c>
      <c r="D57" s="236"/>
      <c r="E57" s="488">
        <f>+E$48*$C57</f>
        <v>457984.45475975098</v>
      </c>
      <c r="F57" s="488">
        <f t="shared" ref="F57:N58" si="202">E57+D57</f>
        <v>457984.45475975098</v>
      </c>
      <c r="G57" s="488">
        <f>+G$48*$C57</f>
        <v>-56442.53432223</v>
      </c>
      <c r="H57" s="488">
        <f t="shared" si="202"/>
        <v>401541.92043752095</v>
      </c>
      <c r="I57" s="488">
        <f>+I$48*$C57</f>
        <v>-339540.44654313551</v>
      </c>
      <c r="J57" s="488">
        <f t="shared" si="202"/>
        <v>62001.473894385446</v>
      </c>
      <c r="K57" s="488">
        <f>+K$48*$C57</f>
        <v>194771.91795682802</v>
      </c>
      <c r="L57" s="488">
        <f t="shared" si="202"/>
        <v>256773.39185121347</v>
      </c>
      <c r="M57" s="488">
        <f>+M$48*$C57</f>
        <v>151557.53361277733</v>
      </c>
      <c r="N57" s="488">
        <f t="shared" si="202"/>
        <v>408330.92546399077</v>
      </c>
      <c r="O57" s="176"/>
      <c r="P57" s="176"/>
      <c r="Q57" s="152">
        <f>ROW()</f>
        <v>57</v>
      </c>
      <c r="R57" s="320" t="s">
        <v>112</v>
      </c>
      <c r="S57" s="489">
        <v>0.21</v>
      </c>
      <c r="T57" s="284">
        <f t="shared" ref="T57:AF57" si="203">T56*$S$57</f>
        <v>-261655.16971955716</v>
      </c>
      <c r="U57" s="284">
        <f t="shared" si="203"/>
        <v>261655.16971955716</v>
      </c>
      <c r="V57" s="284">
        <f t="shared" si="203"/>
        <v>0</v>
      </c>
      <c r="W57" s="490">
        <f t="shared" si="203"/>
        <v>0</v>
      </c>
      <c r="X57" s="490">
        <f t="shared" si="203"/>
        <v>0</v>
      </c>
      <c r="Y57" s="490">
        <f t="shared" si="203"/>
        <v>0</v>
      </c>
      <c r="Z57" s="490">
        <f t="shared" si="203"/>
        <v>0</v>
      </c>
      <c r="AA57" s="490">
        <f t="shared" si="203"/>
        <v>0</v>
      </c>
      <c r="AB57" s="490">
        <f t="shared" si="203"/>
        <v>0</v>
      </c>
      <c r="AC57" s="490">
        <f t="shared" si="203"/>
        <v>0</v>
      </c>
      <c r="AD57" s="490">
        <f t="shared" si="203"/>
        <v>0</v>
      </c>
      <c r="AE57" s="490">
        <f t="shared" si="203"/>
        <v>0</v>
      </c>
      <c r="AF57" s="490">
        <f t="shared" si="203"/>
        <v>0</v>
      </c>
      <c r="AG57" s="152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HQ57" s="130"/>
      <c r="HR57" s="130"/>
      <c r="HS57" s="130"/>
      <c r="HT57" s="130"/>
      <c r="HU57" s="130"/>
      <c r="HV57" s="130"/>
      <c r="HW57" s="130"/>
      <c r="HX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PA57" s="130"/>
      <c r="PB57" s="130"/>
      <c r="PC57" s="130"/>
      <c r="PD57" s="130"/>
      <c r="PE57" s="130"/>
      <c r="PF57" s="130"/>
      <c r="PG57" s="130"/>
      <c r="PH57" s="130"/>
      <c r="PI57" s="130"/>
      <c r="PJ57" s="130"/>
      <c r="PK57" s="130"/>
      <c r="PL57" s="130"/>
      <c r="PM57" s="130"/>
      <c r="PN57" s="130"/>
      <c r="PO57" s="130"/>
      <c r="PP57" s="130"/>
      <c r="PQ57" s="130"/>
      <c r="PR57" s="130"/>
      <c r="PS57" s="130"/>
      <c r="PT57" s="130"/>
      <c r="PU57" s="130"/>
      <c r="PV57" s="130"/>
      <c r="PW57" s="130"/>
      <c r="PX57" s="130"/>
      <c r="PY57" s="130"/>
      <c r="PZ57" s="130"/>
      <c r="QA57" s="130"/>
      <c r="QB57" s="130"/>
      <c r="QC57" s="130"/>
      <c r="QD57" s="130"/>
      <c r="QE57" s="130"/>
      <c r="QF57" s="130"/>
      <c r="QG57" s="130"/>
      <c r="QH57" s="130"/>
      <c r="QI57" s="130"/>
      <c r="QJ57" s="130"/>
      <c r="QK57" s="130"/>
      <c r="QL57" s="130"/>
      <c r="QM57" s="130"/>
      <c r="QN57" s="130"/>
      <c r="QO57" s="130"/>
      <c r="QP57" s="130"/>
      <c r="QQ57" s="130"/>
      <c r="QR57" s="130"/>
      <c r="QS57" s="130"/>
      <c r="QT57" s="130"/>
      <c r="QU57" s="130"/>
      <c r="QV57" s="130"/>
      <c r="QW57" s="130"/>
      <c r="QX57" s="130"/>
      <c r="QY57" s="130"/>
      <c r="QZ57" s="130"/>
      <c r="RA57" s="130"/>
      <c r="RM57" s="142">
        <f>ROW()</f>
        <v>57</v>
      </c>
      <c r="RN57" s="27"/>
      <c r="RO57" s="233"/>
      <c r="RP57" s="235"/>
      <c r="RQ57" s="235"/>
      <c r="RR57" s="235"/>
      <c r="RS57" s="235"/>
      <c r="RT57" s="235"/>
      <c r="RU57" s="235"/>
      <c r="RV57" s="235"/>
      <c r="RW57" s="235"/>
      <c r="RX57" s="235"/>
      <c r="RY57" s="235"/>
      <c r="RZ57" s="235"/>
      <c r="SA57" s="235"/>
      <c r="SB57" s="235"/>
    </row>
    <row r="58" spans="1:496" ht="15" thickBot="1" x14ac:dyDescent="0.4">
      <c r="A58" s="126">
        <f>ROW()</f>
        <v>58</v>
      </c>
      <c r="B58" s="486" t="s">
        <v>171</v>
      </c>
      <c r="C58" s="487">
        <v>2E-3</v>
      </c>
      <c r="D58" s="236"/>
      <c r="E58" s="488">
        <f>+E$48*$C58</f>
        <v>127270.93365562067</v>
      </c>
      <c r="F58" s="488">
        <f t="shared" si="202"/>
        <v>127270.93365562067</v>
      </c>
      <c r="G58" s="488">
        <f>+G$48*$C58</f>
        <v>-15685.017180000001</v>
      </c>
      <c r="H58" s="488">
        <f t="shared" si="202"/>
        <v>111585.91647562067</v>
      </c>
      <c r="I58" s="488">
        <f>+I$48*$C58</f>
        <v>-94356.105750489238</v>
      </c>
      <c r="J58" s="488">
        <f t="shared" si="202"/>
        <v>17229.810725131436</v>
      </c>
      <c r="K58" s="488">
        <f>+K$48*$C58</f>
        <v>54125.862986474363</v>
      </c>
      <c r="L58" s="488">
        <f t="shared" si="202"/>
        <v>71355.673711605807</v>
      </c>
      <c r="M58" s="488">
        <f>+M$48*$C58</f>
        <v>42116.86358559881</v>
      </c>
      <c r="N58" s="488">
        <f t="shared" si="202"/>
        <v>113472.53729720462</v>
      </c>
      <c r="O58" s="176"/>
      <c r="P58" s="176"/>
      <c r="Q58" s="152">
        <f>ROW()</f>
        <v>58</v>
      </c>
      <c r="R58" s="320" t="s">
        <v>91</v>
      </c>
      <c r="S58" s="320"/>
      <c r="T58" s="316">
        <f>T56-T57</f>
        <v>-984321.82894500077</v>
      </c>
      <c r="U58" s="316">
        <f>U56-U57</f>
        <v>984321.82894500077</v>
      </c>
      <c r="V58" s="316">
        <f>V56-V57</f>
        <v>0</v>
      </c>
      <c r="W58" s="491">
        <f>W56-W57</f>
        <v>0</v>
      </c>
      <c r="X58" s="491">
        <f>X56-X57</f>
        <v>0</v>
      </c>
      <c r="Y58" s="491">
        <f t="shared" ref="Y58:AF58" si="204">Y56-Y57</f>
        <v>0</v>
      </c>
      <c r="Z58" s="491">
        <f t="shared" si="204"/>
        <v>0</v>
      </c>
      <c r="AA58" s="491">
        <f t="shared" si="204"/>
        <v>0</v>
      </c>
      <c r="AB58" s="491">
        <f t="shared" si="204"/>
        <v>0</v>
      </c>
      <c r="AC58" s="491">
        <f t="shared" si="204"/>
        <v>0</v>
      </c>
      <c r="AD58" s="491">
        <f t="shared" si="204"/>
        <v>0</v>
      </c>
      <c r="AE58" s="491">
        <f t="shared" si="204"/>
        <v>0</v>
      </c>
      <c r="AF58" s="491">
        <f t="shared" si="204"/>
        <v>0</v>
      </c>
      <c r="AG58" s="152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HQ58" s="130"/>
      <c r="HR58" s="130"/>
      <c r="HS58" s="130"/>
      <c r="HT58" s="130"/>
      <c r="HU58" s="130"/>
      <c r="HV58" s="130"/>
      <c r="HW58" s="130"/>
      <c r="HX58" s="130"/>
      <c r="IG58" s="130"/>
      <c r="IH58" s="130"/>
      <c r="II58" s="130"/>
      <c r="IJ58" s="130"/>
      <c r="IK58" s="130"/>
      <c r="IL58" s="130"/>
      <c r="IM58" s="130"/>
      <c r="IN58" s="130"/>
      <c r="IO58" s="130"/>
      <c r="IP58" s="130"/>
      <c r="IQ58" s="130"/>
      <c r="IR58" s="130"/>
      <c r="IS58" s="130"/>
      <c r="IT58" s="130"/>
      <c r="IU58" s="130"/>
      <c r="IV58" s="130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PA58" s="130"/>
      <c r="PB58" s="130"/>
      <c r="PC58" s="130"/>
      <c r="PD58" s="130"/>
      <c r="PE58" s="130"/>
      <c r="PF58" s="130"/>
      <c r="PG58" s="130"/>
      <c r="PH58" s="130"/>
      <c r="PI58" s="130"/>
      <c r="PJ58" s="130"/>
      <c r="PK58" s="130"/>
      <c r="PL58" s="130"/>
      <c r="PM58" s="130"/>
      <c r="PN58" s="130"/>
      <c r="PO58" s="130"/>
      <c r="PP58" s="130"/>
      <c r="PQ58" s="130"/>
      <c r="PR58" s="130"/>
      <c r="PS58" s="130"/>
      <c r="PT58" s="130"/>
      <c r="PU58" s="130"/>
      <c r="PV58" s="130"/>
      <c r="PW58" s="130"/>
      <c r="PX58" s="130"/>
      <c r="PY58" s="130"/>
      <c r="PZ58" s="130"/>
      <c r="QA58" s="130"/>
      <c r="QB58" s="130"/>
      <c r="QC58" s="130"/>
      <c r="QD58" s="130"/>
      <c r="QE58" s="130"/>
      <c r="QF58" s="130"/>
      <c r="QG58" s="130"/>
      <c r="QH58" s="130"/>
      <c r="QI58" s="130"/>
      <c r="QJ58" s="130"/>
      <c r="QK58" s="130"/>
      <c r="QL58" s="130"/>
      <c r="QM58" s="130"/>
      <c r="QN58" s="130"/>
      <c r="QO58" s="130"/>
      <c r="QP58" s="130"/>
      <c r="QQ58" s="130"/>
      <c r="QR58" s="130"/>
      <c r="QS58" s="130"/>
      <c r="QT58" s="130"/>
      <c r="QU58" s="130"/>
      <c r="QV58" s="130"/>
      <c r="QW58" s="130"/>
      <c r="QX58" s="130"/>
      <c r="QY58" s="130"/>
      <c r="QZ58" s="130"/>
      <c r="RA58" s="130"/>
      <c r="RM58" s="142">
        <f>ROW()</f>
        <v>58</v>
      </c>
      <c r="RN58" s="27" t="s">
        <v>168</v>
      </c>
      <c r="RO58" s="233"/>
      <c r="RP58" s="235"/>
      <c r="RQ58" s="235"/>
      <c r="RR58" s="235"/>
      <c r="RS58" s="235">
        <f t="shared" ref="RS58:RZ58" si="205">RS56</f>
        <v>83614.710593999989</v>
      </c>
      <c r="RT58" s="235">
        <f t="shared" si="205"/>
        <v>83614.710593999989</v>
      </c>
      <c r="RU58" s="235">
        <f t="shared" si="205"/>
        <v>2228732.791406</v>
      </c>
      <c r="RV58" s="235">
        <f t="shared" si="205"/>
        <v>2312347.5019999999</v>
      </c>
      <c r="RW58" s="235">
        <f t="shared" si="205"/>
        <v>2147428.9600000009</v>
      </c>
      <c r="RX58" s="235">
        <f t="shared" si="205"/>
        <v>4459776.4620000012</v>
      </c>
      <c r="RY58" s="235">
        <f t="shared" si="205"/>
        <v>2880973.9005799997</v>
      </c>
      <c r="RZ58" s="235">
        <f t="shared" si="205"/>
        <v>7340750.3625799995</v>
      </c>
      <c r="SA58" s="235"/>
      <c r="SB58" s="235"/>
    </row>
    <row r="59" spans="1:496" ht="15" thickTop="1" x14ac:dyDescent="0.35">
      <c r="A59" s="126">
        <f>ROW()</f>
        <v>59</v>
      </c>
      <c r="B59" s="492" t="s">
        <v>305</v>
      </c>
      <c r="C59" s="493">
        <v>3.8455000000000003E-2</v>
      </c>
      <c r="D59" s="236"/>
      <c r="E59" s="494">
        <f>+E$48*$C59</f>
        <v>2447101.8768634466</v>
      </c>
      <c r="F59" s="494">
        <f>E59+D59</f>
        <v>2447101.8768634466</v>
      </c>
      <c r="G59" s="494">
        <f>+G$48*$C59</f>
        <v>-301583.66782845004</v>
      </c>
      <c r="H59" s="494">
        <f>G59+F59</f>
        <v>2145518.2090349966</v>
      </c>
      <c r="I59" s="494">
        <f>+I$48*$C59</f>
        <v>-1814232.0233175319</v>
      </c>
      <c r="J59" s="494">
        <f>I59+H59</f>
        <v>331286.18571746466</v>
      </c>
      <c r="K59" s="494">
        <f>+K$48*$C59</f>
        <v>1040705.0305724359</v>
      </c>
      <c r="L59" s="494">
        <f>K59+J59</f>
        <v>1371991.2162899007</v>
      </c>
      <c r="M59" s="494">
        <f>+M$48*$C59</f>
        <v>809801.9945921012</v>
      </c>
      <c r="N59" s="494">
        <f>M59+L59</f>
        <v>2181793.210882002</v>
      </c>
      <c r="O59" s="495"/>
      <c r="P59" s="495"/>
      <c r="Q59" s="152">
        <f>ROW()</f>
        <v>59</v>
      </c>
      <c r="AG59" s="152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HQ59" s="130"/>
      <c r="HR59" s="130"/>
      <c r="HS59" s="130"/>
      <c r="HT59" s="130"/>
      <c r="HU59" s="130"/>
      <c r="HV59" s="130"/>
      <c r="HW59" s="130"/>
      <c r="HX59" s="130"/>
      <c r="IG59" s="130"/>
      <c r="IH59" s="130"/>
      <c r="II59" s="130"/>
      <c r="IJ59" s="130"/>
      <c r="IK59" s="130"/>
      <c r="IL59" s="130"/>
      <c r="IM59" s="130"/>
      <c r="IN59" s="130"/>
      <c r="IO59" s="130"/>
      <c r="IP59" s="130"/>
      <c r="IQ59" s="130"/>
      <c r="IR59" s="130"/>
      <c r="IS59" s="130"/>
      <c r="IT59" s="130"/>
      <c r="IU59" s="130"/>
      <c r="IV59" s="130"/>
      <c r="IW59" s="24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PA59" s="130"/>
      <c r="PB59" s="130"/>
      <c r="PC59" s="130"/>
      <c r="PD59" s="130"/>
      <c r="PE59" s="130"/>
      <c r="PF59" s="130"/>
      <c r="PG59" s="130"/>
      <c r="PH59" s="130"/>
      <c r="PI59" s="130"/>
      <c r="PJ59" s="130"/>
      <c r="PK59" s="130"/>
      <c r="PL59" s="130"/>
      <c r="PM59" s="130"/>
      <c r="PN59" s="130"/>
      <c r="PO59" s="130"/>
      <c r="PP59" s="130"/>
      <c r="PQ59" s="130"/>
      <c r="PR59" s="130"/>
      <c r="PS59" s="130"/>
      <c r="PT59" s="130"/>
      <c r="PU59" s="130"/>
      <c r="PV59" s="130"/>
      <c r="PW59" s="130"/>
      <c r="PX59" s="130"/>
      <c r="PY59" s="130"/>
      <c r="PZ59" s="130"/>
      <c r="QA59" s="130"/>
      <c r="QB59" s="130"/>
      <c r="QC59" s="130"/>
      <c r="QD59" s="130"/>
      <c r="QE59" s="130"/>
      <c r="QF59" s="130"/>
      <c r="QG59" s="130"/>
      <c r="QH59" s="130"/>
      <c r="QI59" s="130"/>
      <c r="QJ59" s="130"/>
      <c r="QK59" s="130"/>
      <c r="QL59" s="130"/>
      <c r="QM59" s="130"/>
      <c r="QN59" s="130"/>
      <c r="QO59" s="130"/>
      <c r="QP59" s="130"/>
      <c r="QQ59" s="130"/>
      <c r="QR59" s="130"/>
      <c r="QS59" s="130"/>
      <c r="QT59" s="130"/>
      <c r="QU59" s="130"/>
      <c r="QV59" s="130"/>
      <c r="QW59" s="130"/>
      <c r="QX59" s="130"/>
      <c r="QY59" s="130"/>
      <c r="QZ59" s="130"/>
      <c r="RA59" s="130"/>
      <c r="RM59" s="142">
        <f>ROW()</f>
        <v>59</v>
      </c>
      <c r="RN59" s="27"/>
      <c r="RO59" s="233"/>
      <c r="RP59" s="192"/>
      <c r="RQ59" s="192"/>
      <c r="RR59" s="192"/>
      <c r="RS59" s="192"/>
      <c r="RT59" s="192"/>
      <c r="RU59" s="192"/>
      <c r="RV59" s="192"/>
      <c r="RW59" s="192"/>
      <c r="RX59" s="192"/>
      <c r="RY59" s="192"/>
      <c r="RZ59" s="192"/>
      <c r="SA59" s="192"/>
      <c r="SB59" s="192"/>
    </row>
    <row r="60" spans="1:496" x14ac:dyDescent="0.35">
      <c r="A60" s="126">
        <f>ROW()</f>
        <v>60</v>
      </c>
      <c r="B60" s="160" t="s">
        <v>306</v>
      </c>
      <c r="C60" s="402"/>
      <c r="D60" s="496"/>
      <c r="E60" s="176">
        <f>SUM(E57:E59)</f>
        <v>3032357.2652788181</v>
      </c>
      <c r="F60" s="176"/>
      <c r="G60" s="176">
        <f>SUM(G57:G59)</f>
        <v>-373711.21933068003</v>
      </c>
      <c r="H60" s="176"/>
      <c r="I60" s="176">
        <f t="shared" ref="I60:N60" si="206">SUM(I57:I59)</f>
        <v>-2248128.5756111564</v>
      </c>
      <c r="J60" s="176">
        <f t="shared" si="206"/>
        <v>410517.47033698153</v>
      </c>
      <c r="K60" s="176">
        <f t="shared" si="206"/>
        <v>1289602.8115157383</v>
      </c>
      <c r="L60" s="176">
        <f t="shared" si="206"/>
        <v>1700120.2818527198</v>
      </c>
      <c r="M60" s="176">
        <f t="shared" si="206"/>
        <v>1003476.3917904773</v>
      </c>
      <c r="N60" s="176">
        <f t="shared" si="206"/>
        <v>2703596.6736431974</v>
      </c>
      <c r="O60" s="176"/>
      <c r="P60" s="176"/>
      <c r="Q60" s="152">
        <f>ROW()</f>
        <v>60</v>
      </c>
      <c r="R60" s="497"/>
      <c r="S60" s="497"/>
      <c r="T60" s="497"/>
      <c r="U60" s="497"/>
      <c r="V60" s="497"/>
      <c r="W60" s="497"/>
      <c r="X60" s="497"/>
      <c r="Y60" s="497"/>
      <c r="Z60" s="497"/>
      <c r="AA60" s="497"/>
      <c r="AB60" s="497"/>
      <c r="AC60" s="497"/>
      <c r="AD60" s="497"/>
      <c r="AE60" s="497"/>
      <c r="AF60" s="497"/>
      <c r="AG60" s="152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HQ60" s="130"/>
      <c r="HR60" s="130"/>
      <c r="HS60" s="130"/>
      <c r="HT60" s="130"/>
      <c r="HU60" s="130"/>
      <c r="HV60" s="130"/>
      <c r="HW60" s="130"/>
      <c r="HX60" s="130"/>
      <c r="IG60" s="130"/>
      <c r="IH60" s="130"/>
      <c r="II60" s="130"/>
      <c r="IJ60" s="130"/>
      <c r="IK60" s="130"/>
      <c r="IL60" s="130"/>
      <c r="IM60" s="130"/>
      <c r="IN60" s="130"/>
      <c r="IO60" s="130"/>
      <c r="IP60" s="130"/>
      <c r="IQ60" s="130"/>
      <c r="IR60" s="130"/>
      <c r="IS60" s="130"/>
      <c r="IT60" s="130"/>
      <c r="IU60" s="130"/>
      <c r="IV60" s="130"/>
      <c r="IW60" s="24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PA60" s="130"/>
      <c r="PB60" s="130"/>
      <c r="PC60" s="130"/>
      <c r="PD60" s="130"/>
      <c r="PE60" s="130"/>
      <c r="PF60" s="130"/>
      <c r="PG60" s="130"/>
      <c r="PH60" s="130"/>
      <c r="PI60" s="130"/>
      <c r="PJ60" s="130"/>
      <c r="PK60" s="130"/>
      <c r="PL60" s="130"/>
      <c r="PM60" s="130"/>
      <c r="PN60" s="130"/>
      <c r="PO60" s="130"/>
      <c r="PP60" s="130"/>
      <c r="PQ60" s="130"/>
      <c r="PR60" s="130"/>
      <c r="PS60" s="130"/>
      <c r="PT60" s="130"/>
      <c r="PU60" s="130"/>
      <c r="PV60" s="130"/>
      <c r="PW60" s="130"/>
      <c r="PX60" s="130"/>
      <c r="PY60" s="130"/>
      <c r="PZ60" s="130"/>
      <c r="QA60" s="130"/>
      <c r="QB60" s="130"/>
      <c r="QC60" s="130"/>
      <c r="QD60" s="130"/>
      <c r="QE60" s="130"/>
      <c r="QF60" s="130"/>
      <c r="QG60" s="130"/>
      <c r="QH60" s="130"/>
      <c r="QI60" s="130"/>
      <c r="QJ60" s="130"/>
      <c r="QK60" s="130"/>
      <c r="QL60" s="130"/>
      <c r="QM60" s="130"/>
      <c r="QN60" s="130"/>
      <c r="QO60" s="130"/>
      <c r="QP60" s="130"/>
      <c r="QQ60" s="130"/>
      <c r="QR60" s="130"/>
      <c r="QS60" s="130"/>
      <c r="QT60" s="130"/>
      <c r="QU60" s="130"/>
      <c r="QV60" s="130"/>
      <c r="QW60" s="130"/>
      <c r="QX60" s="130"/>
      <c r="QY60" s="130"/>
      <c r="QZ60" s="130"/>
      <c r="RA60" s="130"/>
      <c r="RM60" s="142">
        <f>ROW()</f>
        <v>60</v>
      </c>
      <c r="RN60" s="27" t="s">
        <v>112</v>
      </c>
      <c r="RO60" s="233">
        <v>0.21</v>
      </c>
      <c r="RP60" s="290"/>
      <c r="RQ60" s="290"/>
      <c r="RR60" s="290"/>
      <c r="RS60" s="290">
        <f>RS58*-$RO$60</f>
        <v>-17559.089224739997</v>
      </c>
      <c r="RT60" s="290">
        <f t="shared" ref="RT60:RZ60" si="207">RT58*-$RO$60</f>
        <v>-17559.089224739997</v>
      </c>
      <c r="RU60" s="290">
        <f t="shared" si="207"/>
        <v>-468033.88619525998</v>
      </c>
      <c r="RV60" s="290">
        <f t="shared" si="207"/>
        <v>-485592.97541999997</v>
      </c>
      <c r="RW60" s="290">
        <f t="shared" si="207"/>
        <v>-450960.08160000015</v>
      </c>
      <c r="RX60" s="290">
        <f t="shared" si="207"/>
        <v>-936553.05702000018</v>
      </c>
      <c r="RY60" s="290">
        <f t="shared" si="207"/>
        <v>-605004.51912179985</v>
      </c>
      <c r="RZ60" s="290">
        <f t="shared" si="207"/>
        <v>-1541557.5761417998</v>
      </c>
      <c r="SA60" s="290"/>
      <c r="SB60" s="290"/>
    </row>
    <row r="61" spans="1:496" x14ac:dyDescent="0.35">
      <c r="A61" s="126">
        <f>ROW()</f>
        <v>61</v>
      </c>
      <c r="C61" s="132"/>
      <c r="D61" s="176"/>
      <c r="E61" s="176"/>
      <c r="F61" s="176"/>
      <c r="G61" s="176"/>
      <c r="H61" s="282"/>
      <c r="I61" s="176"/>
      <c r="J61" s="282"/>
      <c r="K61" s="176"/>
      <c r="L61" s="282"/>
      <c r="M61" s="176"/>
      <c r="N61" s="282"/>
      <c r="O61" s="176"/>
      <c r="P61" s="282"/>
      <c r="Q61" s="152">
        <f>ROW()</f>
        <v>61</v>
      </c>
      <c r="R61" s="4" t="s">
        <v>33</v>
      </c>
      <c r="T61" s="173">
        <f>SUM(T17:T19,T21:T23,T25,T27,T31:T32,T29)</f>
        <v>224175000.86442834</v>
      </c>
      <c r="U61" s="173">
        <f>SUM(U17:U19,U21:U23,U25,U27,U31:U32,U29)</f>
        <v>-224175000.86442834</v>
      </c>
      <c r="V61" s="173">
        <f t="shared" ref="V61:AF61" si="208">SUM(V17:V19,V21:V23,V25,V27,V31:V32)</f>
        <v>0</v>
      </c>
      <c r="W61" s="173">
        <f t="shared" si="208"/>
        <v>0</v>
      </c>
      <c r="X61" s="173">
        <f t="shared" si="208"/>
        <v>0</v>
      </c>
      <c r="Y61" s="173">
        <f t="shared" si="208"/>
        <v>0</v>
      </c>
      <c r="Z61" s="173">
        <f t="shared" si="208"/>
        <v>0</v>
      </c>
      <c r="AA61" s="173">
        <f t="shared" si="208"/>
        <v>0</v>
      </c>
      <c r="AB61" s="173">
        <f t="shared" si="208"/>
        <v>0</v>
      </c>
      <c r="AC61" s="173">
        <f t="shared" si="208"/>
        <v>0</v>
      </c>
      <c r="AD61" s="173">
        <f t="shared" si="208"/>
        <v>0</v>
      </c>
      <c r="AE61" s="173">
        <f t="shared" si="208"/>
        <v>0</v>
      </c>
      <c r="AF61" s="173">
        <f t="shared" si="208"/>
        <v>0</v>
      </c>
      <c r="AG61" s="152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HQ61" s="130"/>
      <c r="HR61" s="130"/>
      <c r="HS61" s="130"/>
      <c r="HT61" s="130"/>
      <c r="HU61" s="130"/>
      <c r="HV61" s="130"/>
      <c r="HW61" s="130"/>
      <c r="HX61" s="130"/>
      <c r="IG61" s="130"/>
      <c r="IH61" s="130"/>
      <c r="II61" s="130"/>
      <c r="IJ61" s="130"/>
      <c r="IK61" s="130"/>
      <c r="IL61" s="130"/>
      <c r="IM61" s="130"/>
      <c r="IN61" s="130"/>
      <c r="IO61" s="130"/>
      <c r="IP61" s="130"/>
      <c r="IQ61" s="130"/>
      <c r="IR61" s="130"/>
      <c r="IS61" s="130"/>
      <c r="IT61" s="130"/>
      <c r="IU61" s="130"/>
      <c r="IV61" s="130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PA61" s="130"/>
      <c r="PB61" s="130"/>
      <c r="PC61" s="130"/>
      <c r="PD61" s="130"/>
      <c r="PE61" s="130"/>
      <c r="PF61" s="130"/>
      <c r="PG61" s="130"/>
      <c r="PH61" s="130"/>
      <c r="PI61" s="130"/>
      <c r="PJ61" s="130"/>
      <c r="PK61" s="130"/>
      <c r="PL61" s="130"/>
      <c r="PM61" s="130"/>
      <c r="PN61" s="130"/>
      <c r="PO61" s="130"/>
      <c r="PP61" s="130"/>
      <c r="PQ61" s="130"/>
      <c r="PR61" s="130"/>
      <c r="PS61" s="130"/>
      <c r="PT61" s="130"/>
      <c r="PU61" s="130"/>
      <c r="PV61" s="130"/>
      <c r="PW61" s="130"/>
      <c r="PX61" s="130"/>
      <c r="PY61" s="130"/>
      <c r="PZ61" s="130"/>
      <c r="QA61" s="130"/>
      <c r="QB61" s="130"/>
      <c r="QC61" s="130"/>
      <c r="QD61" s="130"/>
      <c r="QE61" s="130"/>
      <c r="QF61" s="130"/>
      <c r="QG61" s="130"/>
      <c r="QH61" s="130"/>
      <c r="QI61" s="130"/>
      <c r="QJ61" s="130"/>
      <c r="QK61" s="130"/>
      <c r="QL61" s="130"/>
      <c r="QM61" s="130"/>
      <c r="QN61" s="130"/>
      <c r="QO61" s="130"/>
      <c r="QP61" s="130"/>
      <c r="QQ61" s="130"/>
      <c r="QR61" s="130"/>
      <c r="QS61" s="130"/>
      <c r="QT61" s="130"/>
      <c r="QU61" s="130"/>
      <c r="QV61" s="130"/>
      <c r="QW61" s="130"/>
      <c r="QX61" s="130"/>
      <c r="QY61" s="130"/>
      <c r="QZ61" s="130"/>
      <c r="RA61" s="130"/>
      <c r="RM61" s="142">
        <f>ROW()</f>
        <v>61</v>
      </c>
      <c r="RN61" s="27"/>
      <c r="RO61" s="233"/>
      <c r="RP61" s="371"/>
      <c r="RQ61" s="371"/>
      <c r="RR61" s="371"/>
      <c r="RS61" s="371"/>
      <c r="RT61" s="371"/>
      <c r="RU61" s="371"/>
      <c r="RV61" s="371"/>
      <c r="RW61" s="371"/>
      <c r="RX61" s="371"/>
      <c r="RY61" s="371"/>
      <c r="RZ61" s="371"/>
      <c r="SA61" s="371"/>
      <c r="SB61" s="371"/>
    </row>
    <row r="62" spans="1:496" ht="15" thickBot="1" x14ac:dyDescent="0.4">
      <c r="A62" s="126">
        <f>ROW()</f>
        <v>62</v>
      </c>
      <c r="B62" s="160" t="s">
        <v>307</v>
      </c>
      <c r="C62" s="132"/>
      <c r="D62" s="284"/>
      <c r="E62" s="284">
        <f>E48+E50-E55-E60</f>
        <v>34254536.40253152</v>
      </c>
      <c r="F62" s="284"/>
      <c r="G62" s="284">
        <f>G48+G50-G55-G60</f>
        <v>-7468797.3706693202</v>
      </c>
      <c r="H62" s="284"/>
      <c r="I62" s="284">
        <f t="shared" ref="I62:N62" si="209">I48+I50-I55-I60</f>
        <v>-44929924.299633458</v>
      </c>
      <c r="J62" s="284">
        <f t="shared" si="209"/>
        <v>-410517.47033698153</v>
      </c>
      <c r="K62" s="284">
        <f t="shared" si="209"/>
        <v>25773328.681721445</v>
      </c>
      <c r="L62" s="284">
        <f t="shared" si="209"/>
        <v>-1700120.2818527198</v>
      </c>
      <c r="M62" s="284">
        <f t="shared" si="209"/>
        <v>20054955.40100893</v>
      </c>
      <c r="N62" s="284">
        <f t="shared" si="209"/>
        <v>-2703596.6736431974</v>
      </c>
      <c r="O62" s="284"/>
      <c r="P62" s="284"/>
      <c r="Q62" s="152">
        <f>ROW()</f>
        <v>62</v>
      </c>
      <c r="R62" s="4" t="s">
        <v>308</v>
      </c>
      <c r="T62" s="214">
        <f t="shared" ref="T62:AF62" si="210">T20</f>
        <v>8647.380000000001</v>
      </c>
      <c r="U62" s="214">
        <f t="shared" si="210"/>
        <v>-8647.380000000001</v>
      </c>
      <c r="V62" s="214">
        <f t="shared" si="210"/>
        <v>0</v>
      </c>
      <c r="W62" s="214">
        <f t="shared" si="210"/>
        <v>0</v>
      </c>
      <c r="X62" s="214">
        <f t="shared" si="210"/>
        <v>0</v>
      </c>
      <c r="Y62" s="214">
        <f t="shared" si="210"/>
        <v>0</v>
      </c>
      <c r="Z62" s="214">
        <f t="shared" si="210"/>
        <v>0</v>
      </c>
      <c r="AA62" s="214">
        <f t="shared" si="210"/>
        <v>0</v>
      </c>
      <c r="AB62" s="214">
        <f t="shared" si="210"/>
        <v>0</v>
      </c>
      <c r="AC62" s="214">
        <f t="shared" si="210"/>
        <v>0</v>
      </c>
      <c r="AD62" s="214">
        <f t="shared" si="210"/>
        <v>0</v>
      </c>
      <c r="AE62" s="214">
        <f t="shared" si="210"/>
        <v>0</v>
      </c>
      <c r="AF62" s="214">
        <f t="shared" si="210"/>
        <v>0</v>
      </c>
      <c r="AG62" s="152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/>
      <c r="EY62" s="130"/>
      <c r="EZ62" s="130"/>
      <c r="FA62" s="130"/>
      <c r="FB62" s="130"/>
      <c r="FC62" s="130"/>
      <c r="HQ62" s="130"/>
      <c r="HR62" s="130"/>
      <c r="HS62" s="130"/>
      <c r="HT62" s="130"/>
      <c r="HU62" s="130"/>
      <c r="HV62" s="130"/>
      <c r="HW62" s="130"/>
      <c r="HX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PA62" s="130"/>
      <c r="PB62" s="130"/>
      <c r="PC62" s="130"/>
      <c r="PD62" s="130"/>
      <c r="PE62" s="130"/>
      <c r="PF62" s="130"/>
      <c r="PG62" s="130"/>
      <c r="PH62" s="130"/>
      <c r="PI62" s="130"/>
      <c r="PJ62" s="130"/>
      <c r="PK62" s="130"/>
      <c r="PL62" s="130"/>
      <c r="PM62" s="130"/>
      <c r="PN62" s="130"/>
      <c r="PO62" s="130"/>
      <c r="PP62" s="130"/>
      <c r="PQ62" s="130"/>
      <c r="PR62" s="130"/>
      <c r="PS62" s="130"/>
      <c r="PT62" s="130"/>
      <c r="PU62" s="130"/>
      <c r="PV62" s="130"/>
      <c r="PW62" s="130"/>
      <c r="PX62" s="130"/>
      <c r="PY62" s="130"/>
      <c r="PZ62" s="130"/>
      <c r="QA62" s="130"/>
      <c r="QB62" s="130"/>
      <c r="QC62" s="130"/>
      <c r="QD62" s="130"/>
      <c r="QE62" s="130"/>
      <c r="QF62" s="130"/>
      <c r="QG62" s="130"/>
      <c r="QH62" s="130"/>
      <c r="QI62" s="130"/>
      <c r="QJ62" s="130"/>
      <c r="QK62" s="130"/>
      <c r="QL62" s="130"/>
      <c r="QM62" s="130"/>
      <c r="QN62" s="130"/>
      <c r="QO62" s="130"/>
      <c r="QP62" s="130"/>
      <c r="QQ62" s="130"/>
      <c r="QR62" s="130"/>
      <c r="QS62" s="130"/>
      <c r="QT62" s="130"/>
      <c r="QU62" s="130"/>
      <c r="QV62" s="130"/>
      <c r="QW62" s="130"/>
      <c r="QX62" s="130"/>
      <c r="QY62" s="130"/>
      <c r="QZ62" s="130"/>
      <c r="RA62" s="130"/>
      <c r="RM62" s="142">
        <f>ROW()</f>
        <v>62</v>
      </c>
      <c r="RN62" s="27" t="s">
        <v>91</v>
      </c>
      <c r="RO62" s="233"/>
      <c r="RP62" s="378"/>
      <c r="RQ62" s="378"/>
      <c r="RR62" s="378"/>
      <c r="RS62" s="378">
        <f>-RS58-RS60</f>
        <v>-66055.621369259985</v>
      </c>
      <c r="RT62" s="378">
        <f t="shared" ref="RT62:RZ62" si="211">-RT58-RT60</f>
        <v>-66055.621369259985</v>
      </c>
      <c r="RU62" s="378">
        <f t="shared" si="211"/>
        <v>-1760698.9052107399</v>
      </c>
      <c r="RV62" s="378">
        <f t="shared" si="211"/>
        <v>-1826754.5265799998</v>
      </c>
      <c r="RW62" s="378">
        <f t="shared" si="211"/>
        <v>-1696468.8784000007</v>
      </c>
      <c r="RX62" s="378">
        <f t="shared" si="211"/>
        <v>-3523223.404980001</v>
      </c>
      <c r="RY62" s="378">
        <f t="shared" si="211"/>
        <v>-2275969.3814581996</v>
      </c>
      <c r="RZ62" s="378">
        <f t="shared" si="211"/>
        <v>-5799192.7864381997</v>
      </c>
      <c r="SA62" s="378"/>
      <c r="SB62" s="378"/>
    </row>
    <row r="63" spans="1:496" ht="15" thickTop="1" x14ac:dyDescent="0.35">
      <c r="A63" s="126">
        <f>ROW()</f>
        <v>63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52">
        <f>ROW()</f>
        <v>63</v>
      </c>
      <c r="R63" s="4" t="s">
        <v>255</v>
      </c>
      <c r="T63" s="214">
        <f>SUM(T24,T26,T28,T30)</f>
        <v>-18000928.779999997</v>
      </c>
      <c r="U63" s="214">
        <f>SUM(U24,U26,U28,U30)</f>
        <v>18000928.779999997</v>
      </c>
      <c r="V63" s="214">
        <f t="shared" ref="V63:AF63" si="212">SUM(V24,V26,V28)</f>
        <v>0</v>
      </c>
      <c r="W63" s="214">
        <f t="shared" si="212"/>
        <v>0</v>
      </c>
      <c r="X63" s="214">
        <f t="shared" si="212"/>
        <v>0</v>
      </c>
      <c r="Y63" s="214">
        <f t="shared" si="212"/>
        <v>0</v>
      </c>
      <c r="Z63" s="214">
        <f t="shared" si="212"/>
        <v>0</v>
      </c>
      <c r="AA63" s="214">
        <f t="shared" si="212"/>
        <v>0</v>
      </c>
      <c r="AB63" s="214">
        <f t="shared" si="212"/>
        <v>0</v>
      </c>
      <c r="AC63" s="214">
        <f t="shared" si="212"/>
        <v>0</v>
      </c>
      <c r="AD63" s="214">
        <f t="shared" si="212"/>
        <v>0</v>
      </c>
      <c r="AE63" s="214">
        <f t="shared" si="212"/>
        <v>0</v>
      </c>
      <c r="AF63" s="214">
        <f t="shared" si="212"/>
        <v>0</v>
      </c>
      <c r="AG63" s="152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HQ63" s="130"/>
      <c r="HR63" s="130"/>
      <c r="HS63" s="130"/>
      <c r="HT63" s="130"/>
      <c r="HU63" s="130"/>
      <c r="HV63" s="130"/>
      <c r="HW63" s="130"/>
      <c r="HX63" s="130"/>
      <c r="IG63" s="130"/>
      <c r="IH63" s="130"/>
      <c r="II63" s="130"/>
      <c r="IJ63" s="130"/>
      <c r="IK63" s="130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130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PA63" s="130"/>
      <c r="PB63" s="130"/>
      <c r="PC63" s="130"/>
      <c r="PD63" s="130"/>
      <c r="PE63" s="130"/>
      <c r="PF63" s="130"/>
      <c r="PG63" s="130"/>
      <c r="PH63" s="130"/>
      <c r="PI63" s="130"/>
      <c r="PJ63" s="130"/>
      <c r="PK63" s="130"/>
      <c r="PL63" s="130"/>
      <c r="PM63" s="130"/>
      <c r="PN63" s="130"/>
      <c r="PO63" s="130"/>
      <c r="PP63" s="130"/>
      <c r="PQ63" s="130"/>
      <c r="PR63" s="130"/>
      <c r="PS63" s="130"/>
      <c r="PT63" s="130"/>
      <c r="PU63" s="130"/>
      <c r="PV63" s="130"/>
      <c r="PW63" s="130"/>
      <c r="PX63" s="130"/>
      <c r="PY63" s="130"/>
      <c r="PZ63" s="130"/>
      <c r="QA63" s="130"/>
      <c r="QB63" s="130"/>
      <c r="QC63" s="130"/>
      <c r="QD63" s="130"/>
      <c r="QE63" s="130"/>
      <c r="QF63" s="130"/>
      <c r="QG63" s="130"/>
      <c r="QH63" s="130"/>
      <c r="QI63" s="130"/>
      <c r="QJ63" s="130"/>
      <c r="QK63" s="130"/>
      <c r="QL63" s="130"/>
      <c r="QM63" s="130"/>
      <c r="QN63" s="130"/>
      <c r="QO63" s="130"/>
      <c r="QP63" s="130"/>
      <c r="QQ63" s="130"/>
      <c r="QR63" s="130"/>
      <c r="QS63" s="130"/>
      <c r="QT63" s="130"/>
      <c r="QU63" s="130"/>
      <c r="QV63" s="130"/>
      <c r="QW63" s="130"/>
      <c r="QX63" s="130"/>
      <c r="QY63" s="130"/>
      <c r="QZ63" s="130"/>
      <c r="RA63" s="130"/>
      <c r="RM63" s="142">
        <f>ROW()</f>
        <v>63</v>
      </c>
      <c r="RN63" s="27"/>
      <c r="RO63" s="233"/>
      <c r="RP63" s="141"/>
      <c r="RQ63" s="141"/>
      <c r="RR63" s="141"/>
      <c r="RS63" s="141"/>
      <c r="RT63" s="141"/>
      <c r="RU63" s="141"/>
      <c r="RV63" s="141"/>
      <c r="RW63" s="141"/>
      <c r="RX63" s="141"/>
      <c r="RY63" s="141"/>
      <c r="RZ63" s="141"/>
      <c r="SA63" s="141"/>
      <c r="SB63" s="141"/>
    </row>
    <row r="64" spans="1:496" ht="15" thickBot="1" x14ac:dyDescent="0.4">
      <c r="A64" s="126">
        <f>ROW()</f>
        <v>64</v>
      </c>
      <c r="B64" s="132" t="s">
        <v>147</v>
      </c>
      <c r="C64" s="402">
        <v>0.21</v>
      </c>
      <c r="D64" s="420"/>
      <c r="E64" s="301">
        <f>E62*$C$64</f>
        <v>7193452.6445316188</v>
      </c>
      <c r="F64" s="498"/>
      <c r="G64" s="301">
        <f>G62*$C$64</f>
        <v>-1568447.4478405572</v>
      </c>
      <c r="H64" s="301"/>
      <c r="I64" s="301">
        <f t="shared" ref="I64:N64" si="213">I62*$C$64</f>
        <v>-9435284.1029230263</v>
      </c>
      <c r="J64" s="301">
        <f t="shared" si="213"/>
        <v>-86208.668770766119</v>
      </c>
      <c r="K64" s="301">
        <f t="shared" si="213"/>
        <v>5412399.0231615035</v>
      </c>
      <c r="L64" s="301">
        <f t="shared" si="213"/>
        <v>-357025.25918907113</v>
      </c>
      <c r="M64" s="301">
        <f t="shared" si="213"/>
        <v>4211540.6342118755</v>
      </c>
      <c r="N64" s="301">
        <f t="shared" si="213"/>
        <v>-567755.30146507139</v>
      </c>
      <c r="O64" s="301"/>
      <c r="P64" s="301"/>
      <c r="Q64" s="152">
        <f>ROW()</f>
        <v>64</v>
      </c>
      <c r="R64" s="4" t="s">
        <v>309</v>
      </c>
      <c r="T64" s="316">
        <f>SUM(T61:T63)</f>
        <v>206182719.46442834</v>
      </c>
      <c r="U64" s="316">
        <f t="shared" ref="U64:AF64" si="214">SUM(U61:U63)</f>
        <v>-206182719.46442834</v>
      </c>
      <c r="V64" s="316">
        <f t="shared" si="214"/>
        <v>0</v>
      </c>
      <c r="W64" s="316">
        <f t="shared" si="214"/>
        <v>0</v>
      </c>
      <c r="X64" s="316">
        <f t="shared" si="214"/>
        <v>0</v>
      </c>
      <c r="Y64" s="316">
        <f t="shared" si="214"/>
        <v>0</v>
      </c>
      <c r="Z64" s="316">
        <f t="shared" si="214"/>
        <v>0</v>
      </c>
      <c r="AA64" s="316">
        <f t="shared" si="214"/>
        <v>0</v>
      </c>
      <c r="AB64" s="316">
        <f t="shared" si="214"/>
        <v>0</v>
      </c>
      <c r="AC64" s="316">
        <f t="shared" si="214"/>
        <v>0</v>
      </c>
      <c r="AD64" s="316">
        <f t="shared" si="214"/>
        <v>0</v>
      </c>
      <c r="AE64" s="316">
        <f t="shared" si="214"/>
        <v>0</v>
      </c>
      <c r="AF64" s="316">
        <f t="shared" si="214"/>
        <v>0</v>
      </c>
      <c r="AG64" s="152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HQ64" s="130"/>
      <c r="HR64" s="130"/>
      <c r="HS64" s="130"/>
      <c r="HT64" s="130"/>
      <c r="HU64" s="130"/>
      <c r="HV64" s="130"/>
      <c r="HW64" s="130"/>
      <c r="HX64" s="130"/>
      <c r="IG64" s="130"/>
      <c r="IH64" s="130"/>
      <c r="II64" s="130"/>
      <c r="IJ64" s="130"/>
      <c r="IK64" s="130"/>
      <c r="IL64" s="130"/>
      <c r="IM64" s="130"/>
      <c r="IN64" s="130"/>
      <c r="IO64" s="130"/>
      <c r="IP64" s="130"/>
      <c r="IQ64" s="130"/>
      <c r="IR64" s="130"/>
      <c r="IS64" s="130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PA64" s="130"/>
      <c r="PB64" s="130"/>
      <c r="PC64" s="130"/>
      <c r="PD64" s="130"/>
      <c r="PE64" s="130"/>
      <c r="PF64" s="130"/>
      <c r="PG64" s="130"/>
      <c r="PH64" s="130"/>
      <c r="PI64" s="130"/>
      <c r="PJ64" s="130"/>
      <c r="PK64" s="130"/>
      <c r="PL64" s="130"/>
      <c r="PM64" s="130"/>
      <c r="PN64" s="130"/>
      <c r="PO64" s="130"/>
      <c r="PP64" s="130"/>
      <c r="PQ64" s="130"/>
      <c r="PR64" s="130"/>
      <c r="PS64" s="130"/>
      <c r="PT64" s="130"/>
      <c r="PU64" s="130"/>
      <c r="PV64" s="130"/>
      <c r="PW64" s="130"/>
      <c r="PX64" s="130"/>
      <c r="PY64" s="130"/>
      <c r="PZ64" s="130"/>
      <c r="QA64" s="130"/>
      <c r="QB64" s="130"/>
      <c r="QC64" s="130"/>
      <c r="QD64" s="130"/>
      <c r="QE64" s="130"/>
      <c r="QF64" s="130"/>
      <c r="QG64" s="130"/>
      <c r="QH64" s="130"/>
      <c r="QI64" s="130"/>
      <c r="QJ64" s="130"/>
      <c r="QK64" s="130"/>
      <c r="QL64" s="130"/>
      <c r="QM64" s="130"/>
      <c r="QN64" s="130"/>
      <c r="QO64" s="130"/>
      <c r="QP64" s="130"/>
      <c r="QQ64" s="130"/>
      <c r="QR64" s="130"/>
      <c r="QS64" s="130"/>
      <c r="QT64" s="130"/>
      <c r="QU64" s="130"/>
      <c r="QV64" s="130"/>
      <c r="QW64" s="130"/>
      <c r="QX64" s="130"/>
      <c r="QY64" s="130"/>
      <c r="QZ64" s="130"/>
      <c r="RA64" s="130"/>
      <c r="RM64" s="142">
        <f>ROW()</f>
        <v>64</v>
      </c>
      <c r="RN64" s="27" t="s">
        <v>229</v>
      </c>
      <c r="RO64" s="233"/>
      <c r="RP64" s="197"/>
      <c r="RQ64" s="197"/>
      <c r="RR64" s="197"/>
      <c r="RS64" s="197">
        <v>23415306.929908004</v>
      </c>
      <c r="RT64" s="197">
        <v>23415306.929908004</v>
      </c>
      <c r="RU64" s="197">
        <v>52149803.799999982</v>
      </c>
      <c r="RV64" s="197">
        <v>75565110.72990799</v>
      </c>
      <c r="RW64" s="196">
        <v>24986915.770000011</v>
      </c>
      <c r="RX64" s="196">
        <v>100552026.499908</v>
      </c>
      <c r="RY64" s="196">
        <v>113711032.41329598</v>
      </c>
      <c r="RZ64" s="196">
        <v>214263058.91320398</v>
      </c>
      <c r="SA64" s="197"/>
      <c r="SB64" s="197"/>
    </row>
    <row r="65" spans="1:496" ht="15.5" thickTop="1" thickBot="1" x14ac:dyDescent="0.4">
      <c r="A65" s="126">
        <f>ROW()</f>
        <v>65</v>
      </c>
      <c r="B65" s="4" t="s">
        <v>91</v>
      </c>
      <c r="D65" s="316"/>
      <c r="E65" s="316">
        <f>E62-E64</f>
        <v>27061083.757999901</v>
      </c>
      <c r="F65" s="316"/>
      <c r="G65" s="316">
        <f>G62-G64</f>
        <v>-5900349.9228287628</v>
      </c>
      <c r="H65" s="316"/>
      <c r="I65" s="316">
        <f t="shared" ref="I65:N65" si="215">I62-I64</f>
        <v>-35494640.19671043</v>
      </c>
      <c r="J65" s="316">
        <f t="shared" si="215"/>
        <v>-324308.80156621541</v>
      </c>
      <c r="K65" s="316">
        <f t="shared" si="215"/>
        <v>20360929.658559941</v>
      </c>
      <c r="L65" s="316">
        <f t="shared" si="215"/>
        <v>-1343095.0226636487</v>
      </c>
      <c r="M65" s="316">
        <f t="shared" si="215"/>
        <v>15843414.766797055</v>
      </c>
      <c r="N65" s="316">
        <f t="shared" si="215"/>
        <v>-2135841.3721781261</v>
      </c>
      <c r="O65" s="316"/>
      <c r="P65" s="316"/>
      <c r="Q65" s="152">
        <f>ROW()</f>
        <v>65</v>
      </c>
      <c r="T65" s="499">
        <f t="shared" ref="T65:AF65" si="216">T33-T64</f>
        <v>0</v>
      </c>
      <c r="U65" s="499">
        <f t="shared" si="216"/>
        <v>0</v>
      </c>
      <c r="V65" s="499">
        <f t="shared" si="216"/>
        <v>0</v>
      </c>
      <c r="W65" s="499">
        <f t="shared" si="216"/>
        <v>0</v>
      </c>
      <c r="X65" s="499">
        <f t="shared" si="216"/>
        <v>0</v>
      </c>
      <c r="Y65" s="499">
        <f t="shared" si="216"/>
        <v>0</v>
      </c>
      <c r="Z65" s="499">
        <f t="shared" si="216"/>
        <v>0</v>
      </c>
      <c r="AA65" s="499">
        <f t="shared" si="216"/>
        <v>0</v>
      </c>
      <c r="AB65" s="499">
        <f t="shared" si="216"/>
        <v>0</v>
      </c>
      <c r="AC65" s="499">
        <f t="shared" si="216"/>
        <v>0</v>
      </c>
      <c r="AD65" s="499">
        <f t="shared" si="216"/>
        <v>0</v>
      </c>
      <c r="AE65" s="499">
        <f t="shared" si="216"/>
        <v>0</v>
      </c>
      <c r="AF65" s="499">
        <f t="shared" si="216"/>
        <v>0</v>
      </c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HQ65" s="130"/>
      <c r="HR65" s="130"/>
      <c r="HS65" s="130"/>
      <c r="HT65" s="130"/>
      <c r="HU65" s="130"/>
      <c r="HV65" s="130"/>
      <c r="HW65" s="130"/>
      <c r="HX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M65" s="142">
        <f>ROW()</f>
        <v>65</v>
      </c>
      <c r="RN65" s="27" t="s">
        <v>236</v>
      </c>
      <c r="RO65" s="233"/>
      <c r="RP65" s="235"/>
      <c r="RQ65" s="235"/>
      <c r="RR65" s="235"/>
      <c r="RS65" s="235">
        <v>-83614.710594000004</v>
      </c>
      <c r="RT65" s="235">
        <v>-83614.710594000004</v>
      </c>
      <c r="RU65" s="235">
        <v>-2312347.5019999999</v>
      </c>
      <c r="RV65" s="235">
        <v>-2395962.2125939997</v>
      </c>
      <c r="RW65" s="234">
        <v>-2097987.0844060006</v>
      </c>
      <c r="RX65" s="234">
        <v>-4493949.2970000003</v>
      </c>
      <c r="RY65" s="234">
        <v>-5413358.2805519998</v>
      </c>
      <c r="RZ65" s="234">
        <v>-9907307.5775520001</v>
      </c>
      <c r="SA65" s="235"/>
      <c r="SB65" s="235"/>
    </row>
    <row r="66" spans="1:496" ht="15" thickTop="1" x14ac:dyDescent="0.35">
      <c r="A66" s="126">
        <f>ROW()</f>
        <v>66</v>
      </c>
      <c r="Q66" s="152">
        <f>ROW()</f>
        <v>66</v>
      </c>
      <c r="R66" s="500" t="s">
        <v>310</v>
      </c>
      <c r="T66" s="173">
        <f>SUM(T52,T48)</f>
        <v>30327818.969999999</v>
      </c>
      <c r="U66" s="173">
        <f t="shared" ref="U66:AF66" si="217">SUM(U52,U48)</f>
        <v>-30327818.969999999</v>
      </c>
      <c r="V66" s="173">
        <f t="shared" si="217"/>
        <v>0</v>
      </c>
      <c r="W66" s="173">
        <f t="shared" si="217"/>
        <v>0</v>
      </c>
      <c r="X66" s="173">
        <f t="shared" si="217"/>
        <v>0</v>
      </c>
      <c r="Y66" s="173">
        <f t="shared" si="217"/>
        <v>0</v>
      </c>
      <c r="Z66" s="173">
        <f t="shared" si="217"/>
        <v>0</v>
      </c>
      <c r="AA66" s="173">
        <f t="shared" si="217"/>
        <v>0</v>
      </c>
      <c r="AB66" s="173">
        <f t="shared" si="217"/>
        <v>0</v>
      </c>
      <c r="AC66" s="173">
        <f t="shared" si="217"/>
        <v>0</v>
      </c>
      <c r="AD66" s="173">
        <f t="shared" si="217"/>
        <v>0</v>
      </c>
      <c r="AE66" s="173">
        <f t="shared" si="217"/>
        <v>0</v>
      </c>
      <c r="AF66" s="173">
        <f t="shared" si="217"/>
        <v>0</v>
      </c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HQ66" s="130"/>
      <c r="HR66" s="130"/>
      <c r="HS66" s="130"/>
      <c r="HT66" s="130"/>
      <c r="HU66" s="130"/>
      <c r="HV66" s="130"/>
      <c r="HW66" s="130"/>
      <c r="HX66" s="130"/>
      <c r="IG66" s="130"/>
      <c r="IH66" s="130"/>
      <c r="II66" s="130"/>
      <c r="IJ66" s="130"/>
      <c r="IK66" s="130"/>
      <c r="IL66" s="130"/>
      <c r="IM66" s="130"/>
      <c r="IN66" s="130"/>
      <c r="IO66" s="130"/>
      <c r="IP66" s="130"/>
      <c r="IQ66" s="130"/>
      <c r="IR66" s="130"/>
      <c r="IS66" s="130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PA66" s="130"/>
      <c r="PB66" s="130"/>
      <c r="PC66" s="130"/>
      <c r="PD66" s="130"/>
      <c r="PE66" s="130"/>
      <c r="PF66" s="130"/>
      <c r="PG66" s="130"/>
      <c r="PH66" s="130"/>
      <c r="PI66" s="130"/>
      <c r="PJ66" s="130"/>
      <c r="PK66" s="130"/>
      <c r="PL66" s="130"/>
      <c r="PM66" s="130"/>
      <c r="PN66" s="130"/>
      <c r="PO66" s="130"/>
      <c r="PP66" s="130"/>
      <c r="PQ66" s="130"/>
      <c r="PR66" s="130"/>
      <c r="PS66" s="130"/>
      <c r="PT66" s="130"/>
      <c r="PU66" s="130"/>
      <c r="PV66" s="130"/>
      <c r="PW66" s="130"/>
      <c r="PX66" s="130"/>
      <c r="PY66" s="130"/>
      <c r="PZ66" s="130"/>
      <c r="QA66" s="130"/>
      <c r="QB66" s="130"/>
      <c r="QC66" s="130"/>
      <c r="QD66" s="130"/>
      <c r="QE66" s="130"/>
      <c r="QF66" s="130"/>
      <c r="QG66" s="130"/>
      <c r="QH66" s="130"/>
      <c r="QI66" s="130"/>
      <c r="QJ66" s="130"/>
      <c r="QK66" s="130"/>
      <c r="QL66" s="130"/>
      <c r="QM66" s="130"/>
      <c r="QN66" s="130"/>
      <c r="QO66" s="130"/>
      <c r="QP66" s="130"/>
      <c r="QQ66" s="130"/>
      <c r="QR66" s="130"/>
      <c r="QS66" s="130"/>
      <c r="QT66" s="130"/>
      <c r="QU66" s="130"/>
      <c r="QV66" s="130"/>
      <c r="QW66" s="130"/>
      <c r="QX66" s="130"/>
      <c r="QY66" s="130"/>
      <c r="QZ66" s="130"/>
      <c r="RA66" s="130"/>
      <c r="RM66" s="142">
        <f>ROW()</f>
        <v>66</v>
      </c>
      <c r="RN66" s="27" t="s">
        <v>241</v>
      </c>
      <c r="RO66" s="233"/>
      <c r="RP66" s="290"/>
      <c r="RQ66" s="290"/>
      <c r="RR66" s="290"/>
      <c r="RS66" s="290">
        <v>-228302.92468599998</v>
      </c>
      <c r="RT66" s="290">
        <v>-228302.92468599998</v>
      </c>
      <c r="RU66" s="290">
        <v>-529119.25953599997</v>
      </c>
      <c r="RV66" s="290">
        <v>-757422.18422199995</v>
      </c>
      <c r="RW66" s="289">
        <v>-769868.73738400033</v>
      </c>
      <c r="RX66" s="289">
        <v>-1527290.9216060003</v>
      </c>
      <c r="RY66" s="289">
        <v>-3321945.1722039999</v>
      </c>
      <c r="RZ66" s="289">
        <v>-4849236.0938100005</v>
      </c>
      <c r="SA66" s="290"/>
      <c r="SB66" s="290"/>
    </row>
    <row r="67" spans="1:496" ht="15" thickBot="1" x14ac:dyDescent="0.4">
      <c r="A67" s="126">
        <f>ROW()</f>
        <v>67</v>
      </c>
      <c r="Q67" s="152">
        <f>ROW()</f>
        <v>67</v>
      </c>
      <c r="R67" s="460" t="s">
        <v>311</v>
      </c>
      <c r="T67" s="501">
        <f>T46</f>
        <v>-82886110.760000005</v>
      </c>
      <c r="U67" s="501">
        <f t="shared" ref="U67:AF67" si="218">U46</f>
        <v>82886110.760000005</v>
      </c>
      <c r="V67" s="501">
        <f t="shared" si="218"/>
        <v>0</v>
      </c>
      <c r="W67" s="501">
        <f t="shared" si="218"/>
        <v>0</v>
      </c>
      <c r="X67" s="501">
        <f t="shared" si="218"/>
        <v>0</v>
      </c>
      <c r="Y67" s="501">
        <f t="shared" si="218"/>
        <v>0</v>
      </c>
      <c r="Z67" s="501">
        <f t="shared" si="218"/>
        <v>0</v>
      </c>
      <c r="AA67" s="501">
        <f t="shared" si="218"/>
        <v>0</v>
      </c>
      <c r="AB67" s="501">
        <f t="shared" si="218"/>
        <v>0</v>
      </c>
      <c r="AC67" s="501">
        <f t="shared" si="218"/>
        <v>0</v>
      </c>
      <c r="AD67" s="501">
        <f t="shared" si="218"/>
        <v>0</v>
      </c>
      <c r="AE67" s="501">
        <f t="shared" si="218"/>
        <v>0</v>
      </c>
      <c r="AF67" s="501">
        <f t="shared" si="218"/>
        <v>0</v>
      </c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HQ67" s="130"/>
      <c r="HR67" s="130"/>
      <c r="HS67" s="130"/>
      <c r="HT67" s="130"/>
      <c r="HU67" s="130"/>
      <c r="HV67" s="130"/>
      <c r="HW67" s="130"/>
      <c r="HX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PA67" s="130"/>
      <c r="PB67" s="130"/>
      <c r="PC67" s="130"/>
      <c r="PD67" s="130"/>
      <c r="PE67" s="130"/>
      <c r="PF67" s="130"/>
      <c r="PG67" s="130"/>
      <c r="PH67" s="130"/>
      <c r="PI67" s="130"/>
      <c r="PJ67" s="130"/>
      <c r="PK67" s="130"/>
      <c r="PL67" s="130"/>
      <c r="PM67" s="130"/>
      <c r="PN67" s="130"/>
      <c r="PO67" s="130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30"/>
      <c r="QA67" s="130"/>
      <c r="QB67" s="130"/>
      <c r="QC67" s="130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30"/>
      <c r="QO67" s="130"/>
      <c r="QP67" s="130"/>
      <c r="QQ67" s="130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M67" s="142">
        <f>ROW()</f>
        <v>67</v>
      </c>
      <c r="RN67" s="27" t="s">
        <v>246</v>
      </c>
      <c r="RO67" s="233"/>
      <c r="RP67" s="424"/>
      <c r="RQ67" s="424"/>
      <c r="RR67" s="424"/>
      <c r="RS67" s="424">
        <f>SUM(RS64:RS66)</f>
        <v>23103389.294628005</v>
      </c>
      <c r="RT67" s="424">
        <f t="shared" ref="RT67:RZ67" si="219">SUM(RT64:RT66)</f>
        <v>23103389.294628005</v>
      </c>
      <c r="RU67" s="424">
        <f t="shared" si="219"/>
        <v>49308337.038463987</v>
      </c>
      <c r="RV67" s="424">
        <f t="shared" si="219"/>
        <v>72411726.333091989</v>
      </c>
      <c r="RW67" s="424">
        <f t="shared" si="219"/>
        <v>22119059.948210012</v>
      </c>
      <c r="RX67" s="424">
        <f t="shared" si="219"/>
        <v>94530786.28130199</v>
      </c>
      <c r="RY67" s="424">
        <f t="shared" si="219"/>
        <v>104975728.96053998</v>
      </c>
      <c r="RZ67" s="424">
        <f t="shared" si="219"/>
        <v>199506515.241842</v>
      </c>
      <c r="SA67" s="424"/>
      <c r="SB67" s="424"/>
    </row>
    <row r="68" spans="1:496" ht="15" thickTop="1" x14ac:dyDescent="0.35">
      <c r="A68" s="126">
        <f>ROW()</f>
        <v>68</v>
      </c>
      <c r="B68" s="4" t="s">
        <v>312</v>
      </c>
      <c r="Q68" s="152">
        <f>ROW()</f>
        <v>68</v>
      </c>
      <c r="R68" s="450" t="s">
        <v>153</v>
      </c>
      <c r="S68" s="76"/>
      <c r="T68" s="502">
        <f t="shared" ref="T68:AF68" si="220">T36</f>
        <v>1476891.8123157108</v>
      </c>
      <c r="U68" s="502">
        <f t="shared" si="220"/>
        <v>-1476891.8123157108</v>
      </c>
      <c r="V68" s="502">
        <f t="shared" si="220"/>
        <v>0</v>
      </c>
      <c r="W68" s="502">
        <f t="shared" si="220"/>
        <v>0</v>
      </c>
      <c r="X68" s="502">
        <f t="shared" si="220"/>
        <v>0</v>
      </c>
      <c r="Y68" s="502">
        <f t="shared" si="220"/>
        <v>0</v>
      </c>
      <c r="Z68" s="502">
        <f t="shared" si="220"/>
        <v>0</v>
      </c>
      <c r="AA68" s="502">
        <f t="shared" si="220"/>
        <v>0</v>
      </c>
      <c r="AB68" s="502">
        <f t="shared" si="220"/>
        <v>0</v>
      </c>
      <c r="AC68" s="502">
        <f t="shared" si="220"/>
        <v>0</v>
      </c>
      <c r="AD68" s="502">
        <f t="shared" si="220"/>
        <v>0</v>
      </c>
      <c r="AE68" s="502">
        <f t="shared" si="220"/>
        <v>0</v>
      </c>
      <c r="AF68" s="502">
        <f t="shared" si="220"/>
        <v>0</v>
      </c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  <c r="FB68" s="130"/>
      <c r="FC68" s="130"/>
      <c r="HQ68" s="130"/>
      <c r="HR68" s="130"/>
      <c r="HS68" s="130"/>
      <c r="HT68" s="130"/>
      <c r="HU68" s="130"/>
      <c r="HV68" s="130"/>
      <c r="HW68" s="130"/>
      <c r="HX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PA68" s="130"/>
      <c r="PB68" s="130"/>
      <c r="PC68" s="130"/>
      <c r="PD68" s="130"/>
      <c r="PE68" s="130"/>
      <c r="PF68" s="130"/>
      <c r="PG68" s="130"/>
      <c r="PH68" s="130"/>
      <c r="PI68" s="130"/>
      <c r="PJ68" s="130"/>
      <c r="PK68" s="130"/>
      <c r="PL68" s="130"/>
      <c r="PM68" s="130"/>
      <c r="PN68" s="130"/>
      <c r="PO68" s="130"/>
      <c r="PP68" s="130"/>
      <c r="PQ68" s="130"/>
      <c r="PR68" s="130"/>
      <c r="PS68" s="130"/>
      <c r="PT68" s="130"/>
      <c r="PU68" s="130"/>
      <c r="PV68" s="130"/>
      <c r="PW68" s="130"/>
      <c r="PX68" s="130"/>
      <c r="PY68" s="130"/>
      <c r="PZ68" s="130"/>
      <c r="QA68" s="130"/>
      <c r="QB68" s="130"/>
      <c r="QC68" s="130"/>
      <c r="QD68" s="130"/>
      <c r="QE68" s="130"/>
      <c r="QF68" s="130"/>
      <c r="QG68" s="130"/>
      <c r="QH68" s="130"/>
      <c r="QI68" s="130"/>
      <c r="QJ68" s="130"/>
      <c r="QK68" s="130"/>
      <c r="QL68" s="130"/>
      <c r="QM68" s="130"/>
      <c r="QN68" s="130"/>
      <c r="QO68" s="130"/>
      <c r="QP68" s="130"/>
      <c r="QQ68" s="130"/>
      <c r="QR68" s="130"/>
      <c r="QS68" s="130"/>
      <c r="QT68" s="130"/>
      <c r="QU68" s="130"/>
      <c r="QV68" s="130"/>
      <c r="QW68" s="130"/>
      <c r="QX68" s="130"/>
      <c r="QY68" s="130"/>
      <c r="QZ68" s="130"/>
      <c r="RA68" s="130"/>
      <c r="RM68" s="142">
        <f>ROW()</f>
        <v>68</v>
      </c>
      <c r="RN68" s="27"/>
      <c r="RO68" s="233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</row>
    <row r="69" spans="1:496" x14ac:dyDescent="0.35">
      <c r="A69" s="126">
        <f>ROW()</f>
        <v>69</v>
      </c>
      <c r="B69" s="4" t="s">
        <v>313</v>
      </c>
      <c r="C69" s="157"/>
      <c r="J69" s="157"/>
      <c r="L69" s="157"/>
      <c r="N69" s="157"/>
      <c r="P69" s="157"/>
      <c r="Q69" s="152">
        <f>ROW()</f>
        <v>69</v>
      </c>
      <c r="R69" s="500" t="s">
        <v>167</v>
      </c>
      <c r="T69" s="501">
        <f>SUM(T49,T45)</f>
        <v>21901569.399999999</v>
      </c>
      <c r="U69" s="501">
        <f t="shared" ref="U69:AF69" si="221">SUM(U49,U45)</f>
        <v>-21901569.399999999</v>
      </c>
      <c r="V69" s="501">
        <f t="shared" si="221"/>
        <v>0</v>
      </c>
      <c r="W69" s="501">
        <f t="shared" si="221"/>
        <v>0</v>
      </c>
      <c r="X69" s="501">
        <f t="shared" si="221"/>
        <v>0</v>
      </c>
      <c r="Y69" s="501">
        <f t="shared" si="221"/>
        <v>0</v>
      </c>
      <c r="Z69" s="501">
        <f t="shared" si="221"/>
        <v>0</v>
      </c>
      <c r="AA69" s="501">
        <f t="shared" si="221"/>
        <v>0</v>
      </c>
      <c r="AB69" s="501">
        <f t="shared" si="221"/>
        <v>0</v>
      </c>
      <c r="AC69" s="501">
        <f t="shared" si="221"/>
        <v>0</v>
      </c>
      <c r="AD69" s="501">
        <f t="shared" si="221"/>
        <v>0</v>
      </c>
      <c r="AE69" s="501">
        <f t="shared" si="221"/>
        <v>0</v>
      </c>
      <c r="AF69" s="501">
        <f t="shared" si="221"/>
        <v>0</v>
      </c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  <c r="FB69" s="130"/>
      <c r="FC69" s="130"/>
      <c r="HQ69" s="130"/>
      <c r="HR69" s="130"/>
      <c r="HS69" s="130"/>
      <c r="HT69" s="130"/>
      <c r="HU69" s="130"/>
      <c r="HV69" s="130"/>
      <c r="HW69" s="130"/>
      <c r="HX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PA69" s="130"/>
      <c r="PB69" s="130"/>
      <c r="PC69" s="130"/>
      <c r="PD69" s="130"/>
      <c r="PE69" s="130"/>
      <c r="PF69" s="130"/>
      <c r="PG69" s="130"/>
      <c r="PH69" s="130"/>
      <c r="PI69" s="130"/>
      <c r="PJ69" s="130"/>
      <c r="PK69" s="130"/>
      <c r="PL69" s="130"/>
      <c r="PM69" s="130"/>
      <c r="PN69" s="130"/>
      <c r="PO69" s="130"/>
      <c r="PP69" s="130"/>
      <c r="PQ69" s="130"/>
      <c r="PR69" s="130"/>
      <c r="PS69" s="130"/>
      <c r="PT69" s="130"/>
      <c r="PU69" s="130"/>
      <c r="PV69" s="130"/>
      <c r="PW69" s="130"/>
      <c r="PX69" s="130"/>
      <c r="PY69" s="130"/>
      <c r="PZ69" s="130"/>
      <c r="QA69" s="130"/>
      <c r="QB69" s="130"/>
      <c r="QC69" s="130"/>
      <c r="QD69" s="130"/>
      <c r="QE69" s="130"/>
      <c r="QF69" s="130"/>
      <c r="QG69" s="130"/>
      <c r="QH69" s="130"/>
      <c r="QI69" s="130"/>
      <c r="QJ69" s="130"/>
      <c r="QK69" s="130"/>
      <c r="QL69" s="130"/>
      <c r="QM69" s="130"/>
      <c r="QN69" s="130"/>
      <c r="QO69" s="130"/>
      <c r="QP69" s="130"/>
      <c r="QQ69" s="130"/>
      <c r="QR69" s="130"/>
      <c r="QS69" s="130"/>
      <c r="QT69" s="130"/>
      <c r="QU69" s="130"/>
      <c r="QV69" s="130"/>
      <c r="QW69" s="130"/>
      <c r="QX69" s="130"/>
      <c r="QY69" s="130"/>
      <c r="QZ69" s="130"/>
      <c r="RA69" s="130"/>
      <c r="RM69" s="142">
        <f>ROW()</f>
        <v>69</v>
      </c>
      <c r="RN69" s="437" t="s">
        <v>314</v>
      </c>
      <c r="RO69" s="233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</row>
    <row r="70" spans="1:496" x14ac:dyDescent="0.35">
      <c r="A70" s="126">
        <f>ROW()</f>
        <v>70</v>
      </c>
      <c r="B70" s="157"/>
      <c r="C70" s="157"/>
      <c r="J70" s="157"/>
      <c r="L70" s="157"/>
      <c r="N70" s="157"/>
      <c r="P70" s="157"/>
      <c r="Q70" s="152">
        <f>ROW()</f>
        <v>70</v>
      </c>
      <c r="R70" s="500" t="s">
        <v>178</v>
      </c>
      <c r="T70" s="363">
        <f t="shared" ref="T70:AF70" si="222">T42</f>
        <v>88978068.780000001</v>
      </c>
      <c r="U70" s="363">
        <f t="shared" si="222"/>
        <v>-88978068.780000001</v>
      </c>
      <c r="V70" s="363">
        <f t="shared" si="222"/>
        <v>0</v>
      </c>
      <c r="W70" s="363">
        <f t="shared" si="222"/>
        <v>0</v>
      </c>
      <c r="X70" s="363">
        <f t="shared" si="222"/>
        <v>0</v>
      </c>
      <c r="Y70" s="363">
        <f t="shared" si="222"/>
        <v>0</v>
      </c>
      <c r="Z70" s="363">
        <f t="shared" si="222"/>
        <v>0</v>
      </c>
      <c r="AA70" s="363">
        <f t="shared" si="222"/>
        <v>0</v>
      </c>
      <c r="AB70" s="363">
        <f t="shared" si="222"/>
        <v>0</v>
      </c>
      <c r="AC70" s="363">
        <f t="shared" si="222"/>
        <v>0</v>
      </c>
      <c r="AD70" s="363">
        <f t="shared" si="222"/>
        <v>0</v>
      </c>
      <c r="AE70" s="363">
        <f t="shared" si="222"/>
        <v>0</v>
      </c>
      <c r="AF70" s="363">
        <f t="shared" si="222"/>
        <v>0</v>
      </c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HQ70" s="130"/>
      <c r="HR70" s="130"/>
      <c r="HS70" s="130"/>
      <c r="HT70" s="130"/>
      <c r="HU70" s="130"/>
      <c r="HV70" s="130"/>
      <c r="HW70" s="130"/>
      <c r="HX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MR70" s="27"/>
      <c r="MS70" s="27"/>
      <c r="MT70" s="27"/>
      <c r="MU70" s="27"/>
      <c r="MV70" s="27"/>
      <c r="MW70" s="27"/>
      <c r="MX70" s="27"/>
      <c r="MY70" s="27"/>
      <c r="MZ70" s="27"/>
      <c r="NA70" s="27"/>
      <c r="NB70" s="27"/>
      <c r="NC70" s="27"/>
      <c r="ND70" s="27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PA70" s="130"/>
      <c r="PB70" s="130"/>
      <c r="PC70" s="130"/>
      <c r="PD70" s="130"/>
      <c r="PE70" s="130"/>
      <c r="PF70" s="130"/>
      <c r="PG70" s="130"/>
      <c r="PH70" s="130"/>
      <c r="PI70" s="130"/>
      <c r="PJ70" s="130"/>
      <c r="PK70" s="130"/>
      <c r="PL70" s="130"/>
      <c r="PM70" s="130"/>
      <c r="PN70" s="130"/>
      <c r="PO70" s="130"/>
      <c r="PP70" s="130"/>
      <c r="PQ70" s="130"/>
      <c r="PR70" s="130"/>
      <c r="PS70" s="130"/>
      <c r="PT70" s="130"/>
      <c r="PU70" s="130"/>
      <c r="PV70" s="130"/>
      <c r="PW70" s="130"/>
      <c r="PX70" s="130"/>
      <c r="PY70" s="130"/>
      <c r="PZ70" s="130"/>
      <c r="QA70" s="130"/>
      <c r="QB70" s="130"/>
      <c r="QC70" s="130"/>
      <c r="QD70" s="130"/>
      <c r="QE70" s="130"/>
      <c r="QF70" s="130"/>
      <c r="QG70" s="130"/>
      <c r="QH70" s="130"/>
      <c r="QI70" s="130"/>
      <c r="QJ70" s="130"/>
      <c r="QK70" s="130"/>
      <c r="QL70" s="130"/>
      <c r="QM70" s="130"/>
      <c r="QN70" s="130"/>
      <c r="QO70" s="130"/>
      <c r="QP70" s="130"/>
      <c r="QQ70" s="130"/>
      <c r="QR70" s="130"/>
      <c r="QS70" s="130"/>
      <c r="QT70" s="130"/>
      <c r="QU70" s="130"/>
      <c r="QV70" s="130"/>
      <c r="QW70" s="130"/>
      <c r="QX70" s="130"/>
      <c r="QY70" s="130"/>
      <c r="QZ70" s="130"/>
      <c r="RA70" s="130"/>
      <c r="RM70" s="142">
        <f>ROW()</f>
        <v>70</v>
      </c>
      <c r="RN70" s="27" t="s">
        <v>54</v>
      </c>
      <c r="RO70" s="233"/>
      <c r="RP70" s="195"/>
      <c r="RQ70" s="195"/>
      <c r="RR70" s="195"/>
      <c r="RS70" s="195">
        <v>216870.42</v>
      </c>
      <c r="RT70" s="197">
        <f>RS70</f>
        <v>216870.42</v>
      </c>
      <c r="RU70" s="196">
        <v>2601171.08</v>
      </c>
      <c r="RV70" s="196">
        <f>RU70+RT70</f>
        <v>2818041.5</v>
      </c>
      <c r="RW70" s="196">
        <v>4055615.7500000019</v>
      </c>
      <c r="RX70" s="196">
        <f>RW70+RV70</f>
        <v>6873657.2500000019</v>
      </c>
      <c r="RY70" s="196">
        <v>3367889.5999999978</v>
      </c>
      <c r="RZ70" s="196">
        <f>RY70+RX70</f>
        <v>10241546.85</v>
      </c>
      <c r="SA70" s="195"/>
      <c r="SB70" s="197"/>
    </row>
    <row r="71" spans="1:496" x14ac:dyDescent="0.35">
      <c r="A71" s="126">
        <f>ROW()</f>
        <v>71</v>
      </c>
      <c r="B71" s="4" t="s">
        <v>315</v>
      </c>
      <c r="C71" s="157"/>
      <c r="J71" s="157"/>
      <c r="L71" s="157"/>
      <c r="N71" s="157"/>
      <c r="P71" s="157"/>
      <c r="Q71" s="152">
        <f>ROW()</f>
        <v>71</v>
      </c>
      <c r="R71" s="500" t="s">
        <v>190</v>
      </c>
      <c r="T71" s="501">
        <f t="shared" ref="T71:AF71" si="223">SUM(T50,T37)</f>
        <v>528977.00344885676</v>
      </c>
      <c r="U71" s="501">
        <f t="shared" si="223"/>
        <v>-528977.00344885676</v>
      </c>
      <c r="V71" s="501">
        <f t="shared" si="223"/>
        <v>0</v>
      </c>
      <c r="W71" s="501">
        <f t="shared" si="223"/>
        <v>0</v>
      </c>
      <c r="X71" s="501">
        <f t="shared" si="223"/>
        <v>0</v>
      </c>
      <c r="Y71" s="501">
        <f t="shared" si="223"/>
        <v>0</v>
      </c>
      <c r="Z71" s="501">
        <f t="shared" si="223"/>
        <v>0</v>
      </c>
      <c r="AA71" s="501">
        <f t="shared" si="223"/>
        <v>0</v>
      </c>
      <c r="AB71" s="501">
        <f t="shared" si="223"/>
        <v>0</v>
      </c>
      <c r="AC71" s="501">
        <f t="shared" si="223"/>
        <v>0</v>
      </c>
      <c r="AD71" s="501">
        <f t="shared" si="223"/>
        <v>0</v>
      </c>
      <c r="AE71" s="501">
        <f t="shared" si="223"/>
        <v>0</v>
      </c>
      <c r="AF71" s="501">
        <f t="shared" si="223"/>
        <v>0</v>
      </c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/>
      <c r="EY71" s="130"/>
      <c r="EZ71" s="130"/>
      <c r="FA71" s="130"/>
      <c r="FB71" s="130"/>
      <c r="FC71" s="130"/>
      <c r="HQ71" s="130"/>
      <c r="HR71" s="130"/>
      <c r="HS71" s="130"/>
      <c r="HT71" s="130"/>
      <c r="HU71" s="130"/>
      <c r="HV71" s="130"/>
      <c r="HW71" s="130"/>
      <c r="HX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PA71" s="130"/>
      <c r="PB71" s="130"/>
      <c r="PC71" s="130"/>
      <c r="PD71" s="130"/>
      <c r="PE71" s="130"/>
      <c r="PF71" s="130"/>
      <c r="PG71" s="130"/>
      <c r="PH71" s="130"/>
      <c r="PI71" s="130"/>
      <c r="PJ71" s="130"/>
      <c r="PK71" s="130"/>
      <c r="PL71" s="130"/>
      <c r="PM71" s="130"/>
      <c r="PN71" s="130"/>
      <c r="PO71" s="130"/>
      <c r="PP71" s="130"/>
      <c r="PQ71" s="130"/>
      <c r="PR71" s="130"/>
      <c r="PS71" s="130"/>
      <c r="PT71" s="130"/>
      <c r="PU71" s="130"/>
      <c r="PV71" s="130"/>
      <c r="PW71" s="130"/>
      <c r="PX71" s="130"/>
      <c r="PY71" s="130"/>
      <c r="PZ71" s="130"/>
      <c r="QA71" s="130"/>
      <c r="QB71" s="130"/>
      <c r="QC71" s="130"/>
      <c r="QD71" s="130"/>
      <c r="QE71" s="130"/>
      <c r="QF71" s="130"/>
      <c r="QG71" s="130"/>
      <c r="QH71" s="130"/>
      <c r="QI71" s="130"/>
      <c r="QJ71" s="130"/>
      <c r="QK71" s="130"/>
      <c r="QL71" s="130"/>
      <c r="QM71" s="130"/>
      <c r="QN71" s="130"/>
      <c r="QO71" s="130"/>
      <c r="QP71" s="130"/>
      <c r="QQ71" s="130"/>
      <c r="QR71" s="130"/>
      <c r="QS71" s="130"/>
      <c r="QT71" s="130"/>
      <c r="QU71" s="130"/>
      <c r="QV71" s="130"/>
      <c r="QW71" s="130"/>
      <c r="QX71" s="130"/>
      <c r="QY71" s="130"/>
      <c r="QZ71" s="130"/>
      <c r="RA71" s="130"/>
      <c r="RM71" s="142">
        <f>ROW()</f>
        <v>71</v>
      </c>
      <c r="RN71" s="27" t="s">
        <v>74</v>
      </c>
      <c r="RO71" s="233"/>
      <c r="RP71" s="232"/>
      <c r="RQ71" s="232"/>
      <c r="RR71" s="232"/>
      <c r="RS71" s="232">
        <v>306213.40507800004</v>
      </c>
      <c r="RT71" s="235">
        <f t="shared" ref="RT71:RT73" si="224">RS71</f>
        <v>306213.40507800004</v>
      </c>
      <c r="RU71" s="234">
        <v>592075.89302399987</v>
      </c>
      <c r="RV71" s="234">
        <f t="shared" ref="RV71:RV73" si="225">RU71+RT71</f>
        <v>898289.29810199991</v>
      </c>
      <c r="RW71" s="234">
        <v>288488.11983600014</v>
      </c>
      <c r="RX71" s="234">
        <f t="shared" ref="RX71:RX73" si="226">RW71+RV71</f>
        <v>1186777.4179380001</v>
      </c>
      <c r="RY71" s="234">
        <v>388831.87303799996</v>
      </c>
      <c r="RZ71" s="234">
        <f t="shared" ref="RZ71:RZ73" si="227">RY71+RX71</f>
        <v>1575609.290976</v>
      </c>
      <c r="SA71" s="232"/>
      <c r="SB71" s="235"/>
    </row>
    <row r="72" spans="1:496" x14ac:dyDescent="0.35">
      <c r="A72" s="126">
        <f>ROW()</f>
        <v>72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2">
        <f>ROW()</f>
        <v>72</v>
      </c>
      <c r="R72" s="500" t="s">
        <v>299</v>
      </c>
      <c r="T72" s="501">
        <f>SUM(T53,T47)</f>
        <v>203185.3499404758</v>
      </c>
      <c r="U72" s="501">
        <f t="shared" ref="U72:AF72" si="228">SUM(U53,U47)</f>
        <v>-203185.3499404758</v>
      </c>
      <c r="V72" s="501">
        <f t="shared" si="228"/>
        <v>0</v>
      </c>
      <c r="W72" s="501">
        <f t="shared" si="228"/>
        <v>0</v>
      </c>
      <c r="X72" s="501">
        <f t="shared" si="228"/>
        <v>0</v>
      </c>
      <c r="Y72" s="501">
        <f t="shared" si="228"/>
        <v>0</v>
      </c>
      <c r="Z72" s="501">
        <f t="shared" si="228"/>
        <v>0</v>
      </c>
      <c r="AA72" s="501">
        <f t="shared" si="228"/>
        <v>0</v>
      </c>
      <c r="AB72" s="501">
        <f t="shared" si="228"/>
        <v>0</v>
      </c>
      <c r="AC72" s="501">
        <f t="shared" si="228"/>
        <v>0</v>
      </c>
      <c r="AD72" s="501">
        <f t="shared" si="228"/>
        <v>0</v>
      </c>
      <c r="AE72" s="501">
        <f t="shared" si="228"/>
        <v>0</v>
      </c>
      <c r="AF72" s="501">
        <f t="shared" si="228"/>
        <v>0</v>
      </c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HQ72" s="130"/>
      <c r="HR72" s="130"/>
      <c r="HS72" s="130"/>
      <c r="HT72" s="130"/>
      <c r="HU72" s="130"/>
      <c r="HV72" s="130"/>
      <c r="HW72" s="130"/>
      <c r="HX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MR72" s="27"/>
      <c r="MS72" s="27"/>
      <c r="MT72" s="27"/>
      <c r="MU72" s="27"/>
      <c r="MV72" s="27"/>
      <c r="MW72" s="27"/>
      <c r="MX72" s="27"/>
      <c r="MY72" s="27"/>
      <c r="MZ72" s="27"/>
      <c r="NA72" s="27"/>
      <c r="NB72" s="27"/>
      <c r="NC72" s="27"/>
      <c r="ND72" s="27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PA72" s="130"/>
      <c r="PB72" s="130"/>
      <c r="PC72" s="130"/>
      <c r="PD72" s="130"/>
      <c r="PE72" s="130"/>
      <c r="PF72" s="130"/>
      <c r="PG72" s="130"/>
      <c r="PH72" s="130"/>
      <c r="PI72" s="130"/>
      <c r="PJ72" s="130"/>
      <c r="PK72" s="130"/>
      <c r="PL72" s="130"/>
      <c r="PM72" s="130"/>
      <c r="PN72" s="130"/>
      <c r="PO72" s="130"/>
      <c r="PP72" s="130"/>
      <c r="PQ72" s="130"/>
      <c r="PR72" s="130"/>
      <c r="PS72" s="130"/>
      <c r="PT72" s="130"/>
      <c r="PU72" s="130"/>
      <c r="PV72" s="130"/>
      <c r="PW72" s="130"/>
      <c r="PX72" s="130"/>
      <c r="PY72" s="130"/>
      <c r="PZ72" s="130"/>
      <c r="QA72" s="130"/>
      <c r="QB72" s="130"/>
      <c r="QC72" s="130"/>
      <c r="QD72" s="130"/>
      <c r="QE72" s="130"/>
      <c r="QF72" s="130"/>
      <c r="QG72" s="130"/>
      <c r="QH72" s="130"/>
      <c r="QI72" s="130"/>
      <c r="QJ72" s="130"/>
      <c r="QK72" s="130"/>
      <c r="QL72" s="130"/>
      <c r="QM72" s="130"/>
      <c r="QN72" s="130"/>
      <c r="QO72" s="130"/>
      <c r="QP72" s="130"/>
      <c r="QQ72" s="130"/>
      <c r="QR72" s="130"/>
      <c r="QS72" s="130"/>
      <c r="QT72" s="130"/>
      <c r="QU72" s="130"/>
      <c r="QV72" s="130"/>
      <c r="QW72" s="130"/>
      <c r="QX72" s="130"/>
      <c r="QY72" s="130"/>
      <c r="QZ72" s="130"/>
      <c r="RA72" s="130"/>
      <c r="RM72" s="142">
        <f>ROW()</f>
        <v>72</v>
      </c>
      <c r="RN72" s="27" t="s">
        <v>96</v>
      </c>
      <c r="RO72" s="233"/>
      <c r="RP72" s="232"/>
      <c r="RQ72" s="232"/>
      <c r="RR72" s="232"/>
      <c r="RS72" s="232">
        <v>213992.37999999998</v>
      </c>
      <c r="RT72" s="235">
        <f t="shared" si="224"/>
        <v>213992.37999999998</v>
      </c>
      <c r="RU72" s="234">
        <v>2535470.8000000003</v>
      </c>
      <c r="RV72" s="234">
        <f t="shared" si="225"/>
        <v>2749463.18</v>
      </c>
      <c r="RW72" s="234">
        <v>2010015.4099999997</v>
      </c>
      <c r="RX72" s="234">
        <f t="shared" si="226"/>
        <v>4759478.59</v>
      </c>
      <c r="RY72" s="234">
        <v>3486833.2200000007</v>
      </c>
      <c r="RZ72" s="234">
        <f t="shared" si="227"/>
        <v>8246311.8100000005</v>
      </c>
      <c r="SA72" s="232"/>
      <c r="SB72" s="235"/>
    </row>
    <row r="73" spans="1:496" x14ac:dyDescent="0.35">
      <c r="A73" s="126">
        <f>ROW()</f>
        <v>73</v>
      </c>
      <c r="B73" s="399" t="s">
        <v>262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2">
        <f>ROW()</f>
        <v>73</v>
      </c>
      <c r="R73" s="500" t="s">
        <v>198</v>
      </c>
      <c r="T73" s="501">
        <f t="shared" ref="T73:AF73" si="229">SUM(T51,T44,T43,T38)</f>
        <v>146898295.90738791</v>
      </c>
      <c r="U73" s="501">
        <f t="shared" si="229"/>
        <v>-146898295.90738791</v>
      </c>
      <c r="V73" s="501">
        <f t="shared" si="229"/>
        <v>0</v>
      </c>
      <c r="W73" s="501">
        <f t="shared" si="229"/>
        <v>0</v>
      </c>
      <c r="X73" s="501">
        <f t="shared" si="229"/>
        <v>0</v>
      </c>
      <c r="Y73" s="501">
        <f t="shared" si="229"/>
        <v>0</v>
      </c>
      <c r="Z73" s="501">
        <f t="shared" si="229"/>
        <v>0</v>
      </c>
      <c r="AA73" s="501">
        <f t="shared" si="229"/>
        <v>0</v>
      </c>
      <c r="AB73" s="501">
        <f t="shared" si="229"/>
        <v>0</v>
      </c>
      <c r="AC73" s="501">
        <f t="shared" si="229"/>
        <v>0</v>
      </c>
      <c r="AD73" s="501">
        <f t="shared" si="229"/>
        <v>0</v>
      </c>
      <c r="AE73" s="501">
        <f t="shared" si="229"/>
        <v>0</v>
      </c>
      <c r="AF73" s="501">
        <f t="shared" si="229"/>
        <v>0</v>
      </c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HQ73" s="130"/>
      <c r="HR73" s="130"/>
      <c r="HS73" s="130"/>
      <c r="HT73" s="130"/>
      <c r="HU73" s="130"/>
      <c r="HV73" s="130"/>
      <c r="HW73" s="130"/>
      <c r="HX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MR73" s="27"/>
      <c r="MS73" s="27"/>
      <c r="MT73" s="27"/>
      <c r="MU73" s="27"/>
      <c r="MV73" s="27"/>
      <c r="MW73" s="27"/>
      <c r="MX73" s="27"/>
      <c r="MY73" s="27"/>
      <c r="MZ73" s="27"/>
      <c r="NA73" s="27"/>
      <c r="NB73" s="27"/>
      <c r="NC73" s="27"/>
      <c r="ND73" s="27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PA73" s="130"/>
      <c r="PB73" s="130"/>
      <c r="PC73" s="130"/>
      <c r="PD73" s="130"/>
      <c r="PE73" s="130"/>
      <c r="PF73" s="130"/>
      <c r="PG73" s="130"/>
      <c r="PH73" s="130"/>
      <c r="PI73" s="130"/>
      <c r="PJ73" s="130"/>
      <c r="PK73" s="130"/>
      <c r="PL73" s="130"/>
      <c r="PM73" s="130"/>
      <c r="PN73" s="130"/>
      <c r="PO73" s="130"/>
      <c r="PP73" s="130"/>
      <c r="PQ73" s="130"/>
      <c r="PR73" s="130"/>
      <c r="PS73" s="130"/>
      <c r="PT73" s="130"/>
      <c r="PU73" s="130"/>
      <c r="PV73" s="130"/>
      <c r="PW73" s="130"/>
      <c r="PX73" s="130"/>
      <c r="PY73" s="130"/>
      <c r="PZ73" s="130"/>
      <c r="QA73" s="130"/>
      <c r="QB73" s="130"/>
      <c r="QC73" s="130"/>
      <c r="QD73" s="130"/>
      <c r="QE73" s="130"/>
      <c r="QF73" s="130"/>
      <c r="QG73" s="130"/>
      <c r="QH73" s="130"/>
      <c r="QI73" s="130"/>
      <c r="QJ73" s="130"/>
      <c r="QK73" s="130"/>
      <c r="QL73" s="130"/>
      <c r="QM73" s="130"/>
      <c r="QN73" s="130"/>
      <c r="QO73" s="130"/>
      <c r="QP73" s="130"/>
      <c r="QQ73" s="130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M73" s="142">
        <f>ROW()</f>
        <v>73</v>
      </c>
      <c r="RN73" s="27" t="s">
        <v>114</v>
      </c>
      <c r="RO73" s="233"/>
      <c r="RP73" s="288"/>
      <c r="RQ73" s="288"/>
      <c r="RR73" s="288"/>
      <c r="RS73" s="288">
        <v>600780.21040800004</v>
      </c>
      <c r="RT73" s="290">
        <f t="shared" si="224"/>
        <v>600780.21040800004</v>
      </c>
      <c r="RU73" s="289">
        <v>5003525.2481759991</v>
      </c>
      <c r="RV73" s="289">
        <f t="shared" si="225"/>
        <v>5604305.4585839994</v>
      </c>
      <c r="RW73" s="289">
        <v>5534330.0822459999</v>
      </c>
      <c r="RX73" s="289">
        <f t="shared" si="226"/>
        <v>11138635.540829999</v>
      </c>
      <c r="RY73" s="289">
        <v>8644075.4638139959</v>
      </c>
      <c r="RZ73" s="289">
        <f t="shared" si="227"/>
        <v>19782711.004643995</v>
      </c>
      <c r="SA73" s="288"/>
      <c r="SB73" s="290"/>
    </row>
    <row r="74" spans="1:496" x14ac:dyDescent="0.35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2">
        <f>ROW()</f>
        <v>74</v>
      </c>
      <c r="R74" s="500" t="s">
        <v>316</v>
      </c>
      <c r="T74" s="501">
        <f>T57</f>
        <v>-261655.16971955716</v>
      </c>
      <c r="U74" s="501">
        <f t="shared" ref="U74:AF74" si="230">U57</f>
        <v>261655.16971955716</v>
      </c>
      <c r="V74" s="501">
        <f t="shared" si="230"/>
        <v>0</v>
      </c>
      <c r="W74" s="501">
        <f t="shared" si="230"/>
        <v>0</v>
      </c>
      <c r="X74" s="501">
        <f t="shared" si="230"/>
        <v>0</v>
      </c>
      <c r="Y74" s="501">
        <f t="shared" si="230"/>
        <v>0</v>
      </c>
      <c r="Z74" s="501">
        <f t="shared" si="230"/>
        <v>0</v>
      </c>
      <c r="AA74" s="501">
        <f t="shared" si="230"/>
        <v>0</v>
      </c>
      <c r="AB74" s="501">
        <f t="shared" si="230"/>
        <v>0</v>
      </c>
      <c r="AC74" s="501">
        <f t="shared" si="230"/>
        <v>0</v>
      </c>
      <c r="AD74" s="501">
        <f t="shared" si="230"/>
        <v>0</v>
      </c>
      <c r="AE74" s="501">
        <f t="shared" si="230"/>
        <v>0</v>
      </c>
      <c r="AF74" s="501">
        <f t="shared" si="230"/>
        <v>0</v>
      </c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HQ74" s="130"/>
      <c r="HR74" s="130"/>
      <c r="HS74" s="130"/>
      <c r="HT74" s="130"/>
      <c r="HU74" s="130"/>
      <c r="HV74" s="130"/>
      <c r="HW74" s="130"/>
      <c r="HX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MR74" s="27"/>
      <c r="MS74" s="27"/>
      <c r="MT74" s="27"/>
      <c r="MU74" s="27"/>
      <c r="MV74" s="27"/>
      <c r="MW74" s="27"/>
      <c r="MX74" s="27"/>
      <c r="MY74" s="27"/>
      <c r="MZ74" s="27"/>
      <c r="NA74" s="27"/>
      <c r="NB74" s="27"/>
      <c r="NC74" s="27"/>
      <c r="ND74" s="27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PA74" s="130"/>
      <c r="PB74" s="130"/>
      <c r="PC74" s="130"/>
      <c r="PD74" s="130"/>
      <c r="PE74" s="130"/>
      <c r="PF74" s="130"/>
      <c r="PG74" s="130"/>
      <c r="PH74" s="130"/>
      <c r="PI74" s="130"/>
      <c r="PJ74" s="130"/>
      <c r="PK74" s="130"/>
      <c r="PL74" s="130"/>
      <c r="PM74" s="130"/>
      <c r="PN74" s="130"/>
      <c r="PO74" s="130"/>
      <c r="PP74" s="130"/>
      <c r="PQ74" s="130"/>
      <c r="PR74" s="130"/>
      <c r="PS74" s="130"/>
      <c r="PT74" s="130"/>
      <c r="PU74" s="130"/>
      <c r="PV74" s="130"/>
      <c r="PW74" s="130"/>
      <c r="PX74" s="130"/>
      <c r="PY74" s="130"/>
      <c r="PZ74" s="130"/>
      <c r="QA74" s="130"/>
      <c r="QB74" s="130"/>
      <c r="QC74" s="130"/>
      <c r="QD74" s="130"/>
      <c r="QE74" s="130"/>
      <c r="QF74" s="130"/>
      <c r="QG74" s="130"/>
      <c r="QH74" s="130"/>
      <c r="QI74" s="130"/>
      <c r="QJ74" s="130"/>
      <c r="QK74" s="130"/>
      <c r="QL74" s="130"/>
      <c r="QM74" s="130"/>
      <c r="QN74" s="130"/>
      <c r="QO74" s="130"/>
      <c r="QP74" s="130"/>
      <c r="QQ74" s="130"/>
      <c r="QR74" s="130"/>
      <c r="QS74" s="130"/>
      <c r="QT74" s="130"/>
      <c r="QU74" s="130"/>
      <c r="QV74" s="130"/>
      <c r="QW74" s="130"/>
      <c r="QX74" s="130"/>
      <c r="QY74" s="130"/>
      <c r="QZ74" s="130"/>
      <c r="RA74" s="130"/>
      <c r="RM74" s="142">
        <f>ROW()</f>
        <v>74</v>
      </c>
      <c r="RN74" s="27" t="s">
        <v>140</v>
      </c>
      <c r="RO74" s="233"/>
      <c r="RP74" s="235"/>
      <c r="RQ74" s="235"/>
      <c r="RR74" s="235"/>
      <c r="RS74" s="235">
        <f t="shared" ref="RS74:RZ74" si="231">SUM(RS70:RS73)</f>
        <v>1337856.415486</v>
      </c>
      <c r="RT74" s="235">
        <f t="shared" si="231"/>
        <v>1337856.415486</v>
      </c>
      <c r="RU74" s="235">
        <f t="shared" si="231"/>
        <v>10732243.021199999</v>
      </c>
      <c r="RV74" s="235">
        <f t="shared" si="231"/>
        <v>12070099.436686</v>
      </c>
      <c r="RW74" s="235">
        <f t="shared" si="231"/>
        <v>11888449.362082001</v>
      </c>
      <c r="RX74" s="235">
        <f t="shared" si="231"/>
        <v>23958548.798767999</v>
      </c>
      <c r="RY74" s="235">
        <f t="shared" si="231"/>
        <v>15887630.156851994</v>
      </c>
      <c r="RZ74" s="235">
        <f t="shared" si="231"/>
        <v>39846178.955619991</v>
      </c>
      <c r="SA74" s="235"/>
      <c r="SB74" s="235"/>
    </row>
    <row r="75" spans="1:496" ht="15" thickBot="1" x14ac:dyDescent="0.4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2">
        <f>ROW()</f>
        <v>75</v>
      </c>
      <c r="R75" s="4" t="s">
        <v>317</v>
      </c>
      <c r="T75" s="316">
        <f>SUM(T66:T74)</f>
        <v>207167041.29337341</v>
      </c>
      <c r="U75" s="316">
        <f t="shared" ref="U75:AF75" si="232">SUM(U66:U74)</f>
        <v>-207167041.29337341</v>
      </c>
      <c r="V75" s="316">
        <f t="shared" si="232"/>
        <v>0</v>
      </c>
      <c r="W75" s="316">
        <f t="shared" si="232"/>
        <v>0</v>
      </c>
      <c r="X75" s="316">
        <f t="shared" si="232"/>
        <v>0</v>
      </c>
      <c r="Y75" s="316">
        <f t="shared" si="232"/>
        <v>0</v>
      </c>
      <c r="Z75" s="316">
        <f t="shared" si="232"/>
        <v>0</v>
      </c>
      <c r="AA75" s="316">
        <f t="shared" si="232"/>
        <v>0</v>
      </c>
      <c r="AB75" s="316">
        <f t="shared" si="232"/>
        <v>0</v>
      </c>
      <c r="AC75" s="316">
        <f t="shared" si="232"/>
        <v>0</v>
      </c>
      <c r="AD75" s="316">
        <f t="shared" si="232"/>
        <v>0</v>
      </c>
      <c r="AE75" s="316">
        <f t="shared" si="232"/>
        <v>0</v>
      </c>
      <c r="AF75" s="316">
        <f t="shared" si="232"/>
        <v>0</v>
      </c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HQ75" s="130"/>
      <c r="HR75" s="130"/>
      <c r="HS75" s="130"/>
      <c r="HT75" s="130"/>
      <c r="HU75" s="130"/>
      <c r="HV75" s="130"/>
      <c r="HW75" s="130"/>
      <c r="HX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MR75" s="27"/>
      <c r="MS75" s="27"/>
      <c r="MT75" s="27"/>
      <c r="MU75" s="27"/>
      <c r="MV75" s="27"/>
      <c r="MW75" s="27"/>
      <c r="MX75" s="27"/>
      <c r="MY75" s="27"/>
      <c r="MZ75" s="27"/>
      <c r="NA75" s="27"/>
      <c r="NB75" s="27"/>
      <c r="NC75" s="27"/>
      <c r="ND75" s="27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PA75" s="130"/>
      <c r="PB75" s="130"/>
      <c r="PC75" s="130"/>
      <c r="PD75" s="130"/>
      <c r="PE75" s="130"/>
      <c r="PF75" s="130"/>
      <c r="PG75" s="130"/>
      <c r="PH75" s="130"/>
      <c r="PI75" s="130"/>
      <c r="PJ75" s="130"/>
      <c r="PK75" s="130"/>
      <c r="PL75" s="130"/>
      <c r="PM75" s="130"/>
      <c r="PN75" s="130"/>
      <c r="PO75" s="130"/>
      <c r="PP75" s="130"/>
      <c r="PQ75" s="130"/>
      <c r="PR75" s="130"/>
      <c r="PS75" s="130"/>
      <c r="PT75" s="130"/>
      <c r="PU75" s="130"/>
      <c r="PV75" s="130"/>
      <c r="PW75" s="130"/>
      <c r="PX75" s="130"/>
      <c r="PY75" s="130"/>
      <c r="PZ75" s="130"/>
      <c r="QA75" s="130"/>
      <c r="QB75" s="130"/>
      <c r="QC75" s="130"/>
      <c r="QD75" s="130"/>
      <c r="QE75" s="130"/>
      <c r="QF75" s="130"/>
      <c r="QG75" s="130"/>
      <c r="QH75" s="130"/>
      <c r="QI75" s="130"/>
      <c r="QJ75" s="130"/>
      <c r="QK75" s="130"/>
      <c r="QL75" s="130"/>
      <c r="QM75" s="130"/>
      <c r="QN75" s="130"/>
      <c r="QO75" s="130"/>
      <c r="QP75" s="130"/>
      <c r="QQ75" s="130"/>
      <c r="QR75" s="130"/>
      <c r="QS75" s="130"/>
      <c r="QT75" s="130"/>
      <c r="QU75" s="130"/>
      <c r="QV75" s="130"/>
      <c r="QW75" s="130"/>
      <c r="QX75" s="130"/>
      <c r="QY75" s="130"/>
      <c r="QZ75" s="130"/>
      <c r="RA75" s="130"/>
      <c r="RM75" s="142">
        <f>ROW()</f>
        <v>75</v>
      </c>
      <c r="RN75" s="27"/>
      <c r="RO75" s="233"/>
      <c r="RP75" s="235"/>
      <c r="RQ75" s="235"/>
      <c r="RR75" s="235"/>
      <c r="RS75" s="235"/>
      <c r="RT75" s="235"/>
      <c r="RU75" s="235"/>
      <c r="RV75" s="235"/>
      <c r="RW75" s="235"/>
      <c r="RX75" s="235"/>
      <c r="RY75" s="235"/>
      <c r="RZ75" s="235"/>
      <c r="SA75" s="235"/>
      <c r="SB75" s="235"/>
    </row>
    <row r="76" spans="1:496" ht="15" thickTop="1" x14ac:dyDescent="0.35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T76" s="499"/>
      <c r="U76" s="499"/>
      <c r="V76" s="499"/>
      <c r="W76" s="499"/>
      <c r="X76" s="499"/>
      <c r="Y76" s="499"/>
      <c r="Z76" s="499"/>
      <c r="AA76" s="499"/>
      <c r="AB76" s="499"/>
      <c r="AC76" s="499"/>
      <c r="AD76" s="499"/>
      <c r="AE76" s="499">
        <f t="shared" ref="AE76:AF76" si="233">(AE57+AE54+AE39)-AE75</f>
        <v>0</v>
      </c>
      <c r="AF76" s="499">
        <f t="shared" si="233"/>
        <v>0</v>
      </c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HQ76" s="130"/>
      <c r="HR76" s="130"/>
      <c r="HS76" s="130"/>
      <c r="HT76" s="130"/>
      <c r="HU76" s="130"/>
      <c r="HV76" s="130"/>
      <c r="HW76" s="130"/>
      <c r="HX76" s="130"/>
      <c r="IG76" s="130"/>
      <c r="IH76" s="130"/>
      <c r="II76" s="130"/>
      <c r="IJ76" s="130"/>
      <c r="IK76" s="130"/>
      <c r="IL76" s="130"/>
      <c r="IM76" s="130"/>
      <c r="IN76" s="130"/>
      <c r="IO76" s="130"/>
      <c r="IP76" s="130"/>
      <c r="IQ76" s="130"/>
      <c r="IR76" s="130"/>
      <c r="IS76" s="130"/>
      <c r="MR76" s="27"/>
      <c r="MS76" s="27"/>
      <c r="MT76" s="27"/>
      <c r="MU76" s="27"/>
      <c r="MV76" s="27"/>
      <c r="MW76" s="27"/>
      <c r="MX76" s="27"/>
      <c r="MY76" s="27"/>
      <c r="MZ76" s="27"/>
      <c r="NA76" s="27"/>
      <c r="NB76" s="27"/>
      <c r="NC76" s="27"/>
      <c r="ND76" s="27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PA76" s="130"/>
      <c r="PB76" s="130"/>
      <c r="PC76" s="130"/>
      <c r="PD76" s="130"/>
      <c r="PE76" s="130"/>
      <c r="PF76" s="130"/>
      <c r="PG76" s="130"/>
      <c r="PH76" s="130"/>
      <c r="PI76" s="130"/>
      <c r="PJ76" s="130"/>
      <c r="PK76" s="130"/>
      <c r="PL76" s="130"/>
      <c r="PM76" s="130"/>
      <c r="PN76" s="130"/>
      <c r="PO76" s="130"/>
      <c r="PP76" s="130"/>
      <c r="PQ76" s="130"/>
      <c r="PR76" s="130"/>
      <c r="PS76" s="130"/>
      <c r="PT76" s="130"/>
      <c r="PU76" s="130"/>
      <c r="PV76" s="130"/>
      <c r="PW76" s="130"/>
      <c r="PX76" s="130"/>
      <c r="PY76" s="130"/>
      <c r="PZ76" s="130"/>
      <c r="QA76" s="130"/>
      <c r="QB76" s="130"/>
      <c r="QC76" s="130"/>
      <c r="QD76" s="130"/>
      <c r="QE76" s="130"/>
      <c r="QF76" s="130"/>
      <c r="QG76" s="130"/>
      <c r="QH76" s="130"/>
      <c r="QI76" s="130"/>
      <c r="QJ76" s="130"/>
      <c r="QK76" s="130"/>
      <c r="QL76" s="130"/>
      <c r="QM76" s="130"/>
      <c r="QN76" s="130"/>
      <c r="QO76" s="130"/>
      <c r="QP76" s="130"/>
      <c r="QQ76" s="130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M76" s="142">
        <f>ROW()</f>
        <v>76</v>
      </c>
      <c r="RN76" s="27" t="s">
        <v>168</v>
      </c>
      <c r="RO76" s="233"/>
      <c r="RP76" s="235"/>
      <c r="RQ76" s="235"/>
      <c r="RR76" s="235"/>
      <c r="RS76" s="235">
        <f t="shared" ref="RS76:RZ76" si="234">RS74</f>
        <v>1337856.415486</v>
      </c>
      <c r="RT76" s="235">
        <f t="shared" si="234"/>
        <v>1337856.415486</v>
      </c>
      <c r="RU76" s="235">
        <f t="shared" si="234"/>
        <v>10732243.021199999</v>
      </c>
      <c r="RV76" s="235">
        <f t="shared" si="234"/>
        <v>12070099.436686</v>
      </c>
      <c r="RW76" s="235">
        <f t="shared" si="234"/>
        <v>11888449.362082001</v>
      </c>
      <c r="RX76" s="235">
        <f t="shared" si="234"/>
        <v>23958548.798767999</v>
      </c>
      <c r="RY76" s="235">
        <f t="shared" si="234"/>
        <v>15887630.156851994</v>
      </c>
      <c r="RZ76" s="235">
        <f t="shared" si="234"/>
        <v>39846178.955619991</v>
      </c>
      <c r="SA76" s="235"/>
      <c r="SB76" s="235"/>
    </row>
    <row r="77" spans="1:496" x14ac:dyDescent="0.35"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U77" s="499"/>
      <c r="Y77" s="157"/>
      <c r="Z77" s="157"/>
      <c r="AA77" s="157"/>
      <c r="AB77" s="157"/>
      <c r="AC77" s="157"/>
      <c r="AD77" s="157"/>
      <c r="AE77" s="157"/>
      <c r="AF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HQ77" s="130"/>
      <c r="HR77" s="130"/>
      <c r="HS77" s="130"/>
      <c r="HT77" s="130"/>
      <c r="HU77" s="130"/>
      <c r="HV77" s="130"/>
      <c r="HW77" s="130"/>
      <c r="HX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MR77" s="27"/>
      <c r="MS77" s="27"/>
      <c r="MT77" s="27"/>
      <c r="MU77" s="27"/>
      <c r="MV77" s="27"/>
      <c r="MW77" s="27"/>
      <c r="MX77" s="27"/>
      <c r="MY77" s="27"/>
      <c r="MZ77" s="27"/>
      <c r="NA77" s="27"/>
      <c r="NB77" s="27"/>
      <c r="NC77" s="27"/>
      <c r="ND77" s="2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PA77" s="130"/>
      <c r="PB77" s="130"/>
      <c r="PC77" s="130"/>
      <c r="PD77" s="130"/>
      <c r="PE77" s="130"/>
      <c r="PF77" s="130"/>
      <c r="PG77" s="130"/>
      <c r="PH77" s="130"/>
      <c r="PI77" s="130"/>
      <c r="PJ77" s="130"/>
      <c r="PK77" s="130"/>
      <c r="PL77" s="130"/>
      <c r="PM77" s="130"/>
      <c r="PN77" s="130"/>
      <c r="PO77" s="130"/>
      <c r="PP77" s="130"/>
      <c r="PQ77" s="130"/>
      <c r="PR77" s="130"/>
      <c r="PS77" s="130"/>
      <c r="PT77" s="130"/>
      <c r="PU77" s="130"/>
      <c r="PV77" s="130"/>
      <c r="PW77" s="130"/>
      <c r="PX77" s="130"/>
      <c r="PY77" s="130"/>
      <c r="PZ77" s="130"/>
      <c r="QA77" s="130"/>
      <c r="QB77" s="130"/>
      <c r="QC77" s="130"/>
      <c r="QD77" s="130"/>
      <c r="QE77" s="130"/>
      <c r="QF77" s="130"/>
      <c r="QG77" s="130"/>
      <c r="QH77" s="130"/>
      <c r="QI77" s="130"/>
      <c r="QJ77" s="130"/>
      <c r="QK77" s="130"/>
      <c r="QL77" s="130"/>
      <c r="QM77" s="130"/>
      <c r="QN77" s="130"/>
      <c r="QO77" s="130"/>
      <c r="QP77" s="130"/>
      <c r="QQ77" s="130"/>
      <c r="QR77" s="130"/>
      <c r="QS77" s="130"/>
      <c r="QT77" s="130"/>
      <c r="QU77" s="130"/>
      <c r="QV77" s="130"/>
      <c r="QW77" s="130"/>
      <c r="QX77" s="130"/>
      <c r="QY77" s="130"/>
      <c r="QZ77" s="130"/>
      <c r="RA77" s="130"/>
      <c r="RM77" s="142">
        <f>ROW()</f>
        <v>77</v>
      </c>
      <c r="RN77" s="27"/>
      <c r="RO77" s="233"/>
      <c r="RP77" s="192"/>
      <c r="RQ77" s="192"/>
      <c r="RR77" s="192"/>
      <c r="RS77" s="192"/>
      <c r="RT77" s="192"/>
      <c r="RU77" s="192"/>
      <c r="RV77" s="192"/>
      <c r="RW77" s="192"/>
      <c r="RX77" s="192"/>
      <c r="RY77" s="192"/>
      <c r="RZ77" s="192"/>
      <c r="SA77" s="192"/>
      <c r="SB77" s="192"/>
    </row>
    <row r="78" spans="1:496" x14ac:dyDescent="0.35"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Y78" s="157"/>
      <c r="Z78" s="157"/>
      <c r="AA78" s="157"/>
      <c r="AB78" s="157"/>
      <c r="AC78" s="157"/>
      <c r="AD78" s="157"/>
      <c r="AE78" s="157"/>
      <c r="AF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HQ78" s="130"/>
      <c r="HR78" s="130"/>
      <c r="HS78" s="130"/>
      <c r="HT78" s="130"/>
      <c r="HU78" s="130"/>
      <c r="HV78" s="130"/>
      <c r="HW78" s="130"/>
      <c r="HX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MR78" s="27"/>
      <c r="MS78" s="27"/>
      <c r="MT78" s="27"/>
      <c r="MU78" s="27"/>
      <c r="MV78" s="27"/>
      <c r="MW78" s="27"/>
      <c r="MX78" s="27"/>
      <c r="MY78" s="27"/>
      <c r="MZ78" s="27"/>
      <c r="NA78" s="27"/>
      <c r="NB78" s="27"/>
      <c r="NC78" s="27"/>
      <c r="ND78" s="27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PA78" s="130"/>
      <c r="PB78" s="130"/>
      <c r="PC78" s="130"/>
      <c r="PD78" s="130"/>
      <c r="PE78" s="130"/>
      <c r="PF78" s="130"/>
      <c r="PG78" s="130"/>
      <c r="PH78" s="130"/>
      <c r="PI78" s="130"/>
      <c r="PJ78" s="130"/>
      <c r="PK78" s="130"/>
      <c r="PL78" s="130"/>
      <c r="PM78" s="130"/>
      <c r="PN78" s="130"/>
      <c r="PO78" s="130"/>
      <c r="PP78" s="130"/>
      <c r="PQ78" s="130"/>
      <c r="PR78" s="130"/>
      <c r="PS78" s="130"/>
      <c r="PT78" s="130"/>
      <c r="PU78" s="130"/>
      <c r="PV78" s="130"/>
      <c r="PW78" s="130"/>
      <c r="PX78" s="130"/>
      <c r="PY78" s="130"/>
      <c r="PZ78" s="130"/>
      <c r="QA78" s="130"/>
      <c r="QB78" s="130"/>
      <c r="QC78" s="130"/>
      <c r="QD78" s="130"/>
      <c r="QE78" s="130"/>
      <c r="QF78" s="130"/>
      <c r="QG78" s="130"/>
      <c r="QH78" s="130"/>
      <c r="QI78" s="130"/>
      <c r="QJ78" s="130"/>
      <c r="QK78" s="130"/>
      <c r="QL78" s="130"/>
      <c r="QM78" s="130"/>
      <c r="QN78" s="130"/>
      <c r="QO78" s="130"/>
      <c r="QP78" s="130"/>
      <c r="QQ78" s="130"/>
      <c r="QR78" s="130"/>
      <c r="QS78" s="130"/>
      <c r="QT78" s="130"/>
      <c r="QU78" s="130"/>
      <c r="QV78" s="130"/>
      <c r="QW78" s="130"/>
      <c r="QX78" s="130"/>
      <c r="QY78" s="130"/>
      <c r="QZ78" s="130"/>
      <c r="RA78" s="130"/>
      <c r="RM78" s="142">
        <f>ROW()</f>
        <v>78</v>
      </c>
      <c r="RN78" s="27" t="s">
        <v>112</v>
      </c>
      <c r="RO78" s="233">
        <v>0.21</v>
      </c>
      <c r="RP78" s="290"/>
      <c r="RQ78" s="290"/>
      <c r="RR78" s="290"/>
      <c r="RS78" s="290">
        <f>RS76*-$RO$78</f>
        <v>-280949.84725206002</v>
      </c>
      <c r="RT78" s="290">
        <f t="shared" ref="RT78:RZ78" si="235">RT76*-$RO$78</f>
        <v>-280949.84725206002</v>
      </c>
      <c r="RU78" s="290">
        <f t="shared" si="235"/>
        <v>-2253771.0344519997</v>
      </c>
      <c r="RV78" s="290">
        <f t="shared" si="235"/>
        <v>-2534720.8817040599</v>
      </c>
      <c r="RW78" s="290">
        <f t="shared" si="235"/>
        <v>-2496574.3660372202</v>
      </c>
      <c r="RX78" s="290">
        <f t="shared" si="235"/>
        <v>-5031295.2477412792</v>
      </c>
      <c r="RY78" s="290">
        <f t="shared" si="235"/>
        <v>-3336402.3329389184</v>
      </c>
      <c r="RZ78" s="290">
        <f t="shared" si="235"/>
        <v>-8367697.580680198</v>
      </c>
      <c r="SA78" s="290"/>
      <c r="SB78" s="290"/>
    </row>
    <row r="79" spans="1:496" x14ac:dyDescent="0.35"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Y79" s="157"/>
      <c r="Z79" s="157"/>
      <c r="AA79" s="157"/>
      <c r="AB79" s="157"/>
      <c r="AC79" s="157"/>
      <c r="AD79" s="157"/>
      <c r="AE79" s="157"/>
      <c r="AF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HQ79" s="130"/>
      <c r="HR79" s="130"/>
      <c r="HS79" s="130"/>
      <c r="HT79" s="130"/>
      <c r="HU79" s="130"/>
      <c r="HV79" s="130"/>
      <c r="HW79" s="130"/>
      <c r="HX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  <c r="IR79" s="130"/>
      <c r="IS79" s="130"/>
      <c r="MR79" s="27"/>
      <c r="MS79" s="27"/>
      <c r="MT79" s="27"/>
      <c r="MU79" s="27"/>
      <c r="MV79" s="27"/>
      <c r="MW79" s="27"/>
      <c r="MX79" s="27"/>
      <c r="MY79" s="27"/>
      <c r="MZ79" s="27"/>
      <c r="NA79" s="27"/>
      <c r="NB79" s="27"/>
      <c r="NC79" s="27"/>
      <c r="ND79" s="27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PA79" s="130"/>
      <c r="PB79" s="130"/>
      <c r="PC79" s="130"/>
      <c r="PD79" s="130"/>
      <c r="PE79" s="130"/>
      <c r="PF79" s="130"/>
      <c r="PG79" s="130"/>
      <c r="PH79" s="130"/>
      <c r="PI79" s="130"/>
      <c r="PJ79" s="130"/>
      <c r="PK79" s="130"/>
      <c r="PL79" s="130"/>
      <c r="PM79" s="130"/>
      <c r="PN79" s="130"/>
      <c r="PO79" s="130"/>
      <c r="PP79" s="130"/>
      <c r="PQ79" s="130"/>
      <c r="PR79" s="130"/>
      <c r="PS79" s="130"/>
      <c r="PT79" s="130"/>
      <c r="PU79" s="130"/>
      <c r="PV79" s="130"/>
      <c r="PW79" s="130"/>
      <c r="PX79" s="130"/>
      <c r="PY79" s="130"/>
      <c r="PZ79" s="130"/>
      <c r="QA79" s="130"/>
      <c r="QB79" s="130"/>
      <c r="QC79" s="130"/>
      <c r="QD79" s="130"/>
      <c r="QE79" s="130"/>
      <c r="QF79" s="130"/>
      <c r="QG79" s="130"/>
      <c r="QH79" s="130"/>
      <c r="QI79" s="130"/>
      <c r="QJ79" s="130"/>
      <c r="QK79" s="130"/>
      <c r="QL79" s="130"/>
      <c r="QM79" s="130"/>
      <c r="QN79" s="130"/>
      <c r="QO79" s="130"/>
      <c r="QP79" s="130"/>
      <c r="QQ79" s="130"/>
      <c r="QR79" s="130"/>
      <c r="QS79" s="130"/>
      <c r="QT79" s="130"/>
      <c r="QU79" s="130"/>
      <c r="QV79" s="130"/>
      <c r="QW79" s="130"/>
      <c r="QX79" s="130"/>
      <c r="QY79" s="130"/>
      <c r="QZ79" s="130"/>
      <c r="RA79" s="130"/>
      <c r="RM79" s="142">
        <f>ROW()</f>
        <v>79</v>
      </c>
      <c r="RN79" s="27"/>
      <c r="RO79" s="233"/>
      <c r="RP79" s="371"/>
      <c r="RQ79" s="371"/>
      <c r="RR79" s="371"/>
      <c r="RS79" s="371"/>
      <c r="RT79" s="371"/>
      <c r="RU79" s="372"/>
      <c r="RV79" s="372"/>
      <c r="RW79" s="372"/>
      <c r="RX79" s="372"/>
      <c r="RY79" s="372"/>
      <c r="RZ79" s="372"/>
      <c r="SA79" s="371"/>
      <c r="SB79" s="371"/>
    </row>
    <row r="80" spans="1:496" ht="15" thickBot="1" x14ac:dyDescent="0.4"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Y80" s="157"/>
      <c r="Z80" s="157"/>
      <c r="AA80" s="157"/>
      <c r="AB80" s="157"/>
      <c r="AC80" s="157"/>
      <c r="AD80" s="157"/>
      <c r="AE80" s="157"/>
      <c r="AF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HQ80" s="130"/>
      <c r="HR80" s="130"/>
      <c r="HS80" s="130"/>
      <c r="HT80" s="130"/>
      <c r="HU80" s="130"/>
      <c r="HV80" s="130"/>
      <c r="HW80" s="130"/>
      <c r="HX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  <c r="IR80" s="130"/>
      <c r="IS80" s="130"/>
      <c r="MR80" s="27"/>
      <c r="MS80" s="27"/>
      <c r="MT80" s="27"/>
      <c r="MU80" s="27"/>
      <c r="MV80" s="27"/>
      <c r="MW80" s="27"/>
      <c r="MX80" s="27"/>
      <c r="MY80" s="27"/>
      <c r="MZ80" s="27"/>
      <c r="NA80" s="27"/>
      <c r="NB80" s="27"/>
      <c r="NC80" s="27"/>
      <c r="ND80" s="27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PA80" s="130"/>
      <c r="PB80" s="130"/>
      <c r="PC80" s="130"/>
      <c r="PD80" s="130"/>
      <c r="PE80" s="130"/>
      <c r="PF80" s="130"/>
      <c r="PG80" s="130"/>
      <c r="PH80" s="130"/>
      <c r="PI80" s="130"/>
      <c r="PJ80" s="130"/>
      <c r="PK80" s="130"/>
      <c r="PL80" s="130"/>
      <c r="PM80" s="130"/>
      <c r="PN80" s="130"/>
      <c r="PO80" s="130"/>
      <c r="PP80" s="130"/>
      <c r="PQ80" s="130"/>
      <c r="PR80" s="130"/>
      <c r="PS80" s="130"/>
      <c r="PT80" s="130"/>
      <c r="PU80" s="130"/>
      <c r="PV80" s="130"/>
      <c r="PW80" s="130"/>
      <c r="PX80" s="130"/>
      <c r="PY80" s="130"/>
      <c r="PZ80" s="130"/>
      <c r="QA80" s="130"/>
      <c r="QB80" s="130"/>
      <c r="QC80" s="130"/>
      <c r="QD80" s="130"/>
      <c r="QE80" s="130"/>
      <c r="QF80" s="130"/>
      <c r="QG80" s="130"/>
      <c r="QH80" s="130"/>
      <c r="QI80" s="130"/>
      <c r="QJ80" s="130"/>
      <c r="QK80" s="130"/>
      <c r="QL80" s="130"/>
      <c r="QM80" s="130"/>
      <c r="QN80" s="130"/>
      <c r="QO80" s="130"/>
      <c r="QP80" s="130"/>
      <c r="QQ80" s="130"/>
      <c r="QR80" s="130"/>
      <c r="QS80" s="130"/>
      <c r="QT80" s="130"/>
      <c r="QU80" s="130"/>
      <c r="QV80" s="130"/>
      <c r="QW80" s="130"/>
      <c r="QX80" s="130"/>
      <c r="QY80" s="130"/>
      <c r="QZ80" s="130"/>
      <c r="RA80" s="130"/>
      <c r="RM80" s="142">
        <f>ROW()</f>
        <v>80</v>
      </c>
      <c r="RN80" s="27" t="s">
        <v>91</v>
      </c>
      <c r="RO80" s="233"/>
      <c r="RP80" s="378"/>
      <c r="RQ80" s="378"/>
      <c r="RR80" s="378"/>
      <c r="RS80" s="378">
        <f>-RS76-RS78</f>
        <v>-1056906.5682339401</v>
      </c>
      <c r="RT80" s="378">
        <f t="shared" ref="RT80:RZ80" si="236">-RT76-RT78</f>
        <v>-1056906.5682339401</v>
      </c>
      <c r="RU80" s="379">
        <f t="shared" si="236"/>
        <v>-8478471.9867479987</v>
      </c>
      <c r="RV80" s="379">
        <f t="shared" si="236"/>
        <v>-9535378.5549819395</v>
      </c>
      <c r="RW80" s="379">
        <f t="shared" si="236"/>
        <v>-9391874.9960447811</v>
      </c>
      <c r="RX80" s="379">
        <f t="shared" si="236"/>
        <v>-18927253.551026721</v>
      </c>
      <c r="RY80" s="379">
        <f t="shared" si="236"/>
        <v>-12551227.823913075</v>
      </c>
      <c r="RZ80" s="379">
        <f t="shared" si="236"/>
        <v>-31478481.374939792</v>
      </c>
      <c r="SA80" s="378"/>
      <c r="SB80" s="378"/>
    </row>
    <row r="81" spans="2:496" ht="15" thickTop="1" x14ac:dyDescent="0.35"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Y81"/>
      <c r="Z81"/>
      <c r="AA81"/>
      <c r="AB81"/>
      <c r="AC81"/>
      <c r="AD81" s="157"/>
      <c r="AE81" s="157"/>
      <c r="AF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HQ81" s="130"/>
      <c r="HR81" s="130"/>
      <c r="HS81" s="130"/>
      <c r="HT81" s="130"/>
      <c r="HU81" s="130"/>
      <c r="HV81" s="130"/>
      <c r="HW81" s="130"/>
      <c r="HX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MR81" s="27"/>
      <c r="MS81" s="27"/>
      <c r="MT81" s="27"/>
      <c r="MU81" s="27"/>
      <c r="MV81" s="27"/>
      <c r="MW81" s="27"/>
      <c r="MX81" s="27"/>
      <c r="MY81" s="27"/>
      <c r="MZ81" s="27"/>
      <c r="NA81" s="27"/>
      <c r="NB81" s="27"/>
      <c r="NC81" s="27"/>
      <c r="ND81" s="27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PA81" s="130"/>
      <c r="PB81" s="130"/>
      <c r="PC81" s="130"/>
      <c r="PD81" s="130"/>
      <c r="PE81" s="130"/>
      <c r="PF81" s="130"/>
      <c r="PG81" s="130"/>
      <c r="PH81" s="130"/>
      <c r="PI81" s="130"/>
      <c r="PJ81" s="130"/>
      <c r="PK81" s="130"/>
      <c r="PL81" s="130"/>
      <c r="PM81" s="130"/>
      <c r="PN81" s="130"/>
      <c r="PO81" s="130"/>
      <c r="PP81" s="130"/>
      <c r="PQ81" s="130"/>
      <c r="PR81" s="130"/>
      <c r="PS81" s="130"/>
      <c r="PT81" s="130"/>
      <c r="PU81" s="130"/>
      <c r="PV81" s="130"/>
      <c r="PW81" s="130"/>
      <c r="PX81" s="130"/>
      <c r="PY81" s="130"/>
      <c r="PZ81" s="130"/>
      <c r="QA81" s="130"/>
      <c r="QB81" s="130"/>
      <c r="QC81" s="130"/>
      <c r="QD81" s="130"/>
      <c r="QE81" s="130"/>
      <c r="QF81" s="130"/>
      <c r="QG81" s="130"/>
      <c r="QH81" s="130"/>
      <c r="QI81" s="130"/>
      <c r="QJ81" s="130"/>
      <c r="QK81" s="130"/>
      <c r="QL81" s="130"/>
      <c r="QM81" s="130"/>
      <c r="QN81" s="130"/>
      <c r="QO81" s="130"/>
      <c r="QP81" s="130"/>
      <c r="QQ81" s="130"/>
      <c r="QR81" s="130"/>
      <c r="QS81" s="130"/>
      <c r="QT81" s="130"/>
      <c r="QU81" s="130"/>
      <c r="QV81" s="130"/>
      <c r="QW81" s="130"/>
      <c r="QX81" s="130"/>
      <c r="QY81" s="130"/>
      <c r="QZ81" s="130"/>
      <c r="RA81" s="130"/>
      <c r="RM81" s="142">
        <f>ROW()</f>
        <v>81</v>
      </c>
      <c r="RN81" s="27"/>
      <c r="RO81" s="233"/>
      <c r="RP81" s="141"/>
      <c r="RQ81" s="141"/>
      <c r="RR81" s="141"/>
      <c r="RS81" s="141"/>
      <c r="RT81" s="141"/>
      <c r="RU81" s="503"/>
      <c r="RV81" s="503"/>
      <c r="RW81" s="503"/>
      <c r="RX81" s="503"/>
      <c r="RY81" s="503"/>
      <c r="RZ81" s="503"/>
      <c r="SA81" s="141"/>
      <c r="SB81" s="141"/>
    </row>
    <row r="82" spans="2:496" x14ac:dyDescent="0.35"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Y82"/>
      <c r="Z82"/>
      <c r="AA82"/>
      <c r="AB82"/>
      <c r="AC82"/>
      <c r="AD82" s="157"/>
      <c r="AE82" s="157"/>
      <c r="AF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HQ82" s="130"/>
      <c r="HR82" s="130"/>
      <c r="HS82" s="130"/>
      <c r="HT82" s="130"/>
      <c r="HU82" s="130"/>
      <c r="HV82" s="130"/>
      <c r="HW82" s="130"/>
      <c r="HX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PA82" s="130"/>
      <c r="PB82" s="130"/>
      <c r="PC82" s="130"/>
      <c r="PD82" s="130"/>
      <c r="PE82" s="130"/>
      <c r="PF82" s="130"/>
      <c r="PG82" s="130"/>
      <c r="PH82" s="130"/>
      <c r="PI82" s="130"/>
      <c r="PJ82" s="130"/>
      <c r="PK82" s="130"/>
      <c r="PL82" s="130"/>
      <c r="PM82" s="130"/>
      <c r="PN82" s="130"/>
      <c r="PO82" s="130"/>
      <c r="PP82" s="130"/>
      <c r="PQ82" s="130"/>
      <c r="PR82" s="130"/>
      <c r="PS82" s="130"/>
      <c r="PT82" s="130"/>
      <c r="PU82" s="130"/>
      <c r="PV82" s="130"/>
      <c r="PW82" s="130"/>
      <c r="PX82" s="130"/>
      <c r="PY82" s="130"/>
      <c r="PZ82" s="130"/>
      <c r="QA82" s="130"/>
      <c r="QB82" s="130"/>
      <c r="QC82" s="130"/>
      <c r="QD82" s="130"/>
      <c r="QE82" s="130"/>
      <c r="QF82" s="130"/>
      <c r="QG82" s="130"/>
      <c r="QH82" s="130"/>
      <c r="QI82" s="130"/>
      <c r="QJ82" s="130"/>
      <c r="QK82" s="130"/>
      <c r="QL82" s="130"/>
      <c r="QM82" s="130"/>
      <c r="QN82" s="130"/>
      <c r="QO82" s="130"/>
      <c r="QP82" s="130"/>
      <c r="QQ82" s="130"/>
      <c r="QR82" s="130"/>
      <c r="QS82" s="130"/>
      <c r="QT82" s="130"/>
      <c r="QU82" s="130"/>
      <c r="QV82" s="130"/>
      <c r="QW82" s="130"/>
      <c r="QX82" s="130"/>
      <c r="QY82" s="130"/>
      <c r="QZ82" s="130"/>
      <c r="RA82" s="130"/>
      <c r="RM82" s="142">
        <f>ROW()</f>
        <v>82</v>
      </c>
      <c r="RN82" s="27" t="s">
        <v>229</v>
      </c>
      <c r="RO82" s="233"/>
      <c r="RP82" s="197"/>
      <c r="RQ82" s="197"/>
      <c r="RR82" s="197"/>
      <c r="RS82" s="197">
        <v>85733349.80874595</v>
      </c>
      <c r="RT82" s="197">
        <v>85733349.80874595</v>
      </c>
      <c r="RU82" s="196">
        <v>156886692.06526402</v>
      </c>
      <c r="RV82" s="196">
        <v>242620041.87400997</v>
      </c>
      <c r="RW82" s="196">
        <v>55423084.154767871</v>
      </c>
      <c r="RX82" s="196">
        <v>298043126.02877784</v>
      </c>
      <c r="RY82" s="196">
        <v>144501948.05288213</v>
      </c>
      <c r="RZ82" s="196">
        <v>442545074.08165997</v>
      </c>
      <c r="SA82" s="197"/>
      <c r="SB82" s="197"/>
    </row>
    <row r="83" spans="2:496" x14ac:dyDescent="0.35"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Y83"/>
      <c r="Z83"/>
      <c r="AA83"/>
      <c r="AB83"/>
      <c r="AC83"/>
      <c r="AD83" s="157"/>
      <c r="AE83" s="157"/>
      <c r="AF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30"/>
      <c r="ES83" s="130"/>
      <c r="ET83" s="130"/>
      <c r="EU83" s="130"/>
      <c r="EV83" s="130"/>
      <c r="EW83" s="130"/>
      <c r="EX83" s="130"/>
      <c r="EY83" s="130"/>
      <c r="EZ83" s="130"/>
      <c r="FA83" s="130"/>
      <c r="FB83" s="130"/>
      <c r="FC83" s="130"/>
      <c r="HQ83" s="130"/>
      <c r="HR83" s="130"/>
      <c r="HS83" s="130"/>
      <c r="HT83" s="130"/>
      <c r="HU83" s="130"/>
      <c r="HV83" s="130"/>
      <c r="HW83" s="130"/>
      <c r="HX83" s="130"/>
      <c r="IG83" s="130"/>
      <c r="IH83" s="130"/>
      <c r="II83" s="130"/>
      <c r="IJ83" s="130"/>
      <c r="IK83" s="130"/>
      <c r="IL83" s="130"/>
      <c r="IM83" s="130"/>
      <c r="IN83" s="130"/>
      <c r="IO83" s="130"/>
      <c r="IP83" s="130"/>
      <c r="IQ83" s="130"/>
      <c r="IR83" s="130"/>
      <c r="IS83" s="130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PA83" s="130"/>
      <c r="PB83" s="130"/>
      <c r="PC83" s="130"/>
      <c r="PD83" s="130"/>
      <c r="PE83" s="130"/>
      <c r="PF83" s="130"/>
      <c r="PG83" s="130"/>
      <c r="PH83" s="130"/>
      <c r="PI83" s="130"/>
      <c r="PJ83" s="130"/>
      <c r="PK83" s="130"/>
      <c r="PL83" s="130"/>
      <c r="PM83" s="130"/>
      <c r="PN83" s="130"/>
      <c r="PO83" s="130"/>
      <c r="PP83" s="130"/>
      <c r="PQ83" s="130"/>
      <c r="PR83" s="130"/>
      <c r="PS83" s="130"/>
      <c r="PT83" s="130"/>
      <c r="PU83" s="130"/>
      <c r="PV83" s="130"/>
      <c r="PW83" s="130"/>
      <c r="PX83" s="130"/>
      <c r="PY83" s="130"/>
      <c r="PZ83" s="130"/>
      <c r="QA83" s="130"/>
      <c r="QB83" s="130"/>
      <c r="QC83" s="130"/>
      <c r="QD83" s="130"/>
      <c r="QE83" s="130"/>
      <c r="QF83" s="130"/>
      <c r="QG83" s="130"/>
      <c r="QH83" s="130"/>
      <c r="QI83" s="130"/>
      <c r="QJ83" s="130"/>
      <c r="QK83" s="130"/>
      <c r="QL83" s="130"/>
      <c r="QM83" s="130"/>
      <c r="QN83" s="130"/>
      <c r="QO83" s="130"/>
      <c r="QP83" s="130"/>
      <c r="QQ83" s="130"/>
      <c r="QR83" s="130"/>
      <c r="QS83" s="130"/>
      <c r="QT83" s="130"/>
      <c r="QU83" s="130"/>
      <c r="QV83" s="130"/>
      <c r="QW83" s="130"/>
      <c r="QX83" s="130"/>
      <c r="QY83" s="130"/>
      <c r="QZ83" s="130"/>
      <c r="RA83" s="130"/>
      <c r="RM83" s="142">
        <f>ROW()</f>
        <v>83</v>
      </c>
      <c r="RN83" s="27" t="s">
        <v>236</v>
      </c>
      <c r="RO83" s="233"/>
      <c r="RP83" s="235"/>
      <c r="RQ83" s="235"/>
      <c r="RR83" s="235"/>
      <c r="RS83" s="235">
        <v>-1337856.4154859998</v>
      </c>
      <c r="RT83" s="235">
        <v>-1337856.4154859998</v>
      </c>
      <c r="RU83" s="234">
        <v>-12070099.436685998</v>
      </c>
      <c r="RV83" s="234">
        <v>-13407955.852171998</v>
      </c>
      <c r="RW83" s="234">
        <v>-11092361.24281</v>
      </c>
      <c r="RX83" s="234">
        <v>-24500317.094981998</v>
      </c>
      <c r="RY83" s="234">
        <v>-31796764.399402</v>
      </c>
      <c r="RZ83" s="234">
        <v>-56297081.494383998</v>
      </c>
      <c r="SA83" s="235"/>
      <c r="SB83" s="235"/>
    </row>
    <row r="84" spans="2:496" x14ac:dyDescent="0.35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Y84"/>
      <c r="Z84"/>
      <c r="AA84"/>
      <c r="AB84"/>
      <c r="AC84"/>
      <c r="AD84" s="157"/>
      <c r="AE84" s="157"/>
      <c r="AF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130"/>
      <c r="DD84" s="130"/>
      <c r="DE84" s="130"/>
      <c r="DF84" s="130"/>
      <c r="DG84" s="130"/>
      <c r="DH84" s="130"/>
      <c r="DI84" s="130"/>
      <c r="DJ84" s="130"/>
      <c r="DK84" s="130"/>
      <c r="DL84" s="130"/>
      <c r="DM84" s="130"/>
      <c r="DN84" s="130"/>
      <c r="DO84" s="130"/>
      <c r="DP84" s="130"/>
      <c r="DQ84" s="130"/>
      <c r="DR84" s="130"/>
      <c r="DS84" s="130"/>
      <c r="DT84" s="130"/>
      <c r="DU84" s="130"/>
      <c r="DV84" s="130"/>
      <c r="DW84" s="130"/>
      <c r="DX84" s="130"/>
      <c r="DY84" s="130"/>
      <c r="DZ84" s="130"/>
      <c r="EA84" s="130"/>
      <c r="EB84" s="130"/>
      <c r="EC84" s="130"/>
      <c r="ED84" s="130"/>
      <c r="EE84" s="130"/>
      <c r="EF84" s="130"/>
      <c r="EG84" s="130"/>
      <c r="EH84" s="130"/>
      <c r="EI84" s="130"/>
      <c r="EJ84" s="130"/>
      <c r="EK84" s="130"/>
      <c r="EL84" s="130"/>
      <c r="EM84" s="130"/>
      <c r="EN84" s="130"/>
      <c r="EO84" s="130"/>
      <c r="EP84" s="130"/>
      <c r="EQ84" s="130"/>
      <c r="ER84" s="130"/>
      <c r="ES84" s="130"/>
      <c r="ET84" s="130"/>
      <c r="EU84" s="130"/>
      <c r="EV84" s="130"/>
      <c r="EW84" s="130"/>
      <c r="EX84" s="130"/>
      <c r="EY84" s="130"/>
      <c r="EZ84" s="130"/>
      <c r="FA84" s="130"/>
      <c r="FB84" s="130"/>
      <c r="FC84" s="130"/>
      <c r="HQ84" s="130"/>
      <c r="HR84" s="130"/>
      <c r="HS84" s="130"/>
      <c r="HT84" s="130"/>
      <c r="HU84" s="130"/>
      <c r="HV84" s="130"/>
      <c r="HW84" s="130"/>
      <c r="HX84" s="130"/>
      <c r="IG84" s="130"/>
      <c r="IH84" s="130"/>
      <c r="II84" s="130"/>
      <c r="IJ84" s="130"/>
      <c r="IK84" s="130"/>
      <c r="IL84" s="130"/>
      <c r="IM84" s="130"/>
      <c r="IN84" s="130"/>
      <c r="IO84" s="130"/>
      <c r="IP84" s="130"/>
      <c r="IQ84" s="130"/>
      <c r="IR84" s="130"/>
      <c r="IS84" s="130"/>
      <c r="MR84" s="27"/>
      <c r="MS84" s="27"/>
      <c r="MT84" s="27"/>
      <c r="MU84" s="27"/>
      <c r="MV84" s="27"/>
      <c r="MW84" s="27"/>
      <c r="MX84" s="27"/>
      <c r="MY84" s="27"/>
      <c r="MZ84" s="27"/>
      <c r="NA84" s="27"/>
      <c r="NB84" s="27"/>
      <c r="NC84" s="27"/>
      <c r="ND84" s="27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PA84" s="130"/>
      <c r="PB84" s="130"/>
      <c r="PC84" s="130"/>
      <c r="PD84" s="130"/>
      <c r="PE84" s="130"/>
      <c r="PF84" s="130"/>
      <c r="PG84" s="130"/>
      <c r="PH84" s="130"/>
      <c r="PI84" s="130"/>
      <c r="PJ84" s="130"/>
      <c r="PK84" s="130"/>
      <c r="PL84" s="130"/>
      <c r="PM84" s="130"/>
      <c r="PN84" s="130"/>
      <c r="PO84" s="130"/>
      <c r="PP84" s="130"/>
      <c r="PQ84" s="130"/>
      <c r="PR84" s="130"/>
      <c r="PS84" s="130"/>
      <c r="PT84" s="130"/>
      <c r="PU84" s="130"/>
      <c r="PV84" s="130"/>
      <c r="PW84" s="130"/>
      <c r="PX84" s="130"/>
      <c r="PY84" s="130"/>
      <c r="PZ84" s="130"/>
      <c r="QA84" s="130"/>
      <c r="QB84" s="130"/>
      <c r="QC84" s="130"/>
      <c r="QD84" s="130"/>
      <c r="QE84" s="130"/>
      <c r="QF84" s="130"/>
      <c r="QG84" s="130"/>
      <c r="QH84" s="130"/>
      <c r="QI84" s="130"/>
      <c r="QJ84" s="130"/>
      <c r="QK84" s="130"/>
      <c r="QL84" s="130"/>
      <c r="QM84" s="130"/>
      <c r="QN84" s="130"/>
      <c r="QO84" s="130"/>
      <c r="QP84" s="130"/>
      <c r="QQ84" s="130"/>
      <c r="QR84" s="130"/>
      <c r="QS84" s="130"/>
      <c r="QT84" s="130"/>
      <c r="QU84" s="130"/>
      <c r="QV84" s="130"/>
      <c r="QW84" s="130"/>
      <c r="QX84" s="130"/>
      <c r="QY84" s="130"/>
      <c r="QZ84" s="130"/>
      <c r="RA84" s="130"/>
      <c r="RM84" s="142">
        <f>ROW()</f>
        <v>84</v>
      </c>
      <c r="RN84" s="27" t="s">
        <v>241</v>
      </c>
      <c r="RO84" s="233"/>
      <c r="RP84" s="290"/>
      <c r="RQ84" s="290"/>
      <c r="RR84" s="290"/>
      <c r="RS84" s="290">
        <v>-976611.76493000018</v>
      </c>
      <c r="RT84" s="290">
        <v>-976611.76493000018</v>
      </c>
      <c r="RU84" s="289">
        <v>-3201223.417733999</v>
      </c>
      <c r="RV84" s="289">
        <v>-4177835.182663999</v>
      </c>
      <c r="RW84" s="289">
        <v>-2619708.8637940031</v>
      </c>
      <c r="RX84" s="289">
        <v>-6797544.0464580022</v>
      </c>
      <c r="RY84" s="289">
        <v>-6250665.7323039919</v>
      </c>
      <c r="RZ84" s="289">
        <v>-13048209.778761994</v>
      </c>
      <c r="SA84" s="290"/>
      <c r="SB84" s="290"/>
    </row>
    <row r="85" spans="2:496" ht="15" thickBot="1" x14ac:dyDescent="0.4"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Y85"/>
      <c r="Z85"/>
      <c r="AA85"/>
      <c r="AB85"/>
      <c r="AC85"/>
      <c r="AD85" s="157"/>
      <c r="AE85" s="157"/>
      <c r="AF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HQ85" s="130"/>
      <c r="HR85" s="130"/>
      <c r="HS85" s="130"/>
      <c r="HT85" s="130"/>
      <c r="HU85" s="130"/>
      <c r="HV85" s="130"/>
      <c r="HW85" s="130"/>
      <c r="HX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PA85" s="130"/>
      <c r="PB85" s="130"/>
      <c r="PC85" s="130"/>
      <c r="PD85" s="130"/>
      <c r="PE85" s="130"/>
      <c r="PF85" s="130"/>
      <c r="PG85" s="130"/>
      <c r="PH85" s="130"/>
      <c r="PI85" s="130"/>
      <c r="PJ85" s="130"/>
      <c r="PK85" s="130"/>
      <c r="PL85" s="130"/>
      <c r="PM85" s="130"/>
      <c r="PN85" s="130"/>
      <c r="PO85" s="130"/>
      <c r="PP85" s="130"/>
      <c r="PQ85" s="130"/>
      <c r="PR85" s="130"/>
      <c r="PS85" s="130"/>
      <c r="PT85" s="130"/>
      <c r="PU85" s="130"/>
      <c r="PV85" s="130"/>
      <c r="PW85" s="130"/>
      <c r="PX85" s="130"/>
      <c r="PY85" s="130"/>
      <c r="PZ85" s="130"/>
      <c r="QA85" s="130"/>
      <c r="QB85" s="130"/>
      <c r="QC85" s="130"/>
      <c r="QD85" s="130"/>
      <c r="QE85" s="130"/>
      <c r="QF85" s="130"/>
      <c r="QG85" s="130"/>
      <c r="QH85" s="130"/>
      <c r="QI85" s="130"/>
      <c r="QJ85" s="130"/>
      <c r="QK85" s="130"/>
      <c r="QL85" s="130"/>
      <c r="QM85" s="130"/>
      <c r="QN85" s="130"/>
      <c r="QO85" s="130"/>
      <c r="QP85" s="130"/>
      <c r="QQ85" s="130"/>
      <c r="QR85" s="130"/>
      <c r="QS85" s="130"/>
      <c r="QT85" s="130"/>
      <c r="QU85" s="130"/>
      <c r="QV85" s="130"/>
      <c r="QW85" s="130"/>
      <c r="QX85" s="130"/>
      <c r="QY85" s="130"/>
      <c r="QZ85" s="130"/>
      <c r="RA85" s="130"/>
      <c r="RM85" s="142">
        <f>ROW()</f>
        <v>85</v>
      </c>
      <c r="RN85" s="27" t="s">
        <v>246</v>
      </c>
      <c r="RO85" s="233"/>
      <c r="RP85" s="424"/>
      <c r="RQ85" s="424"/>
      <c r="RR85" s="424"/>
      <c r="RS85" s="424">
        <f>SUM(RS82:RS84)</f>
        <v>83418881.628329962</v>
      </c>
      <c r="RT85" s="424">
        <f t="shared" ref="RT85:RZ85" si="237">SUM(RT82:RT84)</f>
        <v>83418881.628329962</v>
      </c>
      <c r="RU85" s="424">
        <f t="shared" si="237"/>
        <v>141615369.21084401</v>
      </c>
      <c r="RV85" s="424">
        <f t="shared" si="237"/>
        <v>225034250.83917397</v>
      </c>
      <c r="RW85" s="424">
        <f t="shared" si="237"/>
        <v>41711014.048163868</v>
      </c>
      <c r="RX85" s="424">
        <f t="shared" si="237"/>
        <v>266745264.8873378</v>
      </c>
      <c r="RY85" s="424">
        <f t="shared" si="237"/>
        <v>106454517.92117615</v>
      </c>
      <c r="RZ85" s="424">
        <f t="shared" si="237"/>
        <v>373199782.808514</v>
      </c>
      <c r="SA85" s="424"/>
      <c r="SB85" s="424"/>
    </row>
    <row r="86" spans="2:496" ht="15" thickTop="1" x14ac:dyDescent="0.35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Y86"/>
      <c r="Z86"/>
      <c r="AA86"/>
      <c r="AB86"/>
      <c r="AC86"/>
      <c r="AD86" s="157"/>
      <c r="AE86" s="157"/>
      <c r="AF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30"/>
      <c r="ES86" s="130"/>
      <c r="ET86" s="130"/>
      <c r="EU86" s="130"/>
      <c r="EV86" s="130"/>
      <c r="EW86" s="130"/>
      <c r="EX86" s="130"/>
      <c r="EY86" s="130"/>
      <c r="EZ86" s="130"/>
      <c r="FA86" s="130"/>
      <c r="FB86" s="130"/>
      <c r="FC86" s="130"/>
      <c r="HQ86" s="130"/>
      <c r="HR86" s="130"/>
      <c r="HS86" s="130"/>
      <c r="HT86" s="130"/>
      <c r="HU86" s="130"/>
      <c r="HV86" s="130"/>
      <c r="HW86" s="130"/>
      <c r="HX86" s="130"/>
      <c r="IG86" s="130"/>
      <c r="IH86" s="130"/>
      <c r="II86" s="130"/>
      <c r="IJ86" s="130"/>
      <c r="IK86" s="130"/>
      <c r="IL86" s="130"/>
      <c r="IM86" s="130"/>
      <c r="IN86" s="130"/>
      <c r="IO86" s="130"/>
      <c r="IP86" s="130"/>
      <c r="IQ86" s="130"/>
      <c r="IR86" s="130"/>
      <c r="IS86" s="130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PA86" s="130"/>
      <c r="PB86" s="130"/>
      <c r="PC86" s="130"/>
      <c r="PD86" s="130"/>
      <c r="PE86" s="130"/>
      <c r="PF86" s="130"/>
      <c r="PG86" s="130"/>
      <c r="PH86" s="130"/>
      <c r="PI86" s="130"/>
      <c r="PJ86" s="130"/>
      <c r="PK86" s="130"/>
      <c r="PL86" s="130"/>
      <c r="PM86" s="130"/>
      <c r="PN86" s="130"/>
      <c r="PO86" s="130"/>
      <c r="PP86" s="130"/>
      <c r="PQ86" s="130"/>
      <c r="PR86" s="130"/>
      <c r="PS86" s="130"/>
      <c r="PT86" s="130"/>
      <c r="PU86" s="130"/>
      <c r="PV86" s="130"/>
      <c r="PW86" s="130"/>
      <c r="PX86" s="130"/>
      <c r="PY86" s="130"/>
      <c r="PZ86" s="130"/>
      <c r="QA86" s="130"/>
      <c r="QB86" s="130"/>
      <c r="QC86" s="130"/>
      <c r="QD86" s="130"/>
      <c r="QE86" s="130"/>
      <c r="QF86" s="130"/>
      <c r="QG86" s="130"/>
      <c r="QH86" s="130"/>
      <c r="QI86" s="130"/>
      <c r="QJ86" s="130"/>
      <c r="QK86" s="130"/>
      <c r="QL86" s="130"/>
      <c r="QM86" s="130"/>
      <c r="QN86" s="130"/>
      <c r="QO86" s="130"/>
      <c r="QP86" s="130"/>
      <c r="QQ86" s="130"/>
      <c r="QR86" s="130"/>
      <c r="QS86" s="130"/>
      <c r="QT86" s="130"/>
      <c r="QU86" s="130"/>
      <c r="QV86" s="130"/>
      <c r="QW86" s="130"/>
      <c r="QX86" s="130"/>
      <c r="QY86" s="130"/>
      <c r="QZ86" s="130"/>
      <c r="RA86" s="130"/>
      <c r="RM86" s="142">
        <f>ROW()</f>
        <v>86</v>
      </c>
      <c r="RN86" s="27"/>
      <c r="RO86" s="233"/>
      <c r="RP86" s="141"/>
      <c r="RQ86" s="141"/>
      <c r="RR86" s="141"/>
      <c r="RS86" s="141"/>
      <c r="RT86" s="141"/>
      <c r="RU86" s="141"/>
      <c r="RV86" s="141"/>
      <c r="RW86" s="141"/>
      <c r="RX86" s="141"/>
      <c r="RY86" s="141"/>
      <c r="RZ86" s="141"/>
      <c r="SA86" s="141"/>
      <c r="SB86" s="141"/>
    </row>
    <row r="87" spans="2:496" x14ac:dyDescent="0.35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Y87"/>
      <c r="Z87"/>
      <c r="AA87"/>
      <c r="AB87"/>
      <c r="AC87"/>
      <c r="AD87" s="157"/>
      <c r="AE87" s="157"/>
      <c r="AF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  <c r="DS87" s="130"/>
      <c r="DT87" s="130"/>
      <c r="DU87" s="130"/>
      <c r="DV87" s="130"/>
      <c r="DW87" s="130"/>
      <c r="DX87" s="130"/>
      <c r="DY87" s="130"/>
      <c r="DZ87" s="130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130"/>
      <c r="EL87" s="130"/>
      <c r="EM87" s="130"/>
      <c r="EN87" s="130"/>
      <c r="EO87" s="130"/>
      <c r="EP87" s="130"/>
      <c r="EQ87" s="130"/>
      <c r="ER87" s="130"/>
      <c r="ES87" s="130"/>
      <c r="ET87" s="130"/>
      <c r="EU87" s="130"/>
      <c r="EV87" s="130"/>
      <c r="EW87" s="130"/>
      <c r="EX87" s="130"/>
      <c r="EY87" s="130"/>
      <c r="EZ87" s="130"/>
      <c r="FA87" s="130"/>
      <c r="FB87" s="130"/>
      <c r="FC87" s="130"/>
      <c r="HQ87" s="130"/>
      <c r="HR87" s="130"/>
      <c r="HS87" s="130"/>
      <c r="HT87" s="130"/>
      <c r="HU87" s="130"/>
      <c r="HV87" s="130"/>
      <c r="HW87" s="130"/>
      <c r="HX87" s="130"/>
      <c r="IG87" s="130"/>
      <c r="IH87" s="130"/>
      <c r="II87" s="130"/>
      <c r="IJ87" s="130"/>
      <c r="IK87" s="130"/>
      <c r="IL87" s="130"/>
      <c r="IM87" s="130"/>
      <c r="IN87" s="130"/>
      <c r="IO87" s="130"/>
      <c r="IP87" s="130"/>
      <c r="IQ87" s="130"/>
      <c r="IR87" s="130"/>
      <c r="IS87" s="130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PA87" s="130"/>
      <c r="PB87" s="130"/>
      <c r="PC87" s="130"/>
      <c r="PD87" s="130"/>
      <c r="PE87" s="130"/>
      <c r="PF87" s="130"/>
      <c r="PG87" s="130"/>
      <c r="PH87" s="130"/>
      <c r="PI87" s="130"/>
      <c r="PJ87" s="130"/>
      <c r="PK87" s="130"/>
      <c r="PL87" s="130"/>
      <c r="PM87" s="130"/>
      <c r="PN87" s="130"/>
      <c r="PO87" s="130"/>
      <c r="PP87" s="130"/>
      <c r="PQ87" s="130"/>
      <c r="PR87" s="130"/>
      <c r="PS87" s="130"/>
      <c r="PT87" s="130"/>
      <c r="PU87" s="130"/>
      <c r="PV87" s="130"/>
      <c r="PW87" s="130"/>
      <c r="PX87" s="130"/>
      <c r="PY87" s="130"/>
      <c r="PZ87" s="130"/>
      <c r="QA87" s="130"/>
      <c r="QB87" s="130"/>
      <c r="QC87" s="130"/>
      <c r="QD87" s="130"/>
      <c r="QE87" s="130"/>
      <c r="QF87" s="130"/>
      <c r="QG87" s="130"/>
      <c r="QH87" s="130"/>
      <c r="QI87" s="130"/>
      <c r="QJ87" s="130"/>
      <c r="QK87" s="130"/>
      <c r="QL87" s="130"/>
      <c r="QM87" s="130"/>
      <c r="QN87" s="130"/>
      <c r="QO87" s="130"/>
      <c r="QP87" s="130"/>
      <c r="QQ87" s="130"/>
      <c r="QR87" s="130"/>
      <c r="QS87" s="130"/>
      <c r="QT87" s="130"/>
      <c r="QU87" s="130"/>
      <c r="QV87" s="130"/>
      <c r="QW87" s="130"/>
      <c r="QX87" s="130"/>
      <c r="QY87" s="130"/>
      <c r="QZ87" s="130"/>
      <c r="RA87" s="130"/>
      <c r="RM87" s="142">
        <f>ROW()</f>
        <v>87</v>
      </c>
      <c r="RN87" s="437" t="s">
        <v>318</v>
      </c>
      <c r="RO87" s="233"/>
      <c r="RP87" s="141"/>
      <c r="RQ87" s="141"/>
      <c r="RR87" s="141"/>
      <c r="RS87" s="141"/>
      <c r="RT87" s="141"/>
      <c r="RU87" s="141"/>
      <c r="RV87" s="141"/>
      <c r="RW87" s="141"/>
      <c r="RX87" s="141"/>
      <c r="RY87" s="141"/>
      <c r="RZ87" s="141"/>
      <c r="SA87" s="141"/>
      <c r="SB87" s="141"/>
    </row>
    <row r="88" spans="2:496" x14ac:dyDescent="0.35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Y88"/>
      <c r="Z88"/>
      <c r="AA88"/>
      <c r="AB88"/>
      <c r="AC88"/>
      <c r="AD88" s="157"/>
      <c r="AE88" s="157"/>
      <c r="AF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130"/>
      <c r="EL88" s="130"/>
      <c r="EM88" s="130"/>
      <c r="EN88" s="130"/>
      <c r="EO88" s="130"/>
      <c r="EP88" s="130"/>
      <c r="EQ88" s="130"/>
      <c r="ER88" s="130"/>
      <c r="ES88" s="130"/>
      <c r="ET88" s="130"/>
      <c r="EU88" s="130"/>
      <c r="EV88" s="130"/>
      <c r="EW88" s="130"/>
      <c r="EX88" s="130"/>
      <c r="EY88" s="130"/>
      <c r="EZ88" s="130"/>
      <c r="FA88" s="130"/>
      <c r="FB88" s="130"/>
      <c r="FC88" s="130"/>
      <c r="HQ88" s="130"/>
      <c r="HR88" s="130"/>
      <c r="HS88" s="130"/>
      <c r="HT88" s="130"/>
      <c r="HU88" s="130"/>
      <c r="HV88" s="130"/>
      <c r="HW88" s="130"/>
      <c r="HX88" s="130"/>
      <c r="IG88" s="130"/>
      <c r="IH88" s="130"/>
      <c r="II88" s="130"/>
      <c r="IJ88" s="130"/>
      <c r="IK88" s="130"/>
      <c r="IL88" s="130"/>
      <c r="IM88" s="130"/>
      <c r="IN88" s="130"/>
      <c r="IO88" s="130"/>
      <c r="IP88" s="130"/>
      <c r="IQ88" s="130"/>
      <c r="IR88" s="130"/>
      <c r="IS88" s="130"/>
      <c r="MR88" s="27"/>
      <c r="MS88" s="27"/>
      <c r="MT88" s="27"/>
      <c r="MU88" s="27"/>
      <c r="MV88" s="27"/>
      <c r="MW88" s="27"/>
      <c r="MX88" s="27"/>
      <c r="MY88" s="27"/>
      <c r="MZ88" s="27"/>
      <c r="NA88" s="27"/>
      <c r="NB88" s="27"/>
      <c r="NC88" s="27"/>
      <c r="ND88" s="27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PA88" s="130"/>
      <c r="PB88" s="130"/>
      <c r="PC88" s="130"/>
      <c r="PD88" s="130"/>
      <c r="PE88" s="130"/>
      <c r="PF88" s="130"/>
      <c r="PG88" s="130"/>
      <c r="PH88" s="130"/>
      <c r="PI88" s="130"/>
      <c r="PJ88" s="130"/>
      <c r="PK88" s="130"/>
      <c r="PL88" s="130"/>
      <c r="PM88" s="130"/>
      <c r="PN88" s="130"/>
      <c r="PO88" s="130"/>
      <c r="PP88" s="130"/>
      <c r="PQ88" s="130"/>
      <c r="PR88" s="130"/>
      <c r="PS88" s="130"/>
      <c r="PT88" s="130"/>
      <c r="PU88" s="130"/>
      <c r="PV88" s="130"/>
      <c r="PW88" s="130"/>
      <c r="PX88" s="130"/>
      <c r="PY88" s="130"/>
      <c r="PZ88" s="130"/>
      <c r="QA88" s="130"/>
      <c r="QB88" s="130"/>
      <c r="QC88" s="130"/>
      <c r="QD88" s="130"/>
      <c r="QE88" s="130"/>
      <c r="QF88" s="130"/>
      <c r="QG88" s="130"/>
      <c r="QH88" s="130"/>
      <c r="QI88" s="130"/>
      <c r="QJ88" s="130"/>
      <c r="QK88" s="130"/>
      <c r="QL88" s="130"/>
      <c r="QM88" s="130"/>
      <c r="QN88" s="130"/>
      <c r="QO88" s="130"/>
      <c r="QP88" s="130"/>
      <c r="QQ88" s="130"/>
      <c r="QR88" s="130"/>
      <c r="QS88" s="130"/>
      <c r="QT88" s="130"/>
      <c r="QU88" s="130"/>
      <c r="QV88" s="130"/>
      <c r="QW88" s="130"/>
      <c r="QX88" s="130"/>
      <c r="QY88" s="130"/>
      <c r="QZ88" s="130"/>
      <c r="RA88" s="130"/>
      <c r="RM88" s="142">
        <f>ROW()</f>
        <v>88</v>
      </c>
      <c r="RN88" s="27" t="s">
        <v>54</v>
      </c>
      <c r="RO88" s="233"/>
      <c r="RP88" s="195"/>
      <c r="RQ88" s="195"/>
      <c r="RR88" s="195"/>
      <c r="RS88" s="196">
        <f>RS70+RS52+RS34+RS16</f>
        <v>1258460.56</v>
      </c>
      <c r="RT88" s="196">
        <f>RS88</f>
        <v>1258460.56</v>
      </c>
      <c r="RU88" s="196">
        <f>RU70+RU52+RU34+RU16</f>
        <v>11765665.6</v>
      </c>
      <c r="RV88" s="196">
        <f>RU88+RT88</f>
        <v>13024126.16</v>
      </c>
      <c r="RW88" s="196">
        <f>RW70+RW52+RW34+RW16</f>
        <v>16348480.299999999</v>
      </c>
      <c r="RX88" s="196">
        <f>RW88+RV88</f>
        <v>29372606.460000001</v>
      </c>
      <c r="RY88" s="196">
        <f>RY70+RY52+RY34+RY16</f>
        <v>24947031.949999992</v>
      </c>
      <c r="RZ88" s="196">
        <f>RY88+RX88</f>
        <v>54319638.409999996</v>
      </c>
      <c r="SA88" s="195"/>
      <c r="SB88" s="197"/>
    </row>
    <row r="89" spans="2:496" x14ac:dyDescent="0.35"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Y89"/>
      <c r="Z89"/>
      <c r="AA89"/>
      <c r="AB89"/>
      <c r="AC89"/>
      <c r="AD89" s="157"/>
      <c r="AE89" s="157"/>
      <c r="AF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  <c r="DS89" s="130"/>
      <c r="DT89" s="130"/>
      <c r="DU89" s="130"/>
      <c r="DV89" s="130"/>
      <c r="DW89" s="130"/>
      <c r="DX89" s="130"/>
      <c r="DY89" s="130"/>
      <c r="DZ89" s="130"/>
      <c r="EA89" s="130"/>
      <c r="EB89" s="130"/>
      <c r="EC89" s="130"/>
      <c r="ED89" s="130"/>
      <c r="EE89" s="130"/>
      <c r="EF89" s="130"/>
      <c r="EG89" s="130"/>
      <c r="EH89" s="130"/>
      <c r="EI89" s="130"/>
      <c r="EJ89" s="130"/>
      <c r="EK89" s="130"/>
      <c r="EL89" s="130"/>
      <c r="EM89" s="130"/>
      <c r="EN89" s="130"/>
      <c r="EO89" s="130"/>
      <c r="EP89" s="130"/>
      <c r="EQ89" s="130"/>
      <c r="ER89" s="130"/>
      <c r="ES89" s="130"/>
      <c r="ET89" s="130"/>
      <c r="EU89" s="130"/>
      <c r="EV89" s="130"/>
      <c r="EW89" s="130"/>
      <c r="EX89" s="130"/>
      <c r="EY89" s="130"/>
      <c r="EZ89" s="130"/>
      <c r="FA89" s="130"/>
      <c r="FB89" s="130"/>
      <c r="FC89" s="130"/>
      <c r="HQ89" s="130"/>
      <c r="HR89" s="130"/>
      <c r="HS89" s="130"/>
      <c r="HT89" s="130"/>
      <c r="HU89" s="130"/>
      <c r="HV89" s="130"/>
      <c r="HW89" s="130"/>
      <c r="HX89" s="130"/>
      <c r="IG89" s="130"/>
      <c r="IH89" s="130"/>
      <c r="II89" s="130"/>
      <c r="IJ89" s="130"/>
      <c r="IK89" s="130"/>
      <c r="IL89" s="130"/>
      <c r="IM89" s="130"/>
      <c r="IN89" s="130"/>
      <c r="IO89" s="130"/>
      <c r="IP89" s="130"/>
      <c r="IQ89" s="130"/>
      <c r="IR89" s="130"/>
      <c r="IS89" s="130"/>
      <c r="MR89" s="27"/>
      <c r="MS89" s="27"/>
      <c r="MT89" s="27"/>
      <c r="MU89" s="27"/>
      <c r="MV89" s="27"/>
      <c r="MW89" s="27"/>
      <c r="MX89" s="27"/>
      <c r="MY89" s="27"/>
      <c r="MZ89" s="27"/>
      <c r="NA89" s="27"/>
      <c r="NB89" s="27"/>
      <c r="NC89" s="27"/>
      <c r="ND89" s="27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PA89" s="130"/>
      <c r="PB89" s="130"/>
      <c r="PC89" s="130"/>
      <c r="PD89" s="130"/>
      <c r="PE89" s="130"/>
      <c r="PF89" s="130"/>
      <c r="PG89" s="130"/>
      <c r="PH89" s="130"/>
      <c r="PI89" s="130"/>
      <c r="PJ89" s="130"/>
      <c r="PK89" s="130"/>
      <c r="PL89" s="130"/>
      <c r="PM89" s="130"/>
      <c r="PN89" s="130"/>
      <c r="PO89" s="130"/>
      <c r="PP89" s="130"/>
      <c r="PQ89" s="130"/>
      <c r="PR89" s="130"/>
      <c r="PS89" s="130"/>
      <c r="PT89" s="130"/>
      <c r="PU89" s="130"/>
      <c r="PV89" s="130"/>
      <c r="PW89" s="130"/>
      <c r="PX89" s="130"/>
      <c r="PY89" s="130"/>
      <c r="PZ89" s="130"/>
      <c r="QA89" s="130"/>
      <c r="QB89" s="130"/>
      <c r="QC89" s="130"/>
      <c r="QD89" s="130"/>
      <c r="QE89" s="130"/>
      <c r="QF89" s="130"/>
      <c r="QG89" s="130"/>
      <c r="QH89" s="130"/>
      <c r="QI89" s="130"/>
      <c r="QJ89" s="130"/>
      <c r="QK89" s="130"/>
      <c r="QL89" s="130"/>
      <c r="QM89" s="130"/>
      <c r="QN89" s="130"/>
      <c r="QO89" s="130"/>
      <c r="QP89" s="130"/>
      <c r="QQ89" s="130"/>
      <c r="QR89" s="130"/>
      <c r="QS89" s="130"/>
      <c r="QT89" s="130"/>
      <c r="QU89" s="130"/>
      <c r="QV89" s="130"/>
      <c r="QW89" s="130"/>
      <c r="QX89" s="130"/>
      <c r="QY89" s="130"/>
      <c r="QZ89" s="130"/>
      <c r="RA89" s="130"/>
      <c r="RM89" s="142">
        <f>ROW()</f>
        <v>89</v>
      </c>
      <c r="RN89" s="27" t="s">
        <v>74</v>
      </c>
      <c r="RO89" s="233"/>
      <c r="RP89" s="232"/>
      <c r="RQ89" s="232"/>
      <c r="RR89" s="232"/>
      <c r="RS89" s="234">
        <f t="shared" ref="RS89:RS91" si="238">RS71+RS53+RS35+RS17</f>
        <v>337910.94111600006</v>
      </c>
      <c r="RT89" s="234">
        <f t="shared" ref="RT89:RT91" si="239">RS89</f>
        <v>337910.94111600006</v>
      </c>
      <c r="RU89" s="234">
        <f t="shared" ref="RU89:RU91" si="240">RU71+RU53+RU35+RU17</f>
        <v>2536646.493024</v>
      </c>
      <c r="RV89" s="234">
        <f t="shared" ref="RV89:RV91" si="241">RU89+RT89</f>
        <v>2874557.43414</v>
      </c>
      <c r="RW89" s="234">
        <f t="shared" ref="RW89:RW91" si="242">RW71+RW53+RW35+RW17</f>
        <v>866880.19681199978</v>
      </c>
      <c r="RX89" s="234">
        <f t="shared" ref="RX89:RX91" si="243">RW89+RV89</f>
        <v>3741437.6309519997</v>
      </c>
      <c r="RY89" s="234">
        <f t="shared" ref="RY89:RY91" si="244">RY71+RY53+RY35+RY17</f>
        <v>2886852.4416900002</v>
      </c>
      <c r="RZ89" s="234">
        <f t="shared" ref="RZ89:RZ91" si="245">RY89+RX89</f>
        <v>6628290.0726420004</v>
      </c>
      <c r="SA89" s="232"/>
      <c r="SB89" s="235"/>
    </row>
    <row r="90" spans="2:496" x14ac:dyDescent="0.35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Y90"/>
      <c r="Z90"/>
      <c r="AA90"/>
      <c r="AB90"/>
      <c r="AC90"/>
      <c r="AD90" s="157"/>
      <c r="AE90" s="157"/>
      <c r="AF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  <c r="DS90" s="130"/>
      <c r="DT90" s="130"/>
      <c r="DU90" s="130"/>
      <c r="DV90" s="130"/>
      <c r="DW90" s="130"/>
      <c r="DX90" s="130"/>
      <c r="DY90" s="130"/>
      <c r="DZ90" s="130"/>
      <c r="EA90" s="130"/>
      <c r="EB90" s="130"/>
      <c r="EC90" s="130"/>
      <c r="ED90" s="130"/>
      <c r="EE90" s="130"/>
      <c r="EF90" s="130"/>
      <c r="EG90" s="130"/>
      <c r="EH90" s="130"/>
      <c r="EI90" s="130"/>
      <c r="EJ90" s="130"/>
      <c r="EK90" s="130"/>
      <c r="EL90" s="130"/>
      <c r="EM90" s="130"/>
      <c r="EN90" s="130"/>
      <c r="EO90" s="130"/>
      <c r="EP90" s="130"/>
      <c r="EQ90" s="130"/>
      <c r="ER90" s="130"/>
      <c r="ES90" s="130"/>
      <c r="ET90" s="130"/>
      <c r="EU90" s="130"/>
      <c r="EV90" s="130"/>
      <c r="EW90" s="130"/>
      <c r="EX90" s="130"/>
      <c r="EY90" s="130"/>
      <c r="EZ90" s="130"/>
      <c r="FA90" s="130"/>
      <c r="FB90" s="130"/>
      <c r="FC90" s="130"/>
      <c r="HQ90" s="130"/>
      <c r="HR90" s="130"/>
      <c r="HS90" s="130"/>
      <c r="HT90" s="130"/>
      <c r="HU90" s="130"/>
      <c r="HV90" s="130"/>
      <c r="HW90" s="130"/>
      <c r="HX90" s="130"/>
      <c r="IG90" s="130"/>
      <c r="IH90" s="130"/>
      <c r="II90" s="130"/>
      <c r="IJ90" s="130"/>
      <c r="IK90" s="130"/>
      <c r="IL90" s="130"/>
      <c r="IM90" s="130"/>
      <c r="IN90" s="130"/>
      <c r="IO90" s="130"/>
      <c r="IP90" s="130"/>
      <c r="IQ90" s="130"/>
      <c r="IR90" s="130"/>
      <c r="IS90" s="130"/>
      <c r="MR90" s="27"/>
      <c r="MS90" s="27"/>
      <c r="MT90" s="27"/>
      <c r="MU90" s="27"/>
      <c r="MV90" s="27"/>
      <c r="MW90" s="27"/>
      <c r="MX90" s="27"/>
      <c r="MY90" s="27"/>
      <c r="MZ90" s="27"/>
      <c r="NA90" s="27"/>
      <c r="NB90" s="27"/>
      <c r="NC90" s="27"/>
      <c r="ND90" s="27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PA90" s="130"/>
      <c r="PB90" s="130"/>
      <c r="PC90" s="130"/>
      <c r="PD90" s="130"/>
      <c r="PE90" s="130"/>
      <c r="PF90" s="130"/>
      <c r="PG90" s="130"/>
      <c r="PH90" s="130"/>
      <c r="PI90" s="130"/>
      <c r="PJ90" s="130"/>
      <c r="PK90" s="130"/>
      <c r="PL90" s="130"/>
      <c r="PM90" s="130"/>
      <c r="PN90" s="130"/>
      <c r="PO90" s="130"/>
      <c r="PP90" s="130"/>
      <c r="PQ90" s="130"/>
      <c r="PR90" s="130"/>
      <c r="PS90" s="130"/>
      <c r="PT90" s="130"/>
      <c r="PU90" s="130"/>
      <c r="PV90" s="130"/>
      <c r="PW90" s="130"/>
      <c r="PX90" s="130"/>
      <c r="PY90" s="130"/>
      <c r="PZ90" s="130"/>
      <c r="QA90" s="130"/>
      <c r="QB90" s="130"/>
      <c r="QC90" s="130"/>
      <c r="QD90" s="130"/>
      <c r="QE90" s="130"/>
      <c r="QF90" s="130"/>
      <c r="QG90" s="130"/>
      <c r="QH90" s="130"/>
      <c r="QI90" s="130"/>
      <c r="QJ90" s="130"/>
      <c r="QK90" s="130"/>
      <c r="QL90" s="130"/>
      <c r="QM90" s="130"/>
      <c r="QN90" s="130"/>
      <c r="QO90" s="130"/>
      <c r="QP90" s="130"/>
      <c r="QQ90" s="130"/>
      <c r="QR90" s="130"/>
      <c r="QS90" s="130"/>
      <c r="QT90" s="130"/>
      <c r="QU90" s="130"/>
      <c r="QV90" s="130"/>
      <c r="QW90" s="130"/>
      <c r="QX90" s="130"/>
      <c r="QY90" s="130"/>
      <c r="QZ90" s="130"/>
      <c r="RA90" s="130"/>
      <c r="RM90" s="142">
        <f>ROW()</f>
        <v>90</v>
      </c>
      <c r="RN90" s="27" t="s">
        <v>96</v>
      </c>
      <c r="RO90" s="233"/>
      <c r="RP90" s="232"/>
      <c r="RQ90" s="232"/>
      <c r="RR90" s="232"/>
      <c r="RS90" s="234">
        <f t="shared" si="238"/>
        <v>953508.75</v>
      </c>
      <c r="RT90" s="234">
        <f t="shared" si="239"/>
        <v>953508.75</v>
      </c>
      <c r="RU90" s="234">
        <f t="shared" si="240"/>
        <v>4965893.1099999994</v>
      </c>
      <c r="RV90" s="234">
        <f t="shared" si="241"/>
        <v>5919401.8599999994</v>
      </c>
      <c r="RW90" s="234">
        <f t="shared" si="242"/>
        <v>2638616.2099999995</v>
      </c>
      <c r="RX90" s="234">
        <f t="shared" si="243"/>
        <v>8558018.0699999984</v>
      </c>
      <c r="RY90" s="234">
        <f t="shared" si="244"/>
        <v>5724621.6100000013</v>
      </c>
      <c r="RZ90" s="234">
        <f t="shared" si="245"/>
        <v>14282639.68</v>
      </c>
      <c r="SA90" s="232"/>
      <c r="SB90" s="235"/>
    </row>
    <row r="91" spans="2:496" x14ac:dyDescent="0.35"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Y91"/>
      <c r="Z91"/>
      <c r="AA91"/>
      <c r="AB91"/>
      <c r="AC91"/>
      <c r="AD91" s="157"/>
      <c r="AE91" s="157"/>
      <c r="AF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0"/>
      <c r="DV91" s="130"/>
      <c r="DW91" s="130"/>
      <c r="DX91" s="130"/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  <c r="EK91" s="130"/>
      <c r="EL91" s="130"/>
      <c r="EM91" s="130"/>
      <c r="EN91" s="130"/>
      <c r="EO91" s="130"/>
      <c r="EP91" s="130"/>
      <c r="EQ91" s="130"/>
      <c r="ER91" s="130"/>
      <c r="ES91" s="130"/>
      <c r="ET91" s="130"/>
      <c r="EU91" s="130"/>
      <c r="EV91" s="130"/>
      <c r="EW91" s="130"/>
      <c r="EX91" s="130"/>
      <c r="EY91" s="130"/>
      <c r="EZ91" s="130"/>
      <c r="FA91" s="130"/>
      <c r="FB91" s="130"/>
      <c r="FC91" s="130"/>
      <c r="HQ91" s="130"/>
      <c r="HR91" s="130"/>
      <c r="HS91" s="130"/>
      <c r="HT91" s="130"/>
      <c r="HU91" s="130"/>
      <c r="HV91" s="130"/>
      <c r="HW91" s="130"/>
      <c r="HX91" s="130"/>
      <c r="IG91" s="130"/>
      <c r="IH91" s="130"/>
      <c r="II91" s="130"/>
      <c r="IJ91" s="130"/>
      <c r="IK91" s="130"/>
      <c r="IL91" s="130"/>
      <c r="IM91" s="130"/>
      <c r="IN91" s="130"/>
      <c r="IO91" s="130"/>
      <c r="IP91" s="130"/>
      <c r="IQ91" s="130"/>
      <c r="IR91" s="130"/>
      <c r="IS91" s="130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PA91" s="130"/>
      <c r="PB91" s="130"/>
      <c r="PC91" s="130"/>
      <c r="PD91" s="130"/>
      <c r="PE91" s="130"/>
      <c r="PF91" s="130"/>
      <c r="PG91" s="130"/>
      <c r="PH91" s="130"/>
      <c r="PI91" s="130"/>
      <c r="PJ91" s="130"/>
      <c r="PK91" s="130"/>
      <c r="PL91" s="130"/>
      <c r="PM91" s="130"/>
      <c r="PN91" s="130"/>
      <c r="PO91" s="130"/>
      <c r="PP91" s="130"/>
      <c r="PQ91" s="130"/>
      <c r="PR91" s="130"/>
      <c r="PS91" s="130"/>
      <c r="PT91" s="130"/>
      <c r="PU91" s="130"/>
      <c r="PV91" s="130"/>
      <c r="PW91" s="130"/>
      <c r="PX91" s="130"/>
      <c r="PY91" s="130"/>
      <c r="PZ91" s="130"/>
      <c r="QA91" s="130"/>
      <c r="QB91" s="130"/>
      <c r="QC91" s="130"/>
      <c r="QD91" s="130"/>
      <c r="QE91" s="130"/>
      <c r="QF91" s="130"/>
      <c r="QG91" s="130"/>
      <c r="QH91" s="130"/>
      <c r="QI91" s="130"/>
      <c r="QJ91" s="130"/>
      <c r="QK91" s="130"/>
      <c r="QL91" s="130"/>
      <c r="QM91" s="130"/>
      <c r="QN91" s="130"/>
      <c r="QO91" s="130"/>
      <c r="QP91" s="130"/>
      <c r="QQ91" s="130"/>
      <c r="QR91" s="130"/>
      <c r="QS91" s="130"/>
      <c r="QT91" s="130"/>
      <c r="QU91" s="130"/>
      <c r="QV91" s="130"/>
      <c r="QW91" s="130"/>
      <c r="QX91" s="130"/>
      <c r="QY91" s="130"/>
      <c r="QZ91" s="130"/>
      <c r="RA91" s="130"/>
      <c r="RM91" s="142">
        <f>ROW()</f>
        <v>91</v>
      </c>
      <c r="RN91" s="27" t="s">
        <v>114</v>
      </c>
      <c r="RO91" s="233"/>
      <c r="RP91" s="288"/>
      <c r="RQ91" s="288"/>
      <c r="RR91" s="288"/>
      <c r="RS91" s="289">
        <f t="shared" si="238"/>
        <v>769496.10775800003</v>
      </c>
      <c r="RT91" s="289">
        <f t="shared" si="239"/>
        <v>769496.10775800003</v>
      </c>
      <c r="RU91" s="289">
        <f t="shared" si="240"/>
        <v>8286482.0657219989</v>
      </c>
      <c r="RV91" s="289">
        <f t="shared" si="241"/>
        <v>9055978.1734799985</v>
      </c>
      <c r="RW91" s="289">
        <f t="shared" si="242"/>
        <v>9371733.2482199986</v>
      </c>
      <c r="RX91" s="289">
        <f t="shared" si="243"/>
        <v>18427711.421699997</v>
      </c>
      <c r="RY91" s="289">
        <f t="shared" si="244"/>
        <v>13346495.639147999</v>
      </c>
      <c r="RZ91" s="289">
        <f t="shared" si="245"/>
        <v>31774207.060847998</v>
      </c>
      <c r="SA91" s="288"/>
      <c r="SB91" s="290"/>
    </row>
    <row r="92" spans="2:496" x14ac:dyDescent="0.35"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Y92"/>
      <c r="Z92"/>
      <c r="AA92"/>
      <c r="AB92"/>
      <c r="AC92"/>
      <c r="AD92" s="157"/>
      <c r="AE92" s="157"/>
      <c r="AF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30"/>
      <c r="ES92" s="130"/>
      <c r="ET92" s="130"/>
      <c r="EU92" s="130"/>
      <c r="EV92" s="130"/>
      <c r="EW92" s="130"/>
      <c r="EX92" s="130"/>
      <c r="EY92" s="130"/>
      <c r="EZ92" s="130"/>
      <c r="FA92" s="130"/>
      <c r="FB92" s="130"/>
      <c r="FC92" s="130"/>
      <c r="HQ92" s="130"/>
      <c r="HR92" s="130"/>
      <c r="HS92" s="130"/>
      <c r="HT92" s="130"/>
      <c r="HU92" s="130"/>
      <c r="HV92" s="130"/>
      <c r="HW92" s="130"/>
      <c r="HX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  <c r="IR92" s="130"/>
      <c r="IS92" s="130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PA92" s="130"/>
      <c r="PB92" s="130"/>
      <c r="PC92" s="130"/>
      <c r="PD92" s="130"/>
      <c r="PE92" s="130"/>
      <c r="PF92" s="130"/>
      <c r="PG92" s="130"/>
      <c r="PH92" s="130"/>
      <c r="PI92" s="130"/>
      <c r="PJ92" s="130"/>
      <c r="PK92" s="130"/>
      <c r="PL92" s="130"/>
      <c r="PM92" s="130"/>
      <c r="PN92" s="130"/>
      <c r="PO92" s="130"/>
      <c r="PP92" s="130"/>
      <c r="PQ92" s="130"/>
      <c r="PR92" s="130"/>
      <c r="PS92" s="130"/>
      <c r="PT92" s="130"/>
      <c r="PU92" s="130"/>
      <c r="PV92" s="130"/>
      <c r="PW92" s="130"/>
      <c r="PX92" s="130"/>
      <c r="PY92" s="130"/>
      <c r="PZ92" s="130"/>
      <c r="QA92" s="130"/>
      <c r="QB92" s="130"/>
      <c r="QC92" s="130"/>
      <c r="QD92" s="130"/>
      <c r="QE92" s="130"/>
      <c r="QF92" s="130"/>
      <c r="QG92" s="130"/>
      <c r="QH92" s="130"/>
      <c r="QI92" s="130"/>
      <c r="QJ92" s="130"/>
      <c r="QK92" s="130"/>
      <c r="QL92" s="130"/>
      <c r="QM92" s="130"/>
      <c r="QN92" s="130"/>
      <c r="QO92" s="130"/>
      <c r="QP92" s="130"/>
      <c r="QQ92" s="130"/>
      <c r="QR92" s="130"/>
      <c r="QS92" s="130"/>
      <c r="QT92" s="130"/>
      <c r="QU92" s="130"/>
      <c r="QV92" s="130"/>
      <c r="QW92" s="130"/>
      <c r="QX92" s="130"/>
      <c r="QY92" s="130"/>
      <c r="QZ92" s="130"/>
      <c r="RA92" s="130"/>
      <c r="RM92" s="142">
        <f>ROW()</f>
        <v>92</v>
      </c>
      <c r="RN92" s="27" t="s">
        <v>140</v>
      </c>
      <c r="RO92" s="233"/>
      <c r="RP92" s="235"/>
      <c r="RQ92" s="235"/>
      <c r="RR92" s="235"/>
      <c r="RS92" s="235">
        <f t="shared" ref="RS92:RZ92" si="246">SUM(RS88:RS91)</f>
        <v>3319376.3588740001</v>
      </c>
      <c r="RT92" s="235">
        <f t="shared" si="246"/>
        <v>3319376.3588740001</v>
      </c>
      <c r="RU92" s="235">
        <f t="shared" si="246"/>
        <v>27554687.268746</v>
      </c>
      <c r="RV92" s="235">
        <f t="shared" si="246"/>
        <v>30874063.627619997</v>
      </c>
      <c r="RW92" s="235">
        <f t="shared" si="246"/>
        <v>29225709.955031998</v>
      </c>
      <c r="RX92" s="235">
        <f t="shared" si="246"/>
        <v>60099773.582652003</v>
      </c>
      <c r="RY92" s="235">
        <f t="shared" si="246"/>
        <v>46905001.64083799</v>
      </c>
      <c r="RZ92" s="235">
        <f t="shared" si="246"/>
        <v>107004775.22349</v>
      </c>
      <c r="SA92" s="235"/>
      <c r="SB92" s="235"/>
    </row>
    <row r="93" spans="2:496" x14ac:dyDescent="0.35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Y93"/>
      <c r="Z93"/>
      <c r="AA93"/>
      <c r="AB93"/>
      <c r="AC93"/>
      <c r="AD93" s="157"/>
      <c r="AE93" s="157"/>
      <c r="AF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  <c r="DS93" s="130"/>
      <c r="DT93" s="130"/>
      <c r="DU93" s="130"/>
      <c r="DV93" s="130"/>
      <c r="DW93" s="130"/>
      <c r="DX93" s="130"/>
      <c r="DY93" s="130"/>
      <c r="DZ93" s="130"/>
      <c r="EA93" s="130"/>
      <c r="EB93" s="130"/>
      <c r="EC93" s="130"/>
      <c r="ED93" s="130"/>
      <c r="EE93" s="130"/>
      <c r="EF93" s="130"/>
      <c r="EG93" s="130"/>
      <c r="EH93" s="130"/>
      <c r="EI93" s="130"/>
      <c r="EJ93" s="130"/>
      <c r="EK93" s="130"/>
      <c r="EL93" s="130"/>
      <c r="EM93" s="130"/>
      <c r="EN93" s="130"/>
      <c r="EO93" s="130"/>
      <c r="EP93" s="130"/>
      <c r="EQ93" s="130"/>
      <c r="ER93" s="130"/>
      <c r="ES93" s="130"/>
      <c r="ET93" s="130"/>
      <c r="EU93" s="130"/>
      <c r="EV93" s="130"/>
      <c r="EW93" s="130"/>
      <c r="EX93" s="130"/>
      <c r="EY93" s="130"/>
      <c r="EZ93" s="130"/>
      <c r="FA93" s="130"/>
      <c r="FB93" s="130"/>
      <c r="FC93" s="130"/>
      <c r="HQ93" s="130"/>
      <c r="HR93" s="130"/>
      <c r="HS93" s="130"/>
      <c r="HT93" s="130"/>
      <c r="HU93" s="130"/>
      <c r="HV93" s="130"/>
      <c r="HW93" s="130"/>
      <c r="HX93" s="130"/>
      <c r="IG93" s="130"/>
      <c r="IH93" s="130"/>
      <c r="II93" s="130"/>
      <c r="IJ93" s="130"/>
      <c r="IK93" s="130"/>
      <c r="IL93" s="130"/>
      <c r="IM93" s="130"/>
      <c r="IN93" s="130"/>
      <c r="IO93" s="130"/>
      <c r="IP93" s="130"/>
      <c r="IQ93" s="130"/>
      <c r="IR93" s="130"/>
      <c r="IS93" s="130"/>
      <c r="MR93" s="27"/>
      <c r="MS93" s="27"/>
      <c r="MT93" s="27"/>
      <c r="MU93" s="27"/>
      <c r="MV93" s="27"/>
      <c r="MW93" s="27"/>
      <c r="MX93" s="27"/>
      <c r="MY93" s="27"/>
      <c r="MZ93" s="27"/>
      <c r="NA93" s="27"/>
      <c r="NB93" s="27"/>
      <c r="NC93" s="27"/>
      <c r="ND93" s="27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PA93" s="130"/>
      <c r="PB93" s="130"/>
      <c r="PC93" s="130"/>
      <c r="PD93" s="130"/>
      <c r="PE93" s="130"/>
      <c r="PF93" s="130"/>
      <c r="PG93" s="130"/>
      <c r="PH93" s="130"/>
      <c r="PI93" s="130"/>
      <c r="PJ93" s="130"/>
      <c r="PK93" s="130"/>
      <c r="PL93" s="130"/>
      <c r="PM93" s="130"/>
      <c r="PN93" s="130"/>
      <c r="PO93" s="130"/>
      <c r="PP93" s="130"/>
      <c r="PQ93" s="130"/>
      <c r="PR93" s="130"/>
      <c r="PS93" s="130"/>
      <c r="PT93" s="130"/>
      <c r="PU93" s="130"/>
      <c r="PV93" s="130"/>
      <c r="PW93" s="130"/>
      <c r="PX93" s="130"/>
      <c r="PY93" s="130"/>
      <c r="PZ93" s="130"/>
      <c r="QA93" s="130"/>
      <c r="QB93" s="130"/>
      <c r="QC93" s="130"/>
      <c r="QD93" s="130"/>
      <c r="QE93" s="130"/>
      <c r="QF93" s="130"/>
      <c r="QG93" s="130"/>
      <c r="QH93" s="130"/>
      <c r="QI93" s="130"/>
      <c r="QJ93" s="130"/>
      <c r="QK93" s="130"/>
      <c r="QL93" s="130"/>
      <c r="QM93" s="130"/>
      <c r="QN93" s="130"/>
      <c r="QO93" s="130"/>
      <c r="QP93" s="130"/>
      <c r="QQ93" s="130"/>
      <c r="QR93" s="130"/>
      <c r="QS93" s="130"/>
      <c r="QT93" s="130"/>
      <c r="QU93" s="130"/>
      <c r="QV93" s="130"/>
      <c r="QW93" s="130"/>
      <c r="QX93" s="130"/>
      <c r="QY93" s="130"/>
      <c r="QZ93" s="130"/>
      <c r="RA93" s="130"/>
      <c r="RM93" s="142">
        <f>ROW()</f>
        <v>93</v>
      </c>
      <c r="RN93" s="27"/>
      <c r="RO93" s="233"/>
      <c r="RP93" s="235"/>
      <c r="RQ93" s="235"/>
      <c r="RR93" s="235"/>
      <c r="RS93" s="235"/>
      <c r="RT93" s="235"/>
      <c r="RU93" s="235"/>
      <c r="RV93" s="235"/>
      <c r="RW93" s="235"/>
      <c r="RX93" s="235"/>
      <c r="RY93" s="235"/>
      <c r="RZ93" s="235"/>
      <c r="SA93" s="235"/>
      <c r="SB93" s="235"/>
    </row>
    <row r="94" spans="2:496" x14ac:dyDescent="0.35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Y94"/>
      <c r="Z94"/>
      <c r="AA94"/>
      <c r="AB94"/>
      <c r="AC94"/>
      <c r="AD94" s="157"/>
      <c r="AE94" s="157"/>
      <c r="AF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30"/>
      <c r="DC94" s="130"/>
      <c r="DD94" s="130"/>
      <c r="DE94" s="130"/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30"/>
      <c r="DQ94" s="130"/>
      <c r="DR94" s="130"/>
      <c r="DS94" s="130"/>
      <c r="DT94" s="130"/>
      <c r="DU94" s="130"/>
      <c r="DV94" s="130"/>
      <c r="DW94" s="130"/>
      <c r="DX94" s="130"/>
      <c r="DY94" s="130"/>
      <c r="DZ94" s="130"/>
      <c r="EA94" s="130"/>
      <c r="EB94" s="130"/>
      <c r="EC94" s="130"/>
      <c r="ED94" s="130"/>
      <c r="EE94" s="130"/>
      <c r="EF94" s="130"/>
      <c r="EG94" s="130"/>
      <c r="EH94" s="130"/>
      <c r="EI94" s="130"/>
      <c r="EJ94" s="130"/>
      <c r="EK94" s="130"/>
      <c r="EL94" s="130"/>
      <c r="EM94" s="130"/>
      <c r="EN94" s="130"/>
      <c r="EO94" s="130"/>
      <c r="EP94" s="130"/>
      <c r="EQ94" s="130"/>
      <c r="ER94" s="130"/>
      <c r="ES94" s="130"/>
      <c r="ET94" s="130"/>
      <c r="EU94" s="130"/>
      <c r="EV94" s="130"/>
      <c r="EW94" s="130"/>
      <c r="EX94" s="130"/>
      <c r="EY94" s="130"/>
      <c r="EZ94" s="130"/>
      <c r="FA94" s="130"/>
      <c r="FB94" s="130"/>
      <c r="FC94" s="130"/>
      <c r="HQ94" s="130"/>
      <c r="HR94" s="130"/>
      <c r="HS94" s="130"/>
      <c r="HT94" s="130"/>
      <c r="HU94" s="130"/>
      <c r="HV94" s="130"/>
      <c r="HW94" s="130"/>
      <c r="HX94" s="130"/>
      <c r="IG94" s="130"/>
      <c r="IH94" s="130"/>
      <c r="II94" s="130"/>
      <c r="IJ94" s="130"/>
      <c r="IK94" s="130"/>
      <c r="IL94" s="130"/>
      <c r="IM94" s="130"/>
      <c r="IN94" s="130"/>
      <c r="IO94" s="130"/>
      <c r="IP94" s="130"/>
      <c r="IQ94" s="130"/>
      <c r="IR94" s="130"/>
      <c r="IS94" s="130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PA94" s="130"/>
      <c r="PB94" s="130"/>
      <c r="PC94" s="130"/>
      <c r="PD94" s="130"/>
      <c r="PE94" s="130"/>
      <c r="PF94" s="130"/>
      <c r="PG94" s="130"/>
      <c r="PH94" s="130"/>
      <c r="PI94" s="130"/>
      <c r="PJ94" s="130"/>
      <c r="PK94" s="130"/>
      <c r="PL94" s="130"/>
      <c r="PM94" s="130"/>
      <c r="PN94" s="130"/>
      <c r="PO94" s="130"/>
      <c r="PP94" s="130"/>
      <c r="PQ94" s="130"/>
      <c r="PR94" s="130"/>
      <c r="PS94" s="130"/>
      <c r="PT94" s="130"/>
      <c r="PU94" s="130"/>
      <c r="PV94" s="130"/>
      <c r="PW94" s="130"/>
      <c r="PX94" s="130"/>
      <c r="PY94" s="130"/>
      <c r="PZ94" s="130"/>
      <c r="QA94" s="130"/>
      <c r="QB94" s="130"/>
      <c r="QC94" s="130"/>
      <c r="QD94" s="130"/>
      <c r="QE94" s="130"/>
      <c r="QF94" s="130"/>
      <c r="QG94" s="130"/>
      <c r="QH94" s="130"/>
      <c r="QI94" s="130"/>
      <c r="QJ94" s="130"/>
      <c r="QK94" s="130"/>
      <c r="QL94" s="130"/>
      <c r="QM94" s="130"/>
      <c r="QN94" s="130"/>
      <c r="QO94" s="130"/>
      <c r="QP94" s="130"/>
      <c r="QQ94" s="130"/>
      <c r="QR94" s="130"/>
      <c r="QS94" s="130"/>
      <c r="QT94" s="130"/>
      <c r="QU94" s="130"/>
      <c r="QV94" s="130"/>
      <c r="QW94" s="130"/>
      <c r="QX94" s="130"/>
      <c r="QY94" s="130"/>
      <c r="QZ94" s="130"/>
      <c r="RA94" s="130"/>
      <c r="RM94" s="142">
        <f>ROW()</f>
        <v>94</v>
      </c>
      <c r="RN94" s="27" t="s">
        <v>168</v>
      </c>
      <c r="RO94" s="233"/>
      <c r="RP94" s="235"/>
      <c r="RQ94" s="235"/>
      <c r="RR94" s="235"/>
      <c r="RS94" s="235">
        <f t="shared" ref="RS94:RZ94" si="247">RS92</f>
        <v>3319376.3588740001</v>
      </c>
      <c r="RT94" s="235">
        <f t="shared" si="247"/>
        <v>3319376.3588740001</v>
      </c>
      <c r="RU94" s="235">
        <f t="shared" si="247"/>
        <v>27554687.268746</v>
      </c>
      <c r="RV94" s="235">
        <f t="shared" si="247"/>
        <v>30874063.627619997</v>
      </c>
      <c r="RW94" s="235">
        <f t="shared" si="247"/>
        <v>29225709.955031998</v>
      </c>
      <c r="RX94" s="235">
        <f t="shared" si="247"/>
        <v>60099773.582652003</v>
      </c>
      <c r="RY94" s="235">
        <f t="shared" si="247"/>
        <v>46905001.64083799</v>
      </c>
      <c r="RZ94" s="235">
        <f t="shared" si="247"/>
        <v>107004775.22349</v>
      </c>
      <c r="SA94" s="235"/>
      <c r="SB94" s="235"/>
    </row>
    <row r="95" spans="2:496" x14ac:dyDescent="0.35"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Y95"/>
      <c r="Z95"/>
      <c r="AA95"/>
      <c r="AB95"/>
      <c r="AC95"/>
      <c r="AD95" s="157"/>
      <c r="AE95" s="157"/>
      <c r="AF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0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130"/>
      <c r="EL95" s="130"/>
      <c r="EM95" s="130"/>
      <c r="EN95" s="130"/>
      <c r="EO95" s="130"/>
      <c r="EP95" s="130"/>
      <c r="EQ95" s="130"/>
      <c r="ER95" s="130"/>
      <c r="ES95" s="130"/>
      <c r="ET95" s="130"/>
      <c r="EU95" s="130"/>
      <c r="EV95" s="130"/>
      <c r="EW95" s="130"/>
      <c r="EX95" s="130"/>
      <c r="EY95" s="130"/>
      <c r="EZ95" s="130"/>
      <c r="FA95" s="130"/>
      <c r="FB95" s="130"/>
      <c r="FC95" s="130"/>
      <c r="HQ95" s="130"/>
      <c r="HR95" s="130"/>
      <c r="HS95" s="130"/>
      <c r="HT95" s="130"/>
      <c r="HU95" s="130"/>
      <c r="HV95" s="130"/>
      <c r="HW95" s="130"/>
      <c r="HX95" s="130"/>
      <c r="IG95" s="130"/>
      <c r="IH95" s="130"/>
      <c r="II95" s="130"/>
      <c r="IJ95" s="130"/>
      <c r="IK95" s="130"/>
      <c r="IL95" s="130"/>
      <c r="IM95" s="130"/>
      <c r="IN95" s="130"/>
      <c r="IO95" s="130"/>
      <c r="IP95" s="130"/>
      <c r="IQ95" s="130"/>
      <c r="IR95" s="130"/>
      <c r="IS95" s="130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PA95" s="130"/>
      <c r="PB95" s="130"/>
      <c r="PC95" s="130"/>
      <c r="PD95" s="130"/>
      <c r="PE95" s="130"/>
      <c r="PF95" s="130"/>
      <c r="PG95" s="130"/>
      <c r="PH95" s="130"/>
      <c r="PI95" s="130"/>
      <c r="PJ95" s="130"/>
      <c r="PK95" s="130"/>
      <c r="PL95" s="130"/>
      <c r="PM95" s="130"/>
      <c r="PN95" s="130"/>
      <c r="PO95" s="130"/>
      <c r="PP95" s="130"/>
      <c r="PQ95" s="130"/>
      <c r="PR95" s="130"/>
      <c r="PS95" s="130"/>
      <c r="PT95" s="130"/>
      <c r="PU95" s="130"/>
      <c r="PV95" s="130"/>
      <c r="PW95" s="130"/>
      <c r="PX95" s="130"/>
      <c r="PY95" s="130"/>
      <c r="PZ95" s="130"/>
      <c r="QA95" s="130"/>
      <c r="QB95" s="130"/>
      <c r="QC95" s="130"/>
      <c r="QD95" s="130"/>
      <c r="QE95" s="130"/>
      <c r="QF95" s="130"/>
      <c r="QG95" s="130"/>
      <c r="QH95" s="130"/>
      <c r="QI95" s="130"/>
      <c r="QJ95" s="130"/>
      <c r="QK95" s="130"/>
      <c r="QL95" s="130"/>
      <c r="QM95" s="130"/>
      <c r="QN95" s="130"/>
      <c r="QO95" s="130"/>
      <c r="QP95" s="130"/>
      <c r="QQ95" s="130"/>
      <c r="QR95" s="130"/>
      <c r="QS95" s="130"/>
      <c r="QT95" s="130"/>
      <c r="QU95" s="130"/>
      <c r="QV95" s="130"/>
      <c r="QW95" s="130"/>
      <c r="QX95" s="130"/>
      <c r="QY95" s="130"/>
      <c r="QZ95" s="130"/>
      <c r="RA95" s="130"/>
      <c r="RM95" s="142">
        <f>ROW()</f>
        <v>95</v>
      </c>
      <c r="RN95" s="27"/>
      <c r="RO95" s="233"/>
      <c r="RP95" s="192"/>
      <c r="RQ95" s="192"/>
      <c r="RR95" s="192"/>
      <c r="RS95" s="192"/>
      <c r="RT95" s="192"/>
      <c r="RU95" s="192"/>
      <c r="RV95" s="192"/>
      <c r="RW95" s="192"/>
      <c r="RX95" s="192"/>
      <c r="RY95" s="192"/>
      <c r="RZ95" s="192"/>
      <c r="SA95" s="192"/>
      <c r="SB95" s="192"/>
    </row>
    <row r="96" spans="2:496" x14ac:dyDescent="0.35"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Y96"/>
      <c r="Z96"/>
      <c r="AA96"/>
      <c r="AB96"/>
      <c r="AC96"/>
      <c r="AD96" s="157"/>
      <c r="AE96" s="157"/>
      <c r="AF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  <c r="DS96" s="130"/>
      <c r="DT96" s="130"/>
      <c r="DU96" s="130"/>
      <c r="DV96" s="130"/>
      <c r="DW96" s="130"/>
      <c r="DX96" s="130"/>
      <c r="DY96" s="130"/>
      <c r="DZ96" s="130"/>
      <c r="EA96" s="130"/>
      <c r="EB96" s="130"/>
      <c r="EC96" s="130"/>
      <c r="ED96" s="130"/>
      <c r="EE96" s="130"/>
      <c r="EF96" s="130"/>
      <c r="EG96" s="130"/>
      <c r="EH96" s="130"/>
      <c r="EI96" s="130"/>
      <c r="EJ96" s="130"/>
      <c r="EK96" s="130"/>
      <c r="EL96" s="130"/>
      <c r="EM96" s="130"/>
      <c r="EN96" s="130"/>
      <c r="EO96" s="130"/>
      <c r="EP96" s="130"/>
      <c r="EQ96" s="130"/>
      <c r="ER96" s="130"/>
      <c r="ES96" s="130"/>
      <c r="ET96" s="130"/>
      <c r="EU96" s="130"/>
      <c r="EV96" s="130"/>
      <c r="EW96" s="130"/>
      <c r="EX96" s="130"/>
      <c r="EY96" s="130"/>
      <c r="EZ96" s="130"/>
      <c r="FA96" s="130"/>
      <c r="FB96" s="130"/>
      <c r="FC96" s="130"/>
      <c r="HQ96" s="130"/>
      <c r="HR96" s="130"/>
      <c r="HS96" s="130"/>
      <c r="HT96" s="130"/>
      <c r="HU96" s="130"/>
      <c r="HV96" s="130"/>
      <c r="HW96" s="130"/>
      <c r="HX96" s="130"/>
      <c r="IG96" s="130"/>
      <c r="IH96" s="130"/>
      <c r="II96" s="130"/>
      <c r="IJ96" s="130"/>
      <c r="IK96" s="130"/>
      <c r="IL96" s="130"/>
      <c r="IM96" s="130"/>
      <c r="IN96" s="130"/>
      <c r="IO96" s="130"/>
      <c r="IP96" s="130"/>
      <c r="IQ96" s="130"/>
      <c r="IR96" s="130"/>
      <c r="IS96" s="130"/>
      <c r="MR96" s="27"/>
      <c r="MS96" s="27"/>
      <c r="MT96" s="27"/>
      <c r="MU96" s="27"/>
      <c r="MV96" s="27"/>
      <c r="MW96" s="27"/>
      <c r="MX96" s="27"/>
      <c r="MY96" s="27"/>
      <c r="MZ96" s="27"/>
      <c r="NA96" s="27"/>
      <c r="NB96" s="27"/>
      <c r="NC96" s="27"/>
      <c r="ND96" s="27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PA96" s="130"/>
      <c r="PB96" s="130"/>
      <c r="PC96" s="130"/>
      <c r="PD96" s="130"/>
      <c r="PE96" s="130"/>
      <c r="PF96" s="130"/>
      <c r="PG96" s="130"/>
      <c r="PH96" s="130"/>
      <c r="PI96" s="130"/>
      <c r="PJ96" s="130"/>
      <c r="PK96" s="130"/>
      <c r="PL96" s="130"/>
      <c r="PM96" s="130"/>
      <c r="PN96" s="130"/>
      <c r="PO96" s="130"/>
      <c r="PP96" s="130"/>
      <c r="PQ96" s="130"/>
      <c r="PR96" s="130"/>
      <c r="PS96" s="130"/>
      <c r="PT96" s="130"/>
      <c r="PU96" s="130"/>
      <c r="PV96" s="130"/>
      <c r="PW96" s="130"/>
      <c r="PX96" s="130"/>
      <c r="PY96" s="130"/>
      <c r="PZ96" s="130"/>
      <c r="QA96" s="130"/>
      <c r="QB96" s="130"/>
      <c r="QC96" s="130"/>
      <c r="QD96" s="130"/>
      <c r="QE96" s="130"/>
      <c r="QF96" s="130"/>
      <c r="QG96" s="130"/>
      <c r="QH96" s="130"/>
      <c r="QI96" s="130"/>
      <c r="QJ96" s="130"/>
      <c r="QK96" s="130"/>
      <c r="QL96" s="130"/>
      <c r="QM96" s="130"/>
      <c r="QN96" s="130"/>
      <c r="QO96" s="130"/>
      <c r="QP96" s="130"/>
      <c r="QQ96" s="130"/>
      <c r="QR96" s="130"/>
      <c r="QS96" s="130"/>
      <c r="QT96" s="130"/>
      <c r="QU96" s="130"/>
      <c r="QV96" s="130"/>
      <c r="QW96" s="130"/>
      <c r="QX96" s="130"/>
      <c r="QY96" s="130"/>
      <c r="QZ96" s="130"/>
      <c r="RA96" s="130"/>
      <c r="RM96" s="142">
        <f>ROW()</f>
        <v>96</v>
      </c>
      <c r="RN96" s="27" t="s">
        <v>112</v>
      </c>
      <c r="RO96" s="233">
        <v>0.21</v>
      </c>
      <c r="RP96" s="290"/>
      <c r="RQ96" s="290"/>
      <c r="RR96" s="290"/>
      <c r="RS96" s="290">
        <f>RS94*-$RO$96</f>
        <v>-697069.03536354005</v>
      </c>
      <c r="RT96" s="290">
        <f t="shared" ref="RT96:RZ96" si="248">RT94*-$RO$96</f>
        <v>-697069.03536354005</v>
      </c>
      <c r="RU96" s="290">
        <f t="shared" si="248"/>
        <v>-5786484.3264366593</v>
      </c>
      <c r="RV96" s="290">
        <f t="shared" si="248"/>
        <v>-6483553.3618001994</v>
      </c>
      <c r="RW96" s="290">
        <f t="shared" si="248"/>
        <v>-6137399.0905567193</v>
      </c>
      <c r="RX96" s="290">
        <f t="shared" si="248"/>
        <v>-12620952.45235692</v>
      </c>
      <c r="RY96" s="290">
        <f t="shared" si="248"/>
        <v>-9850050.344575977</v>
      </c>
      <c r="RZ96" s="290">
        <f t="shared" si="248"/>
        <v>-22471002.796932898</v>
      </c>
      <c r="SA96" s="290"/>
      <c r="SB96" s="290"/>
    </row>
    <row r="97" spans="1:496" x14ac:dyDescent="0.35"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Y97"/>
      <c r="Z97"/>
      <c r="AA97"/>
      <c r="AB97"/>
      <c r="AC97"/>
      <c r="AD97" s="157"/>
      <c r="AE97" s="157"/>
      <c r="AF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0"/>
      <c r="EB97" s="130"/>
      <c r="EC97" s="130"/>
      <c r="ED97" s="130"/>
      <c r="EE97" s="130"/>
      <c r="EF97" s="130"/>
      <c r="EG97" s="130"/>
      <c r="EH97" s="130"/>
      <c r="EI97" s="130"/>
      <c r="EJ97" s="130"/>
      <c r="EK97" s="130"/>
      <c r="EL97" s="130"/>
      <c r="EM97" s="130"/>
      <c r="EN97" s="130"/>
      <c r="EO97" s="130"/>
      <c r="EP97" s="130"/>
      <c r="EQ97" s="130"/>
      <c r="ER97" s="130"/>
      <c r="ES97" s="130"/>
      <c r="ET97" s="130"/>
      <c r="EU97" s="130"/>
      <c r="EV97" s="130"/>
      <c r="EW97" s="130"/>
      <c r="EX97" s="130"/>
      <c r="EY97" s="130"/>
      <c r="EZ97" s="130"/>
      <c r="FA97" s="130"/>
      <c r="FB97" s="130"/>
      <c r="FC97" s="130"/>
      <c r="HQ97" s="130"/>
      <c r="HR97" s="130"/>
      <c r="HS97" s="130"/>
      <c r="HT97" s="130"/>
      <c r="HU97" s="130"/>
      <c r="HV97" s="130"/>
      <c r="HW97" s="130"/>
      <c r="HX97" s="130"/>
      <c r="IG97" s="130"/>
      <c r="IH97" s="130"/>
      <c r="II97" s="130"/>
      <c r="IJ97" s="130"/>
      <c r="IK97" s="130"/>
      <c r="IL97" s="130"/>
      <c r="IM97" s="130"/>
      <c r="IN97" s="130"/>
      <c r="IO97" s="130"/>
      <c r="IP97" s="130"/>
      <c r="IQ97" s="130"/>
      <c r="IR97" s="130"/>
      <c r="IS97" s="130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PA97" s="130"/>
      <c r="PB97" s="130"/>
      <c r="PC97" s="130"/>
      <c r="PD97" s="130"/>
      <c r="PE97" s="130"/>
      <c r="PF97" s="130"/>
      <c r="PG97" s="130"/>
      <c r="PH97" s="130"/>
      <c r="PI97" s="130"/>
      <c r="PJ97" s="130"/>
      <c r="PK97" s="130"/>
      <c r="PL97" s="130"/>
      <c r="PM97" s="130"/>
      <c r="PN97" s="130"/>
      <c r="PO97" s="130"/>
      <c r="PP97" s="130"/>
      <c r="PQ97" s="130"/>
      <c r="PR97" s="130"/>
      <c r="PS97" s="130"/>
      <c r="PT97" s="130"/>
      <c r="PU97" s="130"/>
      <c r="PV97" s="130"/>
      <c r="PW97" s="130"/>
      <c r="PX97" s="130"/>
      <c r="PY97" s="130"/>
      <c r="PZ97" s="130"/>
      <c r="QA97" s="130"/>
      <c r="QB97" s="130"/>
      <c r="QC97" s="130"/>
      <c r="QD97" s="130"/>
      <c r="QE97" s="130"/>
      <c r="QF97" s="130"/>
      <c r="QG97" s="130"/>
      <c r="QH97" s="130"/>
      <c r="QI97" s="130"/>
      <c r="QJ97" s="130"/>
      <c r="QK97" s="130"/>
      <c r="QL97" s="130"/>
      <c r="QM97" s="130"/>
      <c r="QN97" s="130"/>
      <c r="QO97" s="130"/>
      <c r="QP97" s="130"/>
      <c r="QQ97" s="130"/>
      <c r="QR97" s="130"/>
      <c r="QS97" s="130"/>
      <c r="QT97" s="130"/>
      <c r="QU97" s="130"/>
      <c r="QV97" s="130"/>
      <c r="QW97" s="130"/>
      <c r="QX97" s="130"/>
      <c r="QY97" s="130"/>
      <c r="QZ97" s="130"/>
      <c r="RA97" s="130"/>
      <c r="RM97" s="142">
        <f>ROW()</f>
        <v>97</v>
      </c>
      <c r="RN97" s="27"/>
      <c r="RO97" s="233"/>
      <c r="RP97" s="371"/>
      <c r="RQ97" s="371"/>
      <c r="RR97" s="371"/>
      <c r="RS97" s="371"/>
      <c r="RT97" s="371"/>
      <c r="RU97" s="371"/>
      <c r="RV97" s="371"/>
      <c r="RW97" s="371"/>
      <c r="RX97" s="371"/>
      <c r="RY97" s="371"/>
      <c r="RZ97" s="371"/>
      <c r="SA97" s="371"/>
      <c r="SB97" s="371"/>
    </row>
    <row r="98" spans="1:496" ht="15" thickBot="1" x14ac:dyDescent="0.4"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Y98"/>
      <c r="Z98"/>
      <c r="AA98"/>
      <c r="AB98"/>
      <c r="AC98"/>
      <c r="AD98" s="157"/>
      <c r="AE98" s="157"/>
      <c r="AF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/>
      <c r="DY98" s="130"/>
      <c r="DZ98" s="130"/>
      <c r="EA98" s="130"/>
      <c r="EB98" s="130"/>
      <c r="EC98" s="130"/>
      <c r="ED98" s="130"/>
      <c r="EE98" s="130"/>
      <c r="EF98" s="130"/>
      <c r="EG98" s="130"/>
      <c r="EH98" s="130"/>
      <c r="EI98" s="130"/>
      <c r="EJ98" s="130"/>
      <c r="EK98" s="130"/>
      <c r="EL98" s="130"/>
      <c r="EM98" s="130"/>
      <c r="EN98" s="130"/>
      <c r="EO98" s="130"/>
      <c r="EP98" s="130"/>
      <c r="EQ98" s="130"/>
      <c r="ER98" s="130"/>
      <c r="ES98" s="130"/>
      <c r="ET98" s="130"/>
      <c r="EU98" s="130"/>
      <c r="EV98" s="130"/>
      <c r="EW98" s="130"/>
      <c r="EX98" s="130"/>
      <c r="EY98" s="130"/>
      <c r="EZ98" s="130"/>
      <c r="FA98" s="130"/>
      <c r="FB98" s="130"/>
      <c r="FC98" s="130"/>
      <c r="HQ98" s="130"/>
      <c r="HR98" s="130"/>
      <c r="HS98" s="130"/>
      <c r="HT98" s="130"/>
      <c r="HU98" s="130"/>
      <c r="HV98" s="130"/>
      <c r="HW98" s="130"/>
      <c r="HX98" s="130"/>
      <c r="IG98" s="130"/>
      <c r="IH98" s="130"/>
      <c r="II98" s="130"/>
      <c r="IJ98" s="130"/>
      <c r="IK98" s="130"/>
      <c r="IL98" s="130"/>
      <c r="IM98" s="130"/>
      <c r="IN98" s="130"/>
      <c r="IO98" s="130"/>
      <c r="IP98" s="130"/>
      <c r="IQ98" s="130"/>
      <c r="IR98" s="130"/>
      <c r="IS98" s="130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PA98" s="130"/>
      <c r="PB98" s="130"/>
      <c r="PC98" s="130"/>
      <c r="PD98" s="130"/>
      <c r="PE98" s="130"/>
      <c r="PF98" s="130"/>
      <c r="PG98" s="130"/>
      <c r="PH98" s="130"/>
      <c r="PI98" s="130"/>
      <c r="PJ98" s="130"/>
      <c r="PK98" s="130"/>
      <c r="PL98" s="130"/>
      <c r="PM98" s="130"/>
      <c r="PN98" s="130"/>
      <c r="PO98" s="130"/>
      <c r="PP98" s="130"/>
      <c r="PQ98" s="130"/>
      <c r="PR98" s="130"/>
      <c r="PS98" s="130"/>
      <c r="PT98" s="130"/>
      <c r="PU98" s="130"/>
      <c r="PV98" s="130"/>
      <c r="PW98" s="130"/>
      <c r="PX98" s="130"/>
      <c r="PY98" s="130"/>
      <c r="PZ98" s="130"/>
      <c r="QA98" s="130"/>
      <c r="QB98" s="130"/>
      <c r="QC98" s="130"/>
      <c r="QD98" s="130"/>
      <c r="QE98" s="130"/>
      <c r="QF98" s="130"/>
      <c r="QG98" s="130"/>
      <c r="QH98" s="130"/>
      <c r="QI98" s="130"/>
      <c r="QJ98" s="130"/>
      <c r="QK98" s="130"/>
      <c r="QL98" s="130"/>
      <c r="QM98" s="130"/>
      <c r="QN98" s="130"/>
      <c r="QO98" s="130"/>
      <c r="QP98" s="130"/>
      <c r="QQ98" s="130"/>
      <c r="QR98" s="130"/>
      <c r="QS98" s="130"/>
      <c r="QT98" s="130"/>
      <c r="QU98" s="130"/>
      <c r="QV98" s="130"/>
      <c r="QW98" s="130"/>
      <c r="QX98" s="130"/>
      <c r="QY98" s="130"/>
      <c r="QZ98" s="130"/>
      <c r="RA98" s="130"/>
      <c r="RM98" s="142">
        <f>ROW()</f>
        <v>98</v>
      </c>
      <c r="RN98" s="27" t="s">
        <v>91</v>
      </c>
      <c r="RO98" s="233"/>
      <c r="RP98" s="378"/>
      <c r="RQ98" s="378"/>
      <c r="RR98" s="378"/>
      <c r="RS98" s="378">
        <f>-RS94-RS96</f>
        <v>-2622307.3235104601</v>
      </c>
      <c r="RT98" s="378">
        <f t="shared" ref="RT98:RZ98" si="249">-RT94-RT96</f>
        <v>-2622307.3235104601</v>
      </c>
      <c r="RU98" s="378">
        <f t="shared" si="249"/>
        <v>-21768202.942309342</v>
      </c>
      <c r="RV98" s="378">
        <f t="shared" si="249"/>
        <v>-24390510.265819795</v>
      </c>
      <c r="RW98" s="378">
        <f t="shared" si="249"/>
        <v>-23088310.86447528</v>
      </c>
      <c r="RX98" s="378">
        <f t="shared" si="249"/>
        <v>-47478821.130295083</v>
      </c>
      <c r="RY98" s="378">
        <f t="shared" si="249"/>
        <v>-37054951.296262011</v>
      </c>
      <c r="RZ98" s="378">
        <f t="shared" si="249"/>
        <v>-84533772.426557094</v>
      </c>
      <c r="SA98" s="378"/>
      <c r="SB98" s="378"/>
    </row>
    <row r="99" spans="1:496" ht="15" thickTop="1" x14ac:dyDescent="0.35"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Y99"/>
      <c r="Z99"/>
      <c r="AA99"/>
      <c r="AB99"/>
      <c r="AC99"/>
      <c r="AD99" s="157"/>
      <c r="AE99" s="157"/>
      <c r="AF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0"/>
      <c r="DY99" s="130"/>
      <c r="DZ99" s="130"/>
      <c r="EA99" s="130"/>
      <c r="EB99" s="130"/>
      <c r="EC99" s="130"/>
      <c r="ED99" s="130"/>
      <c r="EE99" s="130"/>
      <c r="EF99" s="130"/>
      <c r="EG99" s="130"/>
      <c r="EH99" s="130"/>
      <c r="EI99" s="130"/>
      <c r="EJ99" s="130"/>
      <c r="EK99" s="130"/>
      <c r="EL99" s="130"/>
      <c r="EM99" s="130"/>
      <c r="EN99" s="130"/>
      <c r="EO99" s="130"/>
      <c r="EP99" s="130"/>
      <c r="EQ99" s="130"/>
      <c r="ER99" s="130"/>
      <c r="ES99" s="130"/>
      <c r="ET99" s="130"/>
      <c r="EU99" s="130"/>
      <c r="EV99" s="130"/>
      <c r="EW99" s="130"/>
      <c r="EX99" s="130"/>
      <c r="EY99" s="130"/>
      <c r="EZ99" s="130"/>
      <c r="FA99" s="130"/>
      <c r="FB99" s="130"/>
      <c r="FC99" s="130"/>
      <c r="HQ99" s="130"/>
      <c r="HR99" s="130"/>
      <c r="HS99" s="130"/>
      <c r="HT99" s="130"/>
      <c r="HU99" s="130"/>
      <c r="HV99" s="130"/>
      <c r="HW99" s="130"/>
      <c r="HX99" s="130"/>
      <c r="IG99" s="130"/>
      <c r="IH99" s="130"/>
      <c r="II99" s="130"/>
      <c r="IJ99" s="130"/>
      <c r="IK99" s="130"/>
      <c r="IL99" s="130"/>
      <c r="IM99" s="130"/>
      <c r="IN99" s="130"/>
      <c r="IO99" s="130"/>
      <c r="IP99" s="130"/>
      <c r="IQ99" s="130"/>
      <c r="IR99" s="130"/>
      <c r="IS99" s="130"/>
      <c r="MR99" s="27"/>
      <c r="MS99" s="27"/>
      <c r="MT99" s="27"/>
      <c r="MU99" s="27"/>
      <c r="MV99" s="27"/>
      <c r="MW99" s="27"/>
      <c r="MX99" s="27"/>
      <c r="MY99" s="27"/>
      <c r="MZ99" s="27"/>
      <c r="NA99" s="27"/>
      <c r="NB99" s="27"/>
      <c r="NC99" s="27"/>
      <c r="ND99" s="27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PA99" s="130"/>
      <c r="PB99" s="130"/>
      <c r="PC99" s="130"/>
      <c r="PD99" s="130"/>
      <c r="PE99" s="130"/>
      <c r="PF99" s="130"/>
      <c r="PG99" s="130"/>
      <c r="PH99" s="130"/>
      <c r="PI99" s="130"/>
      <c r="PJ99" s="130"/>
      <c r="PK99" s="130"/>
      <c r="PL99" s="130"/>
      <c r="PM99" s="130"/>
      <c r="PN99" s="130"/>
      <c r="PO99" s="130"/>
      <c r="PP99" s="130"/>
      <c r="PQ99" s="130"/>
      <c r="PR99" s="130"/>
      <c r="PS99" s="130"/>
      <c r="PT99" s="130"/>
      <c r="PU99" s="130"/>
      <c r="PV99" s="130"/>
      <c r="PW99" s="130"/>
      <c r="PX99" s="130"/>
      <c r="PY99" s="130"/>
      <c r="PZ99" s="130"/>
      <c r="QA99" s="130"/>
      <c r="QB99" s="130"/>
      <c r="QC99" s="130"/>
      <c r="QD99" s="130"/>
      <c r="QE99" s="130"/>
      <c r="QF99" s="130"/>
      <c r="QG99" s="130"/>
      <c r="QH99" s="130"/>
      <c r="QI99" s="130"/>
      <c r="QJ99" s="130"/>
      <c r="QK99" s="130"/>
      <c r="QL99" s="130"/>
      <c r="QM99" s="130"/>
      <c r="QN99" s="130"/>
      <c r="QO99" s="130"/>
      <c r="QP99" s="130"/>
      <c r="QQ99" s="130"/>
      <c r="QR99" s="130"/>
      <c r="QS99" s="130"/>
      <c r="QT99" s="130"/>
      <c r="QU99" s="130"/>
      <c r="QV99" s="130"/>
      <c r="QW99" s="130"/>
      <c r="QX99" s="130"/>
      <c r="QY99" s="130"/>
      <c r="QZ99" s="130"/>
      <c r="RA99" s="130"/>
      <c r="RM99" s="142">
        <f>ROW()</f>
        <v>99</v>
      </c>
      <c r="RN99" s="27"/>
      <c r="RO99" s="27"/>
      <c r="RP99" s="141"/>
      <c r="RQ99" s="141"/>
      <c r="RR99" s="141"/>
      <c r="RS99" s="387"/>
      <c r="RT99" s="387"/>
      <c r="RU99" s="387"/>
      <c r="RV99" s="387"/>
      <c r="RW99" s="387"/>
      <c r="RX99" s="387"/>
      <c r="RY99" s="387"/>
      <c r="RZ99" s="387"/>
      <c r="SA99" s="141"/>
      <c r="SB99" s="141"/>
    </row>
    <row r="100" spans="1:496" x14ac:dyDescent="0.35"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Y100"/>
      <c r="Z100"/>
      <c r="AA100"/>
      <c r="AB100"/>
      <c r="AC100"/>
      <c r="AD100" s="157"/>
      <c r="AE100" s="157"/>
      <c r="AF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  <c r="DU100" s="130"/>
      <c r="DV100" s="130"/>
      <c r="DW100" s="130"/>
      <c r="DX100" s="130"/>
      <c r="DY100" s="130"/>
      <c r="DZ100" s="130"/>
      <c r="EA100" s="130"/>
      <c r="EB100" s="130"/>
      <c r="EC100" s="130"/>
      <c r="ED100" s="130"/>
      <c r="EE100" s="130"/>
      <c r="EF100" s="130"/>
      <c r="EG100" s="130"/>
      <c r="EH100" s="130"/>
      <c r="EI100" s="130"/>
      <c r="EJ100" s="130"/>
      <c r="EK100" s="130"/>
      <c r="EL100" s="130"/>
      <c r="EM100" s="130"/>
      <c r="EN100" s="130"/>
      <c r="EO100" s="130"/>
      <c r="EP100" s="130"/>
      <c r="EQ100" s="130"/>
      <c r="ER100" s="130"/>
      <c r="ES100" s="130"/>
      <c r="ET100" s="130"/>
      <c r="EU100" s="130"/>
      <c r="EV100" s="130"/>
      <c r="EW100" s="130"/>
      <c r="EX100" s="130"/>
      <c r="EY100" s="130"/>
      <c r="EZ100" s="130"/>
      <c r="FA100" s="130"/>
      <c r="FB100" s="130"/>
      <c r="FC100" s="130"/>
      <c r="HQ100" s="130"/>
      <c r="HR100" s="130"/>
      <c r="HS100" s="130"/>
      <c r="HT100" s="130"/>
      <c r="HU100" s="130"/>
      <c r="HV100" s="130"/>
      <c r="HW100" s="130"/>
      <c r="HX100" s="130"/>
      <c r="IG100" s="130"/>
      <c r="IH100" s="130"/>
      <c r="II100" s="130"/>
      <c r="IJ100" s="130"/>
      <c r="IK100" s="130"/>
      <c r="IL100" s="130"/>
      <c r="IM100" s="130"/>
      <c r="IN100" s="130"/>
      <c r="IO100" s="130"/>
      <c r="IP100" s="130"/>
      <c r="IQ100" s="130"/>
      <c r="IR100" s="130"/>
      <c r="IS100" s="130"/>
      <c r="MR100" s="27"/>
      <c r="MS100" s="27"/>
      <c r="MT100" s="27"/>
      <c r="MU100" s="27"/>
      <c r="MV100" s="27"/>
      <c r="MW100" s="27"/>
      <c r="MX100" s="27"/>
      <c r="MY100" s="27"/>
      <c r="MZ100" s="27"/>
      <c r="NA100" s="27"/>
      <c r="NB100" s="27"/>
      <c r="NC100" s="27"/>
      <c r="ND100" s="27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PA100" s="130"/>
      <c r="PB100" s="130"/>
      <c r="PC100" s="130"/>
      <c r="PD100" s="130"/>
      <c r="PE100" s="130"/>
      <c r="PF100" s="130"/>
      <c r="PG100" s="130"/>
      <c r="PH100" s="130"/>
      <c r="PI100" s="130"/>
      <c r="PJ100" s="130"/>
      <c r="PK100" s="130"/>
      <c r="PL100" s="130"/>
      <c r="PM100" s="130"/>
      <c r="PN100" s="130"/>
      <c r="PO100" s="130"/>
      <c r="PP100" s="130"/>
      <c r="PQ100" s="130"/>
      <c r="PR100" s="130"/>
      <c r="PS100" s="130"/>
      <c r="PT100" s="130"/>
      <c r="PU100" s="130"/>
      <c r="PV100" s="130"/>
      <c r="PW100" s="130"/>
      <c r="PX100" s="130"/>
      <c r="PY100" s="130"/>
      <c r="PZ100" s="130"/>
      <c r="QA100" s="130"/>
      <c r="QB100" s="130"/>
      <c r="QC100" s="130"/>
      <c r="QD100" s="130"/>
      <c r="QE100" s="130"/>
      <c r="QF100" s="130"/>
      <c r="QG100" s="130"/>
      <c r="QH100" s="130"/>
      <c r="QI100" s="130"/>
      <c r="QJ100" s="130"/>
      <c r="QK100" s="130"/>
      <c r="QL100" s="130"/>
      <c r="QM100" s="130"/>
      <c r="QN100" s="130"/>
      <c r="QO100" s="130"/>
      <c r="QP100" s="130"/>
      <c r="QQ100" s="130"/>
      <c r="QR100" s="130"/>
      <c r="QS100" s="130"/>
      <c r="QT100" s="130"/>
      <c r="QU100" s="130"/>
      <c r="QV100" s="130"/>
      <c r="QW100" s="130"/>
      <c r="QX100" s="130"/>
      <c r="QY100" s="130"/>
      <c r="QZ100" s="130"/>
      <c r="RA100" s="130"/>
      <c r="RM100" s="142">
        <f>ROW()</f>
        <v>100</v>
      </c>
      <c r="RN100" s="27" t="s">
        <v>229</v>
      </c>
      <c r="RO100" s="27"/>
      <c r="RP100" s="197"/>
      <c r="RQ100" s="197"/>
      <c r="RR100" s="197"/>
      <c r="RS100" s="196">
        <f>RT100</f>
        <v>278166172.02267998</v>
      </c>
      <c r="RT100" s="196">
        <f>RT82+RT64+RT46+RT28</f>
        <v>278166172.02267998</v>
      </c>
      <c r="RU100" s="196">
        <f>RV100-RT100</f>
        <v>489130751.21586996</v>
      </c>
      <c r="RV100" s="196">
        <f>RV82+RV64+RV46+RV28</f>
        <v>767296923.23854995</v>
      </c>
      <c r="RW100" s="196">
        <f>RX100-RV100</f>
        <v>242744538.98136783</v>
      </c>
      <c r="RX100" s="196">
        <f>RX82+RX64+RX46+RX28</f>
        <v>1010041462.2199178</v>
      </c>
      <c r="RY100" s="196">
        <f>RZ100-RX100</f>
        <v>798420262.43893814</v>
      </c>
      <c r="RZ100" s="196">
        <f>RZ82+RZ64+RZ46+RZ28</f>
        <v>1808461724.6588559</v>
      </c>
      <c r="SA100" s="197"/>
      <c r="SB100" s="197"/>
    </row>
    <row r="101" spans="1:496" x14ac:dyDescent="0.35"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Y101"/>
      <c r="Z101"/>
      <c r="AA101"/>
      <c r="AB101"/>
      <c r="AC101"/>
      <c r="AD101" s="157"/>
      <c r="AE101" s="157"/>
      <c r="AF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30"/>
      <c r="DC101" s="130"/>
      <c r="DD101" s="130"/>
      <c r="DE101" s="130"/>
      <c r="DF101" s="130"/>
      <c r="DG101" s="130"/>
      <c r="DH101" s="130"/>
      <c r="DI101" s="130"/>
      <c r="DJ101" s="130"/>
      <c r="DK101" s="130"/>
      <c r="DL101" s="130"/>
      <c r="DM101" s="130"/>
      <c r="DN101" s="130"/>
      <c r="DO101" s="130"/>
      <c r="DP101" s="130"/>
      <c r="DQ101" s="130"/>
      <c r="DR101" s="130"/>
      <c r="DS101" s="130"/>
      <c r="DT101" s="130"/>
      <c r="DU101" s="130"/>
      <c r="DV101" s="130"/>
      <c r="DW101" s="130"/>
      <c r="DX101" s="130"/>
      <c r="DY101" s="130"/>
      <c r="DZ101" s="130"/>
      <c r="EA101" s="130"/>
      <c r="EB101" s="130"/>
      <c r="EC101" s="130"/>
      <c r="ED101" s="130"/>
      <c r="EE101" s="130"/>
      <c r="EF101" s="130"/>
      <c r="EG101" s="130"/>
      <c r="EH101" s="130"/>
      <c r="EI101" s="130"/>
      <c r="EJ101" s="130"/>
      <c r="EK101" s="130"/>
      <c r="EL101" s="130"/>
      <c r="EM101" s="130"/>
      <c r="EN101" s="130"/>
      <c r="EO101" s="130"/>
      <c r="EP101" s="130"/>
      <c r="EQ101" s="130"/>
      <c r="ER101" s="130"/>
      <c r="ES101" s="130"/>
      <c r="ET101" s="130"/>
      <c r="EU101" s="130"/>
      <c r="EV101" s="130"/>
      <c r="EW101" s="130"/>
      <c r="EX101" s="130"/>
      <c r="EY101" s="130"/>
      <c r="EZ101" s="130"/>
      <c r="FA101" s="130"/>
      <c r="FB101" s="130"/>
      <c r="FC101" s="130"/>
      <c r="HQ101" s="130"/>
      <c r="HR101" s="130"/>
      <c r="HS101" s="130"/>
      <c r="HT101" s="130"/>
      <c r="HU101" s="130"/>
      <c r="HV101" s="130"/>
      <c r="HW101" s="130"/>
      <c r="HX101" s="130"/>
      <c r="IG101" s="130"/>
      <c r="IH101" s="130"/>
      <c r="II101" s="130"/>
      <c r="IJ101" s="130"/>
      <c r="IK101" s="130"/>
      <c r="IL101" s="130"/>
      <c r="IM101" s="130"/>
      <c r="IN101" s="130"/>
      <c r="IO101" s="130"/>
      <c r="IP101" s="130"/>
      <c r="IQ101" s="130"/>
      <c r="IR101" s="130"/>
      <c r="IS101" s="130"/>
      <c r="MR101" s="27"/>
      <c r="MS101" s="27"/>
      <c r="MT101" s="27"/>
      <c r="MU101" s="27"/>
      <c r="MV101" s="27"/>
      <c r="MW101" s="27"/>
      <c r="MX101" s="27"/>
      <c r="MY101" s="27"/>
      <c r="MZ101" s="27"/>
      <c r="NA101" s="27"/>
      <c r="NB101" s="27"/>
      <c r="NC101" s="27"/>
      <c r="ND101" s="27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PA101" s="130"/>
      <c r="PB101" s="130"/>
      <c r="PC101" s="130"/>
      <c r="PD101" s="130"/>
      <c r="PE101" s="130"/>
      <c r="PF101" s="130"/>
      <c r="PG101" s="130"/>
      <c r="PH101" s="130"/>
      <c r="PI101" s="130"/>
      <c r="PJ101" s="130"/>
      <c r="PK101" s="130"/>
      <c r="PL101" s="130"/>
      <c r="PM101" s="130"/>
      <c r="PN101" s="130"/>
      <c r="PO101" s="130"/>
      <c r="PP101" s="130"/>
      <c r="PQ101" s="130"/>
      <c r="PR101" s="130"/>
      <c r="PS101" s="130"/>
      <c r="PT101" s="130"/>
      <c r="PU101" s="130"/>
      <c r="PV101" s="130"/>
      <c r="PW101" s="130"/>
      <c r="PX101" s="130"/>
      <c r="PY101" s="130"/>
      <c r="PZ101" s="130"/>
      <c r="QA101" s="130"/>
      <c r="QB101" s="130"/>
      <c r="QC101" s="130"/>
      <c r="QD101" s="130"/>
      <c r="QE101" s="130"/>
      <c r="QF101" s="130"/>
      <c r="QG101" s="130"/>
      <c r="QH101" s="130"/>
      <c r="QI101" s="130"/>
      <c r="QJ101" s="130"/>
      <c r="QK101" s="130"/>
      <c r="QL101" s="130"/>
      <c r="QM101" s="130"/>
      <c r="QN101" s="130"/>
      <c r="QO101" s="130"/>
      <c r="QP101" s="130"/>
      <c r="QQ101" s="130"/>
      <c r="QR101" s="130"/>
      <c r="QS101" s="130"/>
      <c r="QT101" s="130"/>
      <c r="QU101" s="130"/>
      <c r="QV101" s="130"/>
      <c r="QW101" s="130"/>
      <c r="QX101" s="130"/>
      <c r="QY101" s="130"/>
      <c r="QZ101" s="130"/>
      <c r="RA101" s="130"/>
      <c r="RM101" s="142">
        <f>ROW()</f>
        <v>101</v>
      </c>
      <c r="RN101" s="27" t="s">
        <v>236</v>
      </c>
      <c r="RO101" s="27"/>
      <c r="RP101" s="235"/>
      <c r="RQ101" s="235"/>
      <c r="RR101" s="235"/>
      <c r="RS101" s="234">
        <f t="shared" ref="RS101:RZ101" si="250">RS83+RS65+RS47+RS29</f>
        <v>-3319376.3588740001</v>
      </c>
      <c r="RT101" s="234">
        <f t="shared" si="250"/>
        <v>-3319376.3588740001</v>
      </c>
      <c r="RU101" s="234">
        <f t="shared" si="250"/>
        <v>-30874063.627619997</v>
      </c>
      <c r="RV101" s="234">
        <f t="shared" si="250"/>
        <v>-34193439.98649399</v>
      </c>
      <c r="RW101" s="234">
        <f t="shared" si="250"/>
        <v>-27517893.943736006</v>
      </c>
      <c r="RX101" s="234">
        <f t="shared" si="250"/>
        <v>-61711333.930229999</v>
      </c>
      <c r="RY101" s="234">
        <f t="shared" si="250"/>
        <v>-82637837.478472009</v>
      </c>
      <c r="RZ101" s="234">
        <f t="shared" si="250"/>
        <v>-144349171.40870202</v>
      </c>
      <c r="SA101" s="235"/>
      <c r="SB101" s="235"/>
    </row>
    <row r="102" spans="1:496" x14ac:dyDescent="0.35"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Y102"/>
      <c r="Z102"/>
      <c r="AA102"/>
      <c r="AB102"/>
      <c r="AC102"/>
      <c r="AD102" s="157"/>
      <c r="AE102" s="157"/>
      <c r="AF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  <c r="CW102" s="130"/>
      <c r="CX102" s="130"/>
      <c r="CY102" s="130"/>
      <c r="CZ102" s="130"/>
      <c r="DA102" s="130"/>
      <c r="DB102" s="130"/>
      <c r="DC102" s="130"/>
      <c r="DD102" s="130"/>
      <c r="DE102" s="130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0"/>
      <c r="DR102" s="130"/>
      <c r="DS102" s="130"/>
      <c r="DT102" s="130"/>
      <c r="DU102" s="130"/>
      <c r="DV102" s="130"/>
      <c r="DW102" s="130"/>
      <c r="DX102" s="130"/>
      <c r="DY102" s="130"/>
      <c r="DZ102" s="130"/>
      <c r="EA102" s="130"/>
      <c r="EB102" s="130"/>
      <c r="EC102" s="130"/>
      <c r="ED102" s="130"/>
      <c r="EE102" s="130"/>
      <c r="EF102" s="130"/>
      <c r="EG102" s="130"/>
      <c r="EH102" s="130"/>
      <c r="EI102" s="130"/>
      <c r="EJ102" s="130"/>
      <c r="EK102" s="130"/>
      <c r="EL102" s="130"/>
      <c r="EM102" s="130"/>
      <c r="EN102" s="130"/>
      <c r="EO102" s="130"/>
      <c r="EP102" s="130"/>
      <c r="EQ102" s="130"/>
      <c r="ER102" s="130"/>
      <c r="ES102" s="130"/>
      <c r="ET102" s="130"/>
      <c r="EU102" s="130"/>
      <c r="EV102" s="130"/>
      <c r="EW102" s="130"/>
      <c r="EX102" s="130"/>
      <c r="EY102" s="130"/>
      <c r="EZ102" s="130"/>
      <c r="FA102" s="130"/>
      <c r="FB102" s="130"/>
      <c r="FC102" s="130"/>
      <c r="HQ102" s="130"/>
      <c r="HR102" s="130"/>
      <c r="HS102" s="130"/>
      <c r="HT102" s="130"/>
      <c r="HU102" s="130"/>
      <c r="HV102" s="130"/>
      <c r="HW102" s="130"/>
      <c r="HX102" s="130"/>
      <c r="IG102" s="130"/>
      <c r="IH102" s="130"/>
      <c r="II102" s="130"/>
      <c r="IJ102" s="130"/>
      <c r="IK102" s="130"/>
      <c r="IL102" s="130"/>
      <c r="IM102" s="130"/>
      <c r="IN102" s="130"/>
      <c r="IO102" s="130"/>
      <c r="IP102" s="130"/>
      <c r="IQ102" s="130"/>
      <c r="IR102" s="130"/>
      <c r="IS102" s="130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PA102" s="130"/>
      <c r="PB102" s="130"/>
      <c r="PC102" s="130"/>
      <c r="PD102" s="130"/>
      <c r="PE102" s="130"/>
      <c r="PF102" s="130"/>
      <c r="PG102" s="130"/>
      <c r="PH102" s="130"/>
      <c r="PI102" s="130"/>
      <c r="PJ102" s="130"/>
      <c r="PK102" s="130"/>
      <c r="PL102" s="130"/>
      <c r="PM102" s="130"/>
      <c r="PN102" s="130"/>
      <c r="PO102" s="130"/>
      <c r="PP102" s="130"/>
      <c r="PQ102" s="130"/>
      <c r="PR102" s="130"/>
      <c r="PS102" s="130"/>
      <c r="PT102" s="130"/>
      <c r="PU102" s="130"/>
      <c r="PV102" s="130"/>
      <c r="PW102" s="130"/>
      <c r="PX102" s="130"/>
      <c r="PY102" s="130"/>
      <c r="PZ102" s="130"/>
      <c r="QA102" s="130"/>
      <c r="QB102" s="130"/>
      <c r="QC102" s="130"/>
      <c r="QD102" s="130"/>
      <c r="QE102" s="130"/>
      <c r="QF102" s="130"/>
      <c r="QG102" s="130"/>
      <c r="QH102" s="130"/>
      <c r="QI102" s="130"/>
      <c r="QJ102" s="130"/>
      <c r="QK102" s="130"/>
      <c r="QL102" s="130"/>
      <c r="QM102" s="130"/>
      <c r="QN102" s="130"/>
      <c r="QO102" s="130"/>
      <c r="QP102" s="130"/>
      <c r="QQ102" s="130"/>
      <c r="QR102" s="130"/>
      <c r="QS102" s="130"/>
      <c r="QT102" s="130"/>
      <c r="QU102" s="130"/>
      <c r="QV102" s="130"/>
      <c r="QW102" s="130"/>
      <c r="QX102" s="130"/>
      <c r="QY102" s="130"/>
      <c r="QZ102" s="130"/>
      <c r="RA102" s="130"/>
      <c r="RM102" s="142">
        <f>ROW()</f>
        <v>102</v>
      </c>
      <c r="RN102" s="27" t="s">
        <v>241</v>
      </c>
      <c r="RO102" s="27"/>
      <c r="RP102" s="290"/>
      <c r="RQ102" s="290"/>
      <c r="RR102" s="290"/>
      <c r="RS102" s="289">
        <f>RT102</f>
        <v>-2718218.5895580002</v>
      </c>
      <c r="RT102" s="289">
        <f>RT84+RT66+RT48+RT30</f>
        <v>-2718218.5895580002</v>
      </c>
      <c r="RU102" s="289">
        <f>RV102-RT102</f>
        <v>-9432940.2139819991</v>
      </c>
      <c r="RV102" s="289">
        <f>RV84+RV66+RV48+RV30</f>
        <v>-12151158.803539999</v>
      </c>
      <c r="RW102" s="289">
        <f>RX102-RV102</f>
        <v>-9742279.0986080021</v>
      </c>
      <c r="RX102" s="289">
        <f>RX84+RX66+RX48+RX30</f>
        <v>-21893437.902148001</v>
      </c>
      <c r="RY102" s="289">
        <f>RZ102-RX102</f>
        <v>-24501870.915441982</v>
      </c>
      <c r="RZ102" s="289">
        <f>RZ84+RZ66+RZ48+RZ30</f>
        <v>-46395308.817589983</v>
      </c>
      <c r="SA102" s="290"/>
      <c r="SB102" s="290"/>
    </row>
    <row r="103" spans="1:496" ht="15" thickBot="1" x14ac:dyDescent="0.4"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Y103"/>
      <c r="Z103"/>
      <c r="AA103"/>
      <c r="AB103"/>
      <c r="AC103"/>
      <c r="AD103" s="157"/>
      <c r="AE103" s="157"/>
      <c r="AF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130"/>
      <c r="CR103" s="130"/>
      <c r="CS103" s="130"/>
      <c r="CT103" s="130"/>
      <c r="CU103" s="130"/>
      <c r="CV103" s="130"/>
      <c r="CW103" s="130"/>
      <c r="CX103" s="130"/>
      <c r="CY103" s="130"/>
      <c r="CZ103" s="130"/>
      <c r="DA103" s="130"/>
      <c r="DB103" s="130"/>
      <c r="DC103" s="130"/>
      <c r="DD103" s="130"/>
      <c r="DE103" s="130"/>
      <c r="DF103" s="130"/>
      <c r="DG103" s="130"/>
      <c r="DH103" s="130"/>
      <c r="DI103" s="130"/>
      <c r="DJ103" s="130"/>
      <c r="DK103" s="130"/>
      <c r="DL103" s="130"/>
      <c r="DM103" s="130"/>
      <c r="DN103" s="130"/>
      <c r="DO103" s="130"/>
      <c r="DP103" s="130"/>
      <c r="DQ103" s="130"/>
      <c r="DR103" s="130"/>
      <c r="DS103" s="130"/>
      <c r="DT103" s="130"/>
      <c r="DU103" s="130"/>
      <c r="DV103" s="130"/>
      <c r="DW103" s="130"/>
      <c r="DX103" s="130"/>
      <c r="DY103" s="130"/>
      <c r="DZ103" s="130"/>
      <c r="EA103" s="130"/>
      <c r="EB103" s="130"/>
      <c r="EC103" s="130"/>
      <c r="ED103" s="130"/>
      <c r="EE103" s="130"/>
      <c r="EF103" s="130"/>
      <c r="EG103" s="130"/>
      <c r="EH103" s="130"/>
      <c r="EI103" s="130"/>
      <c r="EJ103" s="130"/>
      <c r="EK103" s="130"/>
      <c r="EL103" s="130"/>
      <c r="EM103" s="130"/>
      <c r="EN103" s="130"/>
      <c r="EO103" s="130"/>
      <c r="EP103" s="130"/>
      <c r="EQ103" s="130"/>
      <c r="ER103" s="130"/>
      <c r="ES103" s="130"/>
      <c r="ET103" s="130"/>
      <c r="EU103" s="130"/>
      <c r="EV103" s="130"/>
      <c r="EW103" s="130"/>
      <c r="EX103" s="130"/>
      <c r="EY103" s="130"/>
      <c r="EZ103" s="130"/>
      <c r="FA103" s="130"/>
      <c r="FB103" s="130"/>
      <c r="FC103" s="130"/>
      <c r="HQ103" s="130"/>
      <c r="HR103" s="130"/>
      <c r="HS103" s="130"/>
      <c r="HT103" s="130"/>
      <c r="HU103" s="130"/>
      <c r="HV103" s="130"/>
      <c r="HW103" s="130"/>
      <c r="HX103" s="130"/>
      <c r="IG103" s="130"/>
      <c r="IH103" s="130"/>
      <c r="II103" s="130"/>
      <c r="IJ103" s="130"/>
      <c r="IK103" s="130"/>
      <c r="IL103" s="130"/>
      <c r="IM103" s="130"/>
      <c r="IN103" s="130"/>
      <c r="IO103" s="130"/>
      <c r="IP103" s="130"/>
      <c r="IQ103" s="130"/>
      <c r="IR103" s="130"/>
      <c r="IS103" s="130"/>
      <c r="MR103" s="27"/>
      <c r="MS103" s="27"/>
      <c r="MT103" s="27"/>
      <c r="MU103" s="27"/>
      <c r="MV103" s="27"/>
      <c r="MW103" s="27"/>
      <c r="MX103" s="27"/>
      <c r="MY103" s="27"/>
      <c r="MZ103" s="27"/>
      <c r="NA103" s="27"/>
      <c r="NB103" s="27"/>
      <c r="NC103" s="27"/>
      <c r="ND103" s="27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PA103" s="130"/>
      <c r="PB103" s="130"/>
      <c r="PC103" s="130"/>
      <c r="PD103" s="130"/>
      <c r="PE103" s="130"/>
      <c r="PF103" s="130"/>
      <c r="PG103" s="130"/>
      <c r="PH103" s="130"/>
      <c r="PI103" s="130"/>
      <c r="PJ103" s="130"/>
      <c r="PK103" s="130"/>
      <c r="PL103" s="130"/>
      <c r="PM103" s="130"/>
      <c r="PN103" s="130"/>
      <c r="PO103" s="130"/>
      <c r="PP103" s="130"/>
      <c r="PQ103" s="130"/>
      <c r="PR103" s="130"/>
      <c r="PS103" s="130"/>
      <c r="PT103" s="130"/>
      <c r="PU103" s="130"/>
      <c r="PV103" s="130"/>
      <c r="PW103" s="130"/>
      <c r="PX103" s="130"/>
      <c r="PY103" s="130"/>
      <c r="PZ103" s="130"/>
      <c r="QA103" s="130"/>
      <c r="QB103" s="130"/>
      <c r="QC103" s="130"/>
      <c r="QD103" s="130"/>
      <c r="QE103" s="130"/>
      <c r="QF103" s="130"/>
      <c r="QG103" s="130"/>
      <c r="QH103" s="130"/>
      <c r="QI103" s="130"/>
      <c r="QJ103" s="130"/>
      <c r="QK103" s="130"/>
      <c r="QL103" s="130"/>
      <c r="QM103" s="130"/>
      <c r="QN103" s="130"/>
      <c r="QO103" s="130"/>
      <c r="QP103" s="130"/>
      <c r="QQ103" s="130"/>
      <c r="QR103" s="130"/>
      <c r="QS103" s="130"/>
      <c r="QT103" s="130"/>
      <c r="QU103" s="130"/>
      <c r="QV103" s="130"/>
      <c r="QW103" s="130"/>
      <c r="QX103" s="130"/>
      <c r="QY103" s="130"/>
      <c r="QZ103" s="130"/>
      <c r="RA103" s="130"/>
      <c r="RM103" s="142">
        <f>ROW()</f>
        <v>103</v>
      </c>
      <c r="RN103" s="27" t="s">
        <v>246</v>
      </c>
      <c r="RO103" s="27"/>
      <c r="RP103" s="424"/>
      <c r="RQ103" s="424"/>
      <c r="RR103" s="424"/>
      <c r="RS103" s="424">
        <f>SUM(RS100:RS102)</f>
        <v>272128577.07424796</v>
      </c>
      <c r="RT103" s="424">
        <f t="shared" ref="RT103:RZ103" si="251">SUM(RT100:RT102)</f>
        <v>272128577.07424796</v>
      </c>
      <c r="RU103" s="424">
        <f t="shared" si="251"/>
        <v>448823747.374268</v>
      </c>
      <c r="RV103" s="424">
        <f t="shared" si="251"/>
        <v>720952324.44851601</v>
      </c>
      <c r="RW103" s="424">
        <f t="shared" si="251"/>
        <v>205484365.93902379</v>
      </c>
      <c r="RX103" s="424">
        <f t="shared" si="251"/>
        <v>926436690.38753974</v>
      </c>
      <c r="RY103" s="424">
        <f t="shared" si="251"/>
        <v>691280554.04502416</v>
      </c>
      <c r="RZ103" s="424">
        <f t="shared" si="251"/>
        <v>1617717244.432564</v>
      </c>
      <c r="SA103" s="424"/>
      <c r="SB103" s="424"/>
    </row>
    <row r="104" spans="1:496" ht="15" thickTop="1" x14ac:dyDescent="0.35"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X104"/>
      <c r="Y104"/>
      <c r="Z104"/>
      <c r="AA104"/>
      <c r="AB104"/>
      <c r="AC104" s="157"/>
      <c r="AD104" s="157"/>
      <c r="AE104" s="157"/>
      <c r="AF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0"/>
      <c r="DK104" s="130"/>
      <c r="DL104" s="130"/>
      <c r="DM104" s="130"/>
      <c r="DN104" s="130"/>
      <c r="DO104" s="130"/>
      <c r="DP104" s="130"/>
      <c r="DQ104" s="130"/>
      <c r="DR104" s="130"/>
      <c r="DS104" s="130"/>
      <c r="DT104" s="130"/>
      <c r="DU104" s="130"/>
      <c r="DV104" s="130"/>
      <c r="DW104" s="130"/>
      <c r="DX104" s="130"/>
      <c r="DY104" s="130"/>
      <c r="DZ104" s="130"/>
      <c r="EA104" s="130"/>
      <c r="EB104" s="130"/>
      <c r="EC104" s="130"/>
      <c r="ED104" s="130"/>
      <c r="EE104" s="130"/>
      <c r="EF104" s="130"/>
      <c r="EG104" s="130"/>
      <c r="EH104" s="130"/>
      <c r="EI104" s="130"/>
      <c r="EJ104" s="130"/>
      <c r="EK104" s="130"/>
      <c r="EL104" s="130"/>
      <c r="EM104" s="130"/>
      <c r="EN104" s="130"/>
      <c r="EO104" s="130"/>
      <c r="EP104" s="130"/>
      <c r="EQ104" s="130"/>
      <c r="ER104" s="130"/>
      <c r="ES104" s="130"/>
      <c r="ET104" s="130"/>
      <c r="EU104" s="130"/>
      <c r="EV104" s="130"/>
      <c r="EW104" s="130"/>
      <c r="EX104" s="130"/>
      <c r="EY104" s="130"/>
      <c r="EZ104" s="130"/>
      <c r="FA104" s="130"/>
      <c r="FB104" s="130"/>
      <c r="FC104" s="130"/>
      <c r="HQ104" s="130"/>
      <c r="HR104" s="130"/>
      <c r="HS104" s="130"/>
      <c r="HT104" s="130"/>
      <c r="HU104" s="130"/>
      <c r="HV104" s="130"/>
      <c r="HW104" s="130"/>
      <c r="HX104" s="130"/>
      <c r="IG104" s="130"/>
      <c r="IH104" s="130"/>
      <c r="II104" s="130"/>
      <c r="IJ104" s="130"/>
      <c r="IK104" s="130"/>
      <c r="IL104" s="130"/>
      <c r="IM104" s="130"/>
      <c r="IN104" s="130"/>
      <c r="IO104" s="130"/>
      <c r="IP104" s="130"/>
      <c r="IQ104" s="130"/>
      <c r="IR104" s="130"/>
      <c r="IS104" s="130"/>
      <c r="MR104" s="27"/>
      <c r="MS104" s="27"/>
      <c r="MT104" s="27"/>
      <c r="MU104" s="27"/>
      <c r="MV104" s="27"/>
      <c r="MW104" s="27"/>
      <c r="MX104" s="27"/>
      <c r="MY104" s="27"/>
      <c r="MZ104" s="27"/>
      <c r="NA104" s="27"/>
      <c r="NB104" s="27"/>
      <c r="NC104" s="27"/>
      <c r="ND104" s="27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PA104" s="130"/>
      <c r="PB104" s="130"/>
      <c r="PC104" s="130"/>
      <c r="PD104" s="130"/>
      <c r="PE104" s="130"/>
      <c r="PF104" s="130"/>
      <c r="PG104" s="130"/>
      <c r="PH104" s="130"/>
      <c r="PI104" s="130"/>
      <c r="PJ104" s="130"/>
      <c r="PK104" s="130"/>
      <c r="PL104" s="130"/>
      <c r="PM104" s="130"/>
      <c r="PN104" s="130"/>
      <c r="PO104" s="130"/>
      <c r="PP104" s="130"/>
      <c r="PQ104" s="130"/>
      <c r="PR104" s="130"/>
      <c r="PS104" s="130"/>
      <c r="PT104" s="130"/>
      <c r="PU104" s="130"/>
      <c r="PV104" s="130"/>
      <c r="PW104" s="130"/>
      <c r="PX104" s="130"/>
      <c r="PY104" s="130"/>
      <c r="PZ104" s="130"/>
      <c r="QA104" s="130"/>
      <c r="QB104" s="130"/>
      <c r="QC104" s="130"/>
      <c r="QD104" s="130"/>
      <c r="QE104" s="130"/>
      <c r="QF104" s="130"/>
      <c r="QG104" s="130"/>
      <c r="QH104" s="130"/>
      <c r="QI104" s="130"/>
      <c r="QJ104" s="130"/>
      <c r="QK104" s="130"/>
      <c r="QL104" s="130"/>
      <c r="QM104" s="130"/>
      <c r="QN104" s="130"/>
      <c r="QO104" s="130"/>
      <c r="QP104" s="130"/>
      <c r="QQ104" s="130"/>
      <c r="QR104" s="130"/>
      <c r="QS104" s="130"/>
      <c r="QT104" s="130"/>
      <c r="QU104" s="130"/>
      <c r="QV104" s="130"/>
      <c r="QW104" s="130"/>
      <c r="QX104" s="130"/>
      <c r="QY104" s="130"/>
      <c r="QZ104" s="130"/>
      <c r="RA104" s="130"/>
      <c r="RM104" s="142">
        <f>ROW()</f>
        <v>104</v>
      </c>
      <c r="RN104" s="130"/>
      <c r="RO104" s="130"/>
      <c r="RP104" s="130"/>
      <c r="RQ104" s="130"/>
      <c r="RR104" s="130"/>
      <c r="RS104" s="130"/>
      <c r="RT104" s="130"/>
      <c r="RU104" s="130"/>
      <c r="RV104" s="130"/>
      <c r="RW104" s="130"/>
      <c r="RX104" s="130"/>
      <c r="RY104" s="130"/>
      <c r="RZ104" s="130"/>
      <c r="SA104" s="130"/>
      <c r="SB104" s="130"/>
    </row>
    <row r="105" spans="1:496" x14ac:dyDescent="0.35"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X105"/>
      <c r="Y105"/>
      <c r="Z105"/>
      <c r="AA105"/>
      <c r="AB105"/>
      <c r="AC105" s="157"/>
      <c r="AD105" s="157"/>
      <c r="AE105" s="157"/>
      <c r="AF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30"/>
      <c r="DC105" s="130"/>
      <c r="DD105" s="130"/>
      <c r="DE105" s="130"/>
      <c r="DF105" s="130"/>
      <c r="DG105" s="130"/>
      <c r="DH105" s="130"/>
      <c r="DI105" s="130"/>
      <c r="DJ105" s="130"/>
      <c r="DK105" s="130"/>
      <c r="DL105" s="130"/>
      <c r="DM105" s="130"/>
      <c r="DN105" s="130"/>
      <c r="DO105" s="130"/>
      <c r="DP105" s="130"/>
      <c r="DQ105" s="130"/>
      <c r="DR105" s="130"/>
      <c r="DS105" s="130"/>
      <c r="DT105" s="130"/>
      <c r="DU105" s="130"/>
      <c r="DV105" s="130"/>
      <c r="DW105" s="130"/>
      <c r="DX105" s="130"/>
      <c r="DY105" s="130"/>
      <c r="DZ105" s="130"/>
      <c r="EA105" s="130"/>
      <c r="EB105" s="130"/>
      <c r="EC105" s="130"/>
      <c r="ED105" s="130"/>
      <c r="EE105" s="130"/>
      <c r="EF105" s="130"/>
      <c r="EG105" s="130"/>
      <c r="EH105" s="130"/>
      <c r="EI105" s="130"/>
      <c r="EJ105" s="130"/>
      <c r="EK105" s="130"/>
      <c r="EL105" s="130"/>
      <c r="EM105" s="130"/>
      <c r="EN105" s="130"/>
      <c r="EO105" s="130"/>
      <c r="EP105" s="130"/>
      <c r="EQ105" s="130"/>
      <c r="ER105" s="130"/>
      <c r="ES105" s="130"/>
      <c r="ET105" s="130"/>
      <c r="EU105" s="130"/>
      <c r="EV105" s="130"/>
      <c r="EW105" s="130"/>
      <c r="EX105" s="130"/>
      <c r="EY105" s="130"/>
      <c r="EZ105" s="130"/>
      <c r="FA105" s="130"/>
      <c r="FB105" s="130"/>
      <c r="FC105" s="130"/>
      <c r="HQ105" s="130"/>
      <c r="HR105" s="130"/>
      <c r="HS105" s="130"/>
      <c r="HT105" s="130"/>
      <c r="HU105" s="130"/>
      <c r="HV105" s="130"/>
      <c r="HW105" s="130"/>
      <c r="HX105" s="130"/>
      <c r="IG105" s="130"/>
      <c r="IH105" s="130"/>
      <c r="II105" s="130"/>
      <c r="IJ105" s="130"/>
      <c r="IK105" s="130"/>
      <c r="IL105" s="130"/>
      <c r="IM105" s="130"/>
      <c r="IN105" s="130"/>
      <c r="IO105" s="130"/>
      <c r="IP105" s="130"/>
      <c r="IQ105" s="130"/>
      <c r="IR105" s="130"/>
      <c r="IS105" s="130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PA105" s="130"/>
      <c r="PB105" s="130"/>
      <c r="PC105" s="130"/>
      <c r="PD105" s="130"/>
      <c r="PE105" s="130"/>
      <c r="PF105" s="130"/>
      <c r="PG105" s="130"/>
      <c r="PH105" s="130"/>
      <c r="PI105" s="130"/>
      <c r="PJ105" s="130"/>
      <c r="PK105" s="130"/>
      <c r="PL105" s="130"/>
      <c r="PM105" s="130"/>
      <c r="PN105" s="130"/>
      <c r="PO105" s="130"/>
      <c r="PP105" s="130"/>
      <c r="PQ105" s="130"/>
      <c r="PR105" s="130"/>
      <c r="PS105" s="130"/>
      <c r="PT105" s="130"/>
      <c r="PU105" s="130"/>
      <c r="PV105" s="130"/>
      <c r="PW105" s="130"/>
      <c r="PX105" s="130"/>
      <c r="PY105" s="130"/>
      <c r="PZ105" s="130"/>
      <c r="QA105" s="130"/>
      <c r="QB105" s="130"/>
      <c r="QC105" s="130"/>
      <c r="QD105" s="130"/>
      <c r="QE105" s="130"/>
      <c r="QF105" s="130"/>
      <c r="QG105" s="130"/>
      <c r="QH105" s="130"/>
      <c r="QI105" s="130"/>
      <c r="QJ105" s="130"/>
      <c r="QK105" s="130"/>
      <c r="QL105" s="130"/>
      <c r="QM105" s="130"/>
      <c r="QN105" s="130"/>
      <c r="QO105" s="130"/>
      <c r="QP105" s="130"/>
      <c r="QQ105" s="130"/>
      <c r="QR105" s="130"/>
      <c r="QS105" s="130"/>
      <c r="QT105" s="130"/>
      <c r="QU105" s="130"/>
      <c r="QV105" s="130"/>
      <c r="QW105" s="130"/>
      <c r="QX105" s="130"/>
      <c r="QY105" s="130"/>
      <c r="QZ105" s="130"/>
      <c r="RA105" s="130"/>
      <c r="RM105" s="142">
        <f>ROW()</f>
        <v>105</v>
      </c>
      <c r="RN105" s="130"/>
      <c r="RO105" s="130"/>
      <c r="RP105" s="130"/>
      <c r="RQ105" s="130"/>
      <c r="RR105" s="130"/>
      <c r="RS105" s="130"/>
      <c r="RT105" s="130"/>
      <c r="RU105" s="130"/>
      <c r="RV105" s="130"/>
      <c r="RW105" s="130"/>
      <c r="RX105" s="130"/>
      <c r="RY105" s="130"/>
      <c r="RZ105" s="130"/>
      <c r="SA105" s="130"/>
      <c r="SB105" s="130"/>
    </row>
    <row r="106" spans="1:496" x14ac:dyDescent="0.35"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X106"/>
      <c r="Y106"/>
      <c r="Z106"/>
      <c r="AA106"/>
      <c r="AB106"/>
      <c r="AC106" s="157"/>
      <c r="AD106" s="157"/>
      <c r="AE106" s="157"/>
      <c r="AF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30"/>
      <c r="ES106" s="130"/>
      <c r="ET106" s="130"/>
      <c r="EU106" s="130"/>
      <c r="EV106" s="130"/>
      <c r="EW106" s="130"/>
      <c r="EX106" s="130"/>
      <c r="EY106" s="130"/>
      <c r="EZ106" s="130"/>
      <c r="FA106" s="130"/>
      <c r="FB106" s="130"/>
      <c r="FC106" s="130"/>
      <c r="HQ106" s="130"/>
      <c r="HR106" s="130"/>
      <c r="HS106" s="130"/>
      <c r="HT106" s="130"/>
      <c r="HU106" s="130"/>
      <c r="HV106" s="130"/>
      <c r="HW106" s="130"/>
      <c r="HX106" s="130"/>
      <c r="IG106" s="130"/>
      <c r="IH106" s="130"/>
      <c r="II106" s="130"/>
      <c r="IJ106" s="130"/>
      <c r="IK106" s="130"/>
      <c r="IL106" s="130"/>
      <c r="IM106" s="130"/>
      <c r="IN106" s="130"/>
      <c r="IO106" s="130"/>
      <c r="IP106" s="130"/>
      <c r="IQ106" s="130"/>
      <c r="IR106" s="130"/>
      <c r="IS106" s="130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PA106" s="130"/>
      <c r="PB106" s="130"/>
      <c r="PC106" s="130"/>
      <c r="PD106" s="130"/>
      <c r="PE106" s="130"/>
      <c r="PF106" s="130"/>
      <c r="PG106" s="130"/>
      <c r="PH106" s="130"/>
      <c r="PI106" s="130"/>
      <c r="PJ106" s="130"/>
      <c r="PK106" s="130"/>
      <c r="PL106" s="130"/>
      <c r="PM106" s="130"/>
      <c r="PN106" s="130"/>
      <c r="PO106" s="130"/>
      <c r="PP106" s="130"/>
      <c r="PQ106" s="130"/>
      <c r="PR106" s="130"/>
      <c r="PS106" s="130"/>
      <c r="PT106" s="130"/>
      <c r="PU106" s="130"/>
      <c r="PV106" s="130"/>
      <c r="PW106" s="130"/>
      <c r="PX106" s="130"/>
      <c r="PY106" s="130"/>
      <c r="PZ106" s="130"/>
      <c r="QA106" s="130"/>
      <c r="QB106" s="130"/>
      <c r="QC106" s="130"/>
      <c r="QD106" s="130"/>
      <c r="QE106" s="130"/>
      <c r="QF106" s="130"/>
      <c r="QG106" s="130"/>
      <c r="QH106" s="130"/>
      <c r="QI106" s="130"/>
      <c r="QJ106" s="130"/>
      <c r="QK106" s="130"/>
      <c r="QL106" s="130"/>
      <c r="QM106" s="130"/>
      <c r="QN106" s="130"/>
      <c r="QO106" s="130"/>
      <c r="QP106" s="130"/>
      <c r="QQ106" s="130"/>
      <c r="QR106" s="130"/>
      <c r="QS106" s="130"/>
      <c r="QT106" s="130"/>
      <c r="QU106" s="130"/>
      <c r="QV106" s="130"/>
      <c r="QW106" s="130"/>
      <c r="QX106" s="130"/>
      <c r="QY106" s="130"/>
      <c r="QZ106" s="130"/>
      <c r="RA106" s="130"/>
      <c r="RM106" s="142">
        <f>ROW()</f>
        <v>106</v>
      </c>
      <c r="RN106" s="399" t="s">
        <v>262</v>
      </c>
      <c r="RO106" s="130"/>
      <c r="RP106" s="130"/>
      <c r="RQ106" s="130"/>
      <c r="RR106" s="130"/>
      <c r="RS106" s="130"/>
      <c r="RT106" s="130"/>
      <c r="RU106" s="130"/>
      <c r="RV106" s="130"/>
      <c r="RW106" s="130"/>
      <c r="RX106" s="130"/>
      <c r="RY106" s="130"/>
      <c r="RZ106" s="130"/>
      <c r="SA106" s="130"/>
      <c r="SB106" s="130"/>
    </row>
    <row r="107" spans="1:496" x14ac:dyDescent="0.35"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X107"/>
      <c r="Y107"/>
      <c r="Z107"/>
      <c r="AA107"/>
      <c r="AB107"/>
      <c r="AC107" s="157"/>
      <c r="AD107" s="157"/>
      <c r="AE107" s="157"/>
      <c r="AF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30"/>
      <c r="DC107" s="130"/>
      <c r="DD107" s="130"/>
      <c r="DE107" s="130"/>
      <c r="DF107" s="130"/>
      <c r="DG107" s="130"/>
      <c r="DH107" s="130"/>
      <c r="DI107" s="130"/>
      <c r="DJ107" s="130"/>
      <c r="DK107" s="130"/>
      <c r="DL107" s="130"/>
      <c r="DM107" s="130"/>
      <c r="DN107" s="130"/>
      <c r="DO107" s="130"/>
      <c r="DP107" s="130"/>
      <c r="DQ107" s="130"/>
      <c r="DR107" s="130"/>
      <c r="DS107" s="130"/>
      <c r="DT107" s="130"/>
      <c r="DU107" s="130"/>
      <c r="DV107" s="130"/>
      <c r="DW107" s="130"/>
      <c r="DX107" s="130"/>
      <c r="DY107" s="130"/>
      <c r="DZ107" s="130"/>
      <c r="EA107" s="130"/>
      <c r="EB107" s="130"/>
      <c r="EC107" s="130"/>
      <c r="ED107" s="130"/>
      <c r="EE107" s="130"/>
      <c r="EF107" s="130"/>
      <c r="EG107" s="130"/>
      <c r="EH107" s="130"/>
      <c r="EI107" s="130"/>
      <c r="EJ107" s="130"/>
      <c r="EK107" s="130"/>
      <c r="EL107" s="130"/>
      <c r="EM107" s="130"/>
      <c r="EN107" s="130"/>
      <c r="EO107" s="130"/>
      <c r="EP107" s="130"/>
      <c r="EQ107" s="130"/>
      <c r="ER107" s="130"/>
      <c r="ES107" s="130"/>
      <c r="ET107" s="130"/>
      <c r="EU107" s="130"/>
      <c r="EV107" s="130"/>
      <c r="EW107" s="130"/>
      <c r="EX107" s="130"/>
      <c r="EY107" s="130"/>
      <c r="EZ107" s="130"/>
      <c r="FA107" s="130"/>
      <c r="FB107" s="130"/>
      <c r="FC107" s="130"/>
      <c r="HQ107" s="130"/>
      <c r="HR107" s="130"/>
      <c r="HS107" s="130"/>
      <c r="HT107" s="130"/>
      <c r="HU107" s="130"/>
      <c r="HV107" s="130"/>
      <c r="HW107" s="130"/>
      <c r="HX107" s="130"/>
      <c r="IG107" s="130"/>
      <c r="IH107" s="130"/>
      <c r="II107" s="130"/>
      <c r="IJ107" s="130"/>
      <c r="IK107" s="130"/>
      <c r="IL107" s="130"/>
      <c r="IM107" s="130"/>
      <c r="IN107" s="130"/>
      <c r="IO107" s="130"/>
      <c r="IP107" s="130"/>
      <c r="IQ107" s="130"/>
      <c r="IR107" s="130"/>
      <c r="IS107" s="130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PA107" s="130"/>
      <c r="PB107" s="130"/>
      <c r="PC107" s="130"/>
      <c r="PD107" s="130"/>
      <c r="PE107" s="130"/>
      <c r="PF107" s="130"/>
      <c r="PG107" s="130"/>
      <c r="PH107" s="130"/>
      <c r="PI107" s="130"/>
      <c r="PJ107" s="130"/>
      <c r="PK107" s="130"/>
      <c r="PL107" s="130"/>
      <c r="PM107" s="130"/>
      <c r="PN107" s="130"/>
      <c r="PO107" s="130"/>
      <c r="PP107" s="130"/>
      <c r="PQ107" s="130"/>
      <c r="PR107" s="130"/>
      <c r="PS107" s="130"/>
      <c r="PT107" s="130"/>
      <c r="PU107" s="130"/>
      <c r="PV107" s="130"/>
      <c r="PW107" s="130"/>
      <c r="PX107" s="130"/>
      <c r="PY107" s="130"/>
      <c r="PZ107" s="130"/>
      <c r="QA107" s="130"/>
      <c r="QB107" s="130"/>
      <c r="QC107" s="130"/>
      <c r="QD107" s="130"/>
      <c r="QE107" s="130"/>
      <c r="QF107" s="130"/>
      <c r="QG107" s="130"/>
      <c r="QH107" s="130"/>
      <c r="QI107" s="130"/>
      <c r="QJ107" s="130"/>
      <c r="QK107" s="130"/>
      <c r="QL107" s="130"/>
      <c r="QM107" s="130"/>
      <c r="QN107" s="130"/>
      <c r="QO107" s="130"/>
      <c r="QP107" s="130"/>
      <c r="QQ107" s="130"/>
      <c r="QR107" s="130"/>
      <c r="QS107" s="130"/>
      <c r="QT107" s="130"/>
      <c r="QU107" s="130"/>
      <c r="QV107" s="130"/>
      <c r="QW107" s="130"/>
      <c r="QX107" s="130"/>
      <c r="QY107" s="130"/>
      <c r="QZ107" s="130"/>
      <c r="RA107" s="130"/>
      <c r="RM107" s="130"/>
      <c r="RN107" s="130"/>
      <c r="RO107" s="130"/>
      <c r="RP107" s="130"/>
      <c r="RQ107" s="130"/>
      <c r="RR107" s="130"/>
      <c r="RS107" s="130"/>
      <c r="RT107" s="130"/>
      <c r="RU107" s="130"/>
      <c r="RV107" s="130"/>
      <c r="RW107" s="130"/>
      <c r="RX107" s="130"/>
      <c r="RY107" s="130"/>
      <c r="RZ107" s="130"/>
      <c r="SA107" s="130"/>
      <c r="SB107" s="130"/>
    </row>
    <row r="108" spans="1:496" x14ac:dyDescent="0.35">
      <c r="A108" s="163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X108"/>
      <c r="Y108"/>
      <c r="Z108"/>
      <c r="AA108"/>
      <c r="AB108"/>
      <c r="AC108" s="157"/>
      <c r="AD108" s="157"/>
      <c r="AE108" s="157"/>
      <c r="AF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30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30"/>
      <c r="DQ108" s="130"/>
      <c r="DR108" s="130"/>
      <c r="DS108" s="130"/>
      <c r="DT108" s="130"/>
      <c r="DU108" s="130"/>
      <c r="DV108" s="130"/>
      <c r="DW108" s="130"/>
      <c r="DX108" s="130"/>
      <c r="DY108" s="130"/>
      <c r="DZ108" s="130"/>
      <c r="EA108" s="130"/>
      <c r="EB108" s="130"/>
      <c r="EC108" s="130"/>
      <c r="ED108" s="130"/>
      <c r="EE108" s="130"/>
      <c r="EF108" s="130"/>
      <c r="EG108" s="130"/>
      <c r="EH108" s="130"/>
      <c r="EI108" s="130"/>
      <c r="EJ108" s="130"/>
      <c r="EK108" s="130"/>
      <c r="EL108" s="130"/>
      <c r="EM108" s="130"/>
      <c r="EN108" s="130"/>
      <c r="EO108" s="130"/>
      <c r="EP108" s="130"/>
      <c r="EQ108" s="130"/>
      <c r="ER108" s="130"/>
      <c r="ES108" s="130"/>
      <c r="ET108" s="130"/>
      <c r="EU108" s="130"/>
      <c r="EV108" s="130"/>
      <c r="EW108" s="130"/>
      <c r="EX108" s="130"/>
      <c r="EY108" s="130"/>
      <c r="EZ108" s="130"/>
      <c r="FA108" s="130"/>
      <c r="FB108" s="130"/>
      <c r="FC108" s="130"/>
      <c r="HQ108" s="130"/>
      <c r="HR108" s="130"/>
      <c r="HS108" s="130"/>
      <c r="HT108" s="130"/>
      <c r="HU108" s="130"/>
      <c r="HV108" s="130"/>
      <c r="HW108" s="130"/>
      <c r="HX108" s="130"/>
      <c r="IG108" s="130"/>
      <c r="IH108" s="130"/>
      <c r="II108" s="130"/>
      <c r="IJ108" s="130"/>
      <c r="IK108" s="130"/>
      <c r="IL108" s="130"/>
      <c r="IM108" s="130"/>
      <c r="IN108" s="130"/>
      <c r="IO108" s="130"/>
      <c r="IP108" s="130"/>
      <c r="IQ108" s="130"/>
      <c r="IR108" s="130"/>
      <c r="IS108" s="130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PA108" s="130"/>
      <c r="PB108" s="130"/>
      <c r="PC108" s="130"/>
      <c r="PD108" s="130"/>
      <c r="PE108" s="130"/>
      <c r="PF108" s="130"/>
      <c r="PG108" s="130"/>
      <c r="PH108" s="130"/>
      <c r="PI108" s="130"/>
      <c r="PJ108" s="130"/>
      <c r="PK108" s="130"/>
      <c r="PL108" s="130"/>
      <c r="PM108" s="130"/>
      <c r="PN108" s="130"/>
      <c r="PO108" s="130"/>
      <c r="PP108" s="130"/>
      <c r="PQ108" s="130"/>
      <c r="PR108" s="130"/>
      <c r="PS108" s="130"/>
      <c r="PT108" s="130"/>
      <c r="PU108" s="130"/>
      <c r="PV108" s="130"/>
      <c r="PW108" s="130"/>
      <c r="PX108" s="130"/>
      <c r="PY108" s="130"/>
      <c r="PZ108" s="130"/>
      <c r="QA108" s="130"/>
      <c r="QB108" s="130"/>
      <c r="QC108" s="130"/>
      <c r="QD108" s="130"/>
      <c r="QE108" s="130"/>
      <c r="QF108" s="130"/>
      <c r="QG108" s="130"/>
      <c r="QH108" s="130"/>
      <c r="QI108" s="130"/>
      <c r="QJ108" s="130"/>
      <c r="QK108" s="130"/>
      <c r="QL108" s="130"/>
      <c r="QM108" s="130"/>
      <c r="QN108" s="130"/>
      <c r="QO108" s="130"/>
      <c r="QP108" s="130"/>
      <c r="QQ108" s="130"/>
      <c r="QR108" s="130"/>
      <c r="QS108" s="130"/>
      <c r="QT108" s="130"/>
      <c r="QU108" s="130"/>
      <c r="QV108" s="130"/>
      <c r="QW108" s="130"/>
      <c r="QX108" s="130"/>
      <c r="QY108" s="130"/>
      <c r="QZ108" s="130"/>
      <c r="RA108" s="130"/>
      <c r="RM108" s="130"/>
      <c r="RN108" s="130"/>
      <c r="RO108" s="130"/>
      <c r="RP108" s="130"/>
      <c r="RQ108" s="130"/>
      <c r="RR108" s="130"/>
      <c r="RS108" s="130"/>
      <c r="RT108" s="130"/>
      <c r="RU108" s="130"/>
      <c r="RV108" s="130"/>
      <c r="RW108" s="130"/>
      <c r="RX108" s="130"/>
      <c r="RY108" s="130"/>
      <c r="RZ108" s="130"/>
      <c r="SA108" s="130"/>
      <c r="SB108" s="130"/>
    </row>
    <row r="109" spans="1:496" x14ac:dyDescent="0.35">
      <c r="A109" s="236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X109"/>
      <c r="Y109"/>
      <c r="Z109"/>
      <c r="AA109"/>
      <c r="AB109"/>
      <c r="AC109" s="157"/>
      <c r="AD109" s="157"/>
      <c r="AE109" s="157"/>
      <c r="AF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HQ109" s="130"/>
      <c r="HR109" s="130"/>
      <c r="HS109" s="130"/>
      <c r="HT109" s="130"/>
      <c r="HU109" s="130"/>
      <c r="HV109" s="130"/>
      <c r="HW109" s="130"/>
      <c r="HX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  <c r="QK109" s="130"/>
      <c r="QL109" s="130"/>
      <c r="QM109" s="130"/>
      <c r="QN109" s="130"/>
      <c r="QO109" s="130"/>
      <c r="QP109" s="130"/>
      <c r="QQ109" s="130"/>
      <c r="QR109" s="130"/>
      <c r="QS109" s="130"/>
      <c r="QT109" s="130"/>
      <c r="QU109" s="130"/>
      <c r="QV109" s="130"/>
      <c r="QW109" s="130"/>
      <c r="QX109" s="130"/>
      <c r="QY109" s="130"/>
      <c r="QZ109" s="130"/>
      <c r="RA109" s="130"/>
      <c r="RM109" s="130"/>
      <c r="RN109" s="130"/>
      <c r="RO109" s="130"/>
      <c r="RP109" s="130"/>
      <c r="RQ109" s="130"/>
      <c r="RR109" s="130"/>
      <c r="RS109" s="130"/>
      <c r="RT109" s="130"/>
      <c r="RU109" s="130"/>
      <c r="RV109" s="130"/>
      <c r="RW109" s="130"/>
      <c r="RX109" s="130"/>
      <c r="RY109" s="130"/>
      <c r="RZ109" s="130"/>
      <c r="SA109" s="130"/>
      <c r="SB109" s="130"/>
    </row>
    <row r="110" spans="1:496" x14ac:dyDescent="0.35">
      <c r="A110" s="284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X110"/>
      <c r="Y110"/>
      <c r="Z110"/>
      <c r="AA110"/>
      <c r="AB110"/>
      <c r="AC110" s="157"/>
      <c r="AD110" s="157"/>
      <c r="AE110" s="157"/>
      <c r="AF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HQ110" s="130"/>
      <c r="HR110" s="130"/>
      <c r="HS110" s="130"/>
      <c r="HT110" s="130"/>
      <c r="HU110" s="130"/>
      <c r="HV110" s="130"/>
      <c r="HW110" s="130"/>
      <c r="HX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  <c r="QK110" s="130"/>
      <c r="QL110" s="130"/>
      <c r="QM110" s="130"/>
      <c r="QN110" s="130"/>
      <c r="QO110" s="130"/>
      <c r="QP110" s="130"/>
      <c r="QQ110" s="130"/>
      <c r="QR110" s="130"/>
      <c r="QS110" s="130"/>
      <c r="QT110" s="130"/>
      <c r="QU110" s="130"/>
      <c r="QV110" s="130"/>
      <c r="QW110" s="130"/>
      <c r="QX110" s="130"/>
      <c r="QY110" s="130"/>
      <c r="QZ110" s="130"/>
      <c r="RA110" s="130"/>
      <c r="RM110" s="130"/>
      <c r="RN110" s="130"/>
      <c r="RO110" s="130"/>
      <c r="RP110" s="130"/>
      <c r="RQ110" s="130"/>
      <c r="RR110" s="130"/>
      <c r="RS110" s="130"/>
      <c r="RT110" s="130"/>
      <c r="RU110" s="130"/>
      <c r="RV110" s="130"/>
      <c r="RW110" s="130"/>
      <c r="RX110" s="130"/>
      <c r="RY110" s="130"/>
      <c r="RZ110" s="130"/>
      <c r="SA110" s="130"/>
      <c r="SB110" s="130"/>
    </row>
    <row r="111" spans="1:496" x14ac:dyDescent="0.35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X111"/>
      <c r="Y111"/>
      <c r="Z111"/>
      <c r="AA111"/>
      <c r="AB111"/>
      <c r="AC111" s="157"/>
      <c r="AD111" s="157"/>
      <c r="AE111" s="157"/>
      <c r="AF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HQ111" s="130"/>
      <c r="HR111" s="130"/>
      <c r="HS111" s="130"/>
      <c r="HT111" s="130"/>
      <c r="HU111" s="130"/>
      <c r="HV111" s="130"/>
      <c r="HW111" s="130"/>
      <c r="HX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  <c r="QK111" s="130"/>
      <c r="QL111" s="130"/>
      <c r="QM111" s="130"/>
      <c r="QN111" s="130"/>
      <c r="QO111" s="130"/>
      <c r="QP111" s="130"/>
      <c r="QQ111" s="130"/>
      <c r="QR111" s="130"/>
      <c r="QS111" s="130"/>
      <c r="QT111" s="130"/>
      <c r="QU111" s="130"/>
      <c r="QV111" s="130"/>
      <c r="QW111" s="130"/>
      <c r="QX111" s="130"/>
      <c r="QY111" s="130"/>
      <c r="QZ111" s="130"/>
      <c r="RA111" s="130"/>
      <c r="RM111" s="130"/>
      <c r="RN111" s="130"/>
      <c r="RO111" s="130"/>
      <c r="RP111" s="130"/>
      <c r="RQ111" s="130"/>
      <c r="RR111" s="130"/>
      <c r="RS111" s="130"/>
      <c r="RT111" s="130"/>
      <c r="RU111" s="130"/>
      <c r="RV111" s="130"/>
      <c r="RW111" s="130"/>
      <c r="RX111" s="130"/>
      <c r="RY111" s="130"/>
      <c r="RZ111" s="130"/>
      <c r="SA111" s="130"/>
      <c r="SB111" s="130"/>
    </row>
    <row r="112" spans="1:496" x14ac:dyDescent="0.35"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X112"/>
      <c r="Y112"/>
      <c r="Z112"/>
      <c r="AA112"/>
      <c r="AB112"/>
      <c r="AC112" s="157"/>
      <c r="AD112" s="157"/>
      <c r="AE112" s="157"/>
      <c r="AF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HQ112" s="130"/>
      <c r="HR112" s="130"/>
      <c r="HS112" s="130"/>
      <c r="HT112" s="130"/>
      <c r="HU112" s="130"/>
      <c r="HV112" s="130"/>
      <c r="HW112" s="130"/>
      <c r="HX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  <c r="QK112" s="130"/>
      <c r="QL112" s="130"/>
      <c r="QM112" s="130"/>
      <c r="QN112" s="130"/>
      <c r="QO112" s="130"/>
      <c r="QP112" s="130"/>
      <c r="QQ112" s="130"/>
      <c r="QR112" s="130"/>
      <c r="QS112" s="130"/>
      <c r="QT112" s="130"/>
      <c r="QU112" s="130"/>
      <c r="QV112" s="130"/>
      <c r="QW112" s="130"/>
      <c r="QX112" s="130"/>
      <c r="QY112" s="130"/>
      <c r="QZ112" s="130"/>
      <c r="RA112" s="130"/>
      <c r="RM112" s="130"/>
      <c r="RN112" s="130"/>
      <c r="RO112" s="130"/>
      <c r="RP112" s="130"/>
      <c r="RQ112" s="130"/>
      <c r="RR112" s="130"/>
      <c r="RS112" s="130"/>
      <c r="RT112" s="130"/>
      <c r="RU112" s="130"/>
      <c r="RV112" s="130"/>
      <c r="RW112" s="130"/>
      <c r="RX112" s="130"/>
      <c r="RY112" s="130"/>
      <c r="RZ112" s="130"/>
      <c r="SA112" s="130"/>
      <c r="SB112" s="130"/>
    </row>
    <row r="113" spans="2:496" x14ac:dyDescent="0.35"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X113"/>
      <c r="Y113"/>
      <c r="Z113"/>
      <c r="AA113"/>
      <c r="AB113"/>
      <c r="AC113" s="157"/>
      <c r="AD113" s="157"/>
      <c r="AE113" s="157"/>
      <c r="AF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HQ113" s="130"/>
      <c r="HR113" s="130"/>
      <c r="HS113" s="130"/>
      <c r="HT113" s="130"/>
      <c r="HU113" s="130"/>
      <c r="HV113" s="130"/>
      <c r="HW113" s="130"/>
      <c r="HX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  <c r="QK113" s="130"/>
      <c r="QL113" s="130"/>
      <c r="QM113" s="130"/>
      <c r="QN113" s="130"/>
      <c r="QO113" s="130"/>
      <c r="QP113" s="130"/>
      <c r="QQ113" s="130"/>
      <c r="QR113" s="130"/>
      <c r="QS113" s="130"/>
      <c r="QT113" s="130"/>
      <c r="QU113" s="130"/>
      <c r="QV113" s="130"/>
      <c r="QW113" s="130"/>
      <c r="QX113" s="130"/>
      <c r="QY113" s="130"/>
      <c r="QZ113" s="130"/>
      <c r="RA113" s="130"/>
      <c r="RM113" s="130"/>
      <c r="RN113" s="130"/>
      <c r="RO113" s="130"/>
      <c r="RP113" s="130"/>
      <c r="RQ113" s="130"/>
      <c r="RR113" s="130"/>
      <c r="RS113" s="130"/>
      <c r="RT113" s="130"/>
      <c r="RU113" s="130"/>
      <c r="RV113" s="130"/>
      <c r="RW113" s="130"/>
      <c r="RX113" s="130"/>
      <c r="RY113" s="130"/>
      <c r="RZ113" s="130"/>
      <c r="SA113" s="130"/>
      <c r="SB113" s="130"/>
    </row>
    <row r="114" spans="2:496" x14ac:dyDescent="0.35"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X114"/>
      <c r="Y114"/>
      <c r="Z114"/>
      <c r="AA114"/>
      <c r="AB114"/>
      <c r="AC114" s="157"/>
      <c r="AD114" s="157"/>
      <c r="AE114" s="157"/>
      <c r="AF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HQ114" s="130"/>
      <c r="HR114" s="130"/>
      <c r="HS114" s="130"/>
      <c r="HT114" s="130"/>
      <c r="HU114" s="130"/>
      <c r="HV114" s="130"/>
      <c r="HW114" s="130"/>
      <c r="HX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  <c r="QK114" s="130"/>
      <c r="QL114" s="130"/>
      <c r="QM114" s="130"/>
      <c r="QN114" s="130"/>
      <c r="QO114" s="130"/>
      <c r="QP114" s="130"/>
      <c r="QQ114" s="130"/>
      <c r="QR114" s="130"/>
      <c r="QS114" s="130"/>
      <c r="QT114" s="130"/>
      <c r="QU114" s="130"/>
      <c r="QV114" s="130"/>
      <c r="QW114" s="130"/>
      <c r="QX114" s="130"/>
      <c r="QY114" s="130"/>
      <c r="QZ114" s="130"/>
      <c r="RA114" s="130"/>
      <c r="RM114" s="130"/>
      <c r="RN114" s="130"/>
      <c r="RO114" s="130"/>
      <c r="RP114" s="130"/>
      <c r="RQ114" s="130"/>
      <c r="RR114" s="130"/>
      <c r="RS114" s="130"/>
      <c r="RT114" s="130"/>
      <c r="RU114" s="130"/>
      <c r="RV114" s="130"/>
      <c r="RW114" s="130"/>
      <c r="RX114" s="130"/>
      <c r="RY114" s="130"/>
      <c r="RZ114" s="130"/>
      <c r="SA114" s="130"/>
      <c r="SB114" s="130"/>
    </row>
    <row r="115" spans="2:496" x14ac:dyDescent="0.35"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X115"/>
      <c r="Y115"/>
      <c r="Z115"/>
      <c r="AA115"/>
      <c r="AB115"/>
      <c r="AC115" s="157"/>
      <c r="AD115" s="157"/>
      <c r="AE115" s="157"/>
      <c r="AF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HQ115" s="130"/>
      <c r="HR115" s="130"/>
      <c r="HS115" s="130"/>
      <c r="HT115" s="130"/>
      <c r="HU115" s="130"/>
      <c r="HV115" s="130"/>
      <c r="HW115" s="130"/>
      <c r="HX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  <c r="QK115" s="130"/>
      <c r="QL115" s="130"/>
      <c r="QM115" s="130"/>
      <c r="QN115" s="130"/>
      <c r="QO115" s="130"/>
      <c r="QP115" s="130"/>
      <c r="QQ115" s="130"/>
      <c r="QR115" s="130"/>
      <c r="QS115" s="130"/>
      <c r="QT115" s="130"/>
      <c r="QU115" s="130"/>
      <c r="QV115" s="130"/>
      <c r="QW115" s="130"/>
      <c r="QX115" s="130"/>
      <c r="QY115" s="130"/>
      <c r="QZ115" s="130"/>
      <c r="RA115" s="130"/>
      <c r="RM115" s="130"/>
      <c r="RN115" s="130"/>
      <c r="RO115" s="130"/>
      <c r="RP115" s="130"/>
      <c r="RQ115" s="130"/>
      <c r="RR115" s="130"/>
      <c r="RS115" s="130"/>
      <c r="RT115" s="130"/>
      <c r="RU115" s="130"/>
      <c r="RV115" s="130"/>
      <c r="RW115" s="130"/>
      <c r="RX115" s="130"/>
      <c r="RY115" s="130"/>
      <c r="RZ115" s="130"/>
      <c r="SA115" s="130"/>
      <c r="SB115" s="130"/>
    </row>
    <row r="116" spans="2:496" x14ac:dyDescent="0.35"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X116"/>
      <c r="Y116"/>
      <c r="Z116"/>
      <c r="AA116"/>
      <c r="AB116"/>
      <c r="AC116" s="157"/>
      <c r="AD116" s="157"/>
      <c r="AE116" s="157"/>
      <c r="AF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HQ116" s="130"/>
      <c r="HR116" s="130"/>
      <c r="HS116" s="130"/>
      <c r="HT116" s="130"/>
      <c r="HU116" s="130"/>
      <c r="HV116" s="130"/>
      <c r="HW116" s="130"/>
      <c r="HX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  <c r="QK116" s="130"/>
      <c r="QL116" s="130"/>
      <c r="QM116" s="130"/>
      <c r="QN116" s="130"/>
      <c r="QO116" s="130"/>
      <c r="QP116" s="130"/>
      <c r="QQ116" s="130"/>
      <c r="QR116" s="130"/>
      <c r="QS116" s="130"/>
      <c r="QT116" s="130"/>
      <c r="QU116" s="130"/>
      <c r="QV116" s="130"/>
      <c r="QW116" s="130"/>
      <c r="QX116" s="130"/>
      <c r="QY116" s="130"/>
      <c r="QZ116" s="130"/>
      <c r="RA116" s="130"/>
      <c r="RM116" s="130"/>
      <c r="RN116" s="130"/>
      <c r="RO116" s="130"/>
      <c r="RP116" s="130"/>
      <c r="RQ116" s="130"/>
      <c r="RR116" s="130"/>
      <c r="RS116" s="130"/>
      <c r="RT116" s="130"/>
      <c r="RU116" s="130"/>
      <c r="RV116" s="130"/>
      <c r="RW116" s="130"/>
      <c r="RX116" s="130"/>
      <c r="RY116" s="130"/>
      <c r="RZ116" s="130"/>
      <c r="SA116" s="130"/>
      <c r="SB116" s="130"/>
    </row>
    <row r="117" spans="2:496" x14ac:dyDescent="0.35"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X117"/>
      <c r="Y117"/>
      <c r="Z117"/>
      <c r="AA117"/>
      <c r="AB117"/>
      <c r="AC117" s="157"/>
      <c r="AD117" s="157"/>
      <c r="AE117" s="157"/>
      <c r="AF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HQ117" s="130"/>
      <c r="HR117" s="130"/>
      <c r="HS117" s="130"/>
      <c r="HT117" s="130"/>
      <c r="HU117" s="130"/>
      <c r="HV117" s="130"/>
      <c r="HW117" s="130"/>
      <c r="HX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  <c r="QK117" s="130"/>
      <c r="QL117" s="130"/>
      <c r="QM117" s="130"/>
      <c r="QN117" s="130"/>
      <c r="QO117" s="130"/>
      <c r="QP117" s="130"/>
      <c r="QQ117" s="130"/>
      <c r="QR117" s="130"/>
      <c r="QS117" s="130"/>
      <c r="QT117" s="130"/>
      <c r="QU117" s="130"/>
      <c r="QV117" s="130"/>
      <c r="QW117" s="130"/>
      <c r="QX117" s="130"/>
      <c r="QY117" s="130"/>
      <c r="QZ117" s="130"/>
      <c r="RA117" s="130"/>
      <c r="RM117" s="130"/>
      <c r="RN117" s="130"/>
      <c r="RO117" s="130"/>
      <c r="RP117" s="130"/>
      <c r="RQ117" s="130"/>
      <c r="RR117" s="130"/>
      <c r="RS117" s="130"/>
      <c r="RT117" s="130"/>
      <c r="RU117" s="130"/>
      <c r="RV117" s="130"/>
      <c r="RW117" s="130"/>
      <c r="RX117" s="130"/>
      <c r="RY117" s="130"/>
      <c r="RZ117" s="130"/>
      <c r="SA117" s="130"/>
      <c r="SB117" s="130"/>
    </row>
    <row r="118" spans="2:496" x14ac:dyDescent="0.35"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X118"/>
      <c r="Y118"/>
      <c r="Z118"/>
      <c r="AA118"/>
      <c r="AB118"/>
      <c r="AC118" s="157"/>
      <c r="AD118" s="157"/>
      <c r="AE118" s="157"/>
      <c r="AF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HQ118" s="130"/>
      <c r="HR118" s="130"/>
      <c r="HS118" s="130"/>
      <c r="HT118" s="130"/>
      <c r="HU118" s="130"/>
      <c r="HV118" s="130"/>
      <c r="HW118" s="130"/>
      <c r="HX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  <c r="QK118" s="130"/>
      <c r="QL118" s="130"/>
      <c r="QM118" s="130"/>
      <c r="QN118" s="130"/>
      <c r="QO118" s="130"/>
      <c r="QP118" s="130"/>
      <c r="QQ118" s="130"/>
      <c r="QR118" s="130"/>
      <c r="QS118" s="130"/>
      <c r="QT118" s="130"/>
      <c r="QU118" s="130"/>
      <c r="QV118" s="130"/>
      <c r="QW118" s="130"/>
      <c r="QX118" s="130"/>
      <c r="QY118" s="130"/>
      <c r="QZ118" s="130"/>
      <c r="RA118" s="130"/>
      <c r="RM118" s="130"/>
      <c r="RN118" s="130"/>
      <c r="RO118" s="130"/>
      <c r="RP118" s="130"/>
      <c r="RQ118" s="130"/>
      <c r="RR118" s="130"/>
      <c r="RS118" s="130"/>
      <c r="RT118" s="130"/>
      <c r="RU118" s="130"/>
      <c r="RV118" s="130"/>
      <c r="RW118" s="130"/>
      <c r="RX118" s="130"/>
      <c r="RY118" s="130"/>
      <c r="RZ118" s="130"/>
      <c r="SA118" s="130"/>
      <c r="SB118" s="130"/>
    </row>
    <row r="119" spans="2:496" x14ac:dyDescent="0.35"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X119"/>
      <c r="Y119"/>
      <c r="Z119"/>
      <c r="AA119"/>
      <c r="AB119"/>
      <c r="AC119" s="157"/>
      <c r="AD119" s="157"/>
      <c r="AE119" s="157"/>
      <c r="AF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HQ119" s="130"/>
      <c r="HR119" s="130"/>
      <c r="HS119" s="130"/>
      <c r="HT119" s="130"/>
      <c r="HU119" s="130"/>
      <c r="HV119" s="130"/>
      <c r="HW119" s="130"/>
      <c r="HX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  <c r="QK119" s="130"/>
      <c r="QL119" s="130"/>
      <c r="QM119" s="130"/>
      <c r="QN119" s="130"/>
      <c r="QO119" s="130"/>
      <c r="QP119" s="130"/>
      <c r="QQ119" s="130"/>
      <c r="QR119" s="130"/>
      <c r="QS119" s="130"/>
      <c r="QT119" s="130"/>
      <c r="QU119" s="130"/>
      <c r="QV119" s="130"/>
      <c r="QW119" s="130"/>
      <c r="QX119" s="130"/>
      <c r="QY119" s="130"/>
      <c r="QZ119" s="130"/>
      <c r="RA119" s="130"/>
      <c r="RM119" s="130"/>
      <c r="RN119" s="130"/>
      <c r="RO119" s="130"/>
      <c r="RP119" s="130"/>
      <c r="RQ119" s="130"/>
      <c r="RR119" s="130"/>
      <c r="RS119" s="130"/>
      <c r="RT119" s="130"/>
      <c r="RU119" s="130"/>
      <c r="RV119" s="130"/>
      <c r="RW119" s="130"/>
      <c r="RX119" s="130"/>
      <c r="RY119" s="130"/>
      <c r="RZ119" s="130"/>
      <c r="SA119" s="130"/>
      <c r="SB119" s="130"/>
    </row>
    <row r="120" spans="2:496" x14ac:dyDescent="0.35"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X120"/>
      <c r="Y120"/>
      <c r="Z120"/>
      <c r="AA120"/>
      <c r="AB120"/>
      <c r="AC120" s="157"/>
      <c r="AD120" s="157"/>
      <c r="AE120" s="157"/>
      <c r="AF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HQ120" s="130"/>
      <c r="HR120" s="130"/>
      <c r="HS120" s="130"/>
      <c r="HT120" s="130"/>
      <c r="HU120" s="130"/>
      <c r="HV120" s="130"/>
      <c r="HW120" s="130"/>
      <c r="HX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  <c r="QK120" s="130"/>
      <c r="QL120" s="130"/>
      <c r="QM120" s="130"/>
      <c r="QN120" s="130"/>
      <c r="QO120" s="130"/>
      <c r="QP120" s="130"/>
      <c r="QQ120" s="130"/>
      <c r="QR120" s="130"/>
      <c r="QS120" s="130"/>
      <c r="QT120" s="130"/>
      <c r="QU120" s="130"/>
      <c r="QV120" s="130"/>
      <c r="QW120" s="130"/>
      <c r="QX120" s="130"/>
      <c r="QY120" s="130"/>
      <c r="QZ120" s="130"/>
      <c r="RA120" s="130"/>
      <c r="RM120" s="130"/>
      <c r="RN120" s="130"/>
      <c r="RO120" s="130"/>
      <c r="RP120" s="130"/>
      <c r="RQ120" s="130"/>
      <c r="RR120" s="130"/>
      <c r="RS120" s="130"/>
      <c r="RT120" s="130"/>
      <c r="RU120" s="130"/>
      <c r="RV120" s="130"/>
      <c r="RW120" s="130"/>
      <c r="RX120" s="130"/>
      <c r="RY120" s="130"/>
      <c r="RZ120" s="130"/>
      <c r="SA120" s="130"/>
      <c r="SB120" s="130"/>
    </row>
    <row r="121" spans="2:496" x14ac:dyDescent="0.35"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X121"/>
      <c r="Y121"/>
      <c r="Z121"/>
      <c r="AA121"/>
      <c r="AB121"/>
      <c r="AC121" s="157"/>
      <c r="AD121" s="157"/>
      <c r="AE121" s="157"/>
      <c r="AF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HQ121" s="130"/>
      <c r="HR121" s="130"/>
      <c r="HS121" s="130"/>
      <c r="HT121" s="130"/>
      <c r="HU121" s="130"/>
      <c r="HV121" s="130"/>
      <c r="HW121" s="130"/>
      <c r="HX121" s="130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  <c r="QK121" s="130"/>
      <c r="QL121" s="130"/>
      <c r="QM121" s="130"/>
      <c r="QN121" s="130"/>
      <c r="QO121" s="130"/>
      <c r="QP121" s="130"/>
      <c r="QQ121" s="130"/>
      <c r="QR121" s="130"/>
      <c r="QS121" s="130"/>
      <c r="QT121" s="130"/>
      <c r="QU121" s="130"/>
      <c r="QV121" s="130"/>
      <c r="QW121" s="130"/>
      <c r="QX121" s="130"/>
      <c r="QY121" s="130"/>
      <c r="QZ121" s="130"/>
      <c r="RA121" s="130"/>
      <c r="RM121" s="130"/>
      <c r="RN121" s="130"/>
      <c r="RO121" s="130"/>
      <c r="RP121" s="130"/>
      <c r="RQ121" s="130"/>
      <c r="RR121" s="130"/>
      <c r="RS121" s="130"/>
      <c r="RT121" s="130"/>
      <c r="RU121" s="130"/>
      <c r="RV121" s="130"/>
      <c r="RW121" s="130"/>
      <c r="RX121" s="130"/>
      <c r="RY121" s="130"/>
      <c r="RZ121" s="130"/>
      <c r="SA121" s="130"/>
      <c r="SB121" s="130"/>
    </row>
    <row r="122" spans="2:496" x14ac:dyDescent="0.35"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X122"/>
      <c r="Y122"/>
      <c r="Z122"/>
      <c r="AA122"/>
      <c r="AB122"/>
      <c r="AC122" s="157"/>
      <c r="AD122" s="157"/>
      <c r="AE122" s="157"/>
      <c r="AF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HQ122" s="130"/>
      <c r="HR122" s="130"/>
      <c r="HS122" s="130"/>
      <c r="HT122" s="130"/>
      <c r="HU122" s="130"/>
      <c r="HV122" s="130"/>
      <c r="HW122" s="130"/>
      <c r="HX122" s="130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  <c r="QK122" s="130"/>
      <c r="QL122" s="130"/>
      <c r="QM122" s="130"/>
      <c r="QN122" s="130"/>
      <c r="QO122" s="130"/>
      <c r="QP122" s="130"/>
      <c r="QQ122" s="130"/>
      <c r="QR122" s="130"/>
      <c r="QS122" s="130"/>
      <c r="QT122" s="130"/>
      <c r="QU122" s="130"/>
      <c r="QV122" s="130"/>
      <c r="QW122" s="130"/>
      <c r="QX122" s="130"/>
      <c r="QY122" s="130"/>
      <c r="QZ122" s="130"/>
      <c r="RA122" s="130"/>
      <c r="RM122" s="130"/>
      <c r="RN122" s="130"/>
      <c r="RO122" s="130"/>
      <c r="RP122" s="130"/>
      <c r="RQ122" s="130"/>
      <c r="RR122" s="130"/>
      <c r="RS122" s="130"/>
      <c r="RT122" s="130"/>
      <c r="RU122" s="130"/>
      <c r="RV122" s="130"/>
      <c r="RW122" s="130"/>
      <c r="RX122" s="130"/>
      <c r="RY122" s="130"/>
      <c r="RZ122" s="130"/>
      <c r="SA122" s="130"/>
      <c r="SB122" s="130"/>
    </row>
    <row r="123" spans="2:496" x14ac:dyDescent="0.35"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X123"/>
      <c r="Y123"/>
      <c r="Z123"/>
      <c r="AA123"/>
      <c r="AB123"/>
      <c r="AC123" s="157"/>
      <c r="AD123" s="157"/>
      <c r="AE123" s="157"/>
      <c r="AF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HQ123" s="130"/>
      <c r="HR123" s="130"/>
      <c r="HS123" s="130"/>
      <c r="HT123" s="130"/>
      <c r="HU123" s="130"/>
      <c r="HV123" s="130"/>
      <c r="HW123" s="130"/>
      <c r="HX123" s="130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  <c r="QK123" s="130"/>
      <c r="QL123" s="130"/>
      <c r="QM123" s="130"/>
      <c r="QN123" s="130"/>
      <c r="QO123" s="130"/>
      <c r="QP123" s="130"/>
      <c r="QQ123" s="130"/>
      <c r="QR123" s="130"/>
      <c r="QS123" s="130"/>
      <c r="QT123" s="130"/>
      <c r="QU123" s="130"/>
      <c r="QV123" s="130"/>
      <c r="QW123" s="130"/>
      <c r="QX123" s="130"/>
      <c r="QY123" s="130"/>
      <c r="QZ123" s="130"/>
      <c r="RA123" s="130"/>
      <c r="RM123" s="130"/>
      <c r="RN123" s="130"/>
      <c r="RO123" s="130"/>
      <c r="RP123" s="130"/>
      <c r="RQ123" s="130"/>
      <c r="RR123" s="130"/>
      <c r="RS123" s="130"/>
      <c r="RT123" s="130"/>
      <c r="RU123" s="130"/>
      <c r="RV123" s="130"/>
      <c r="RW123" s="130"/>
      <c r="RX123" s="130"/>
      <c r="RY123" s="130"/>
      <c r="RZ123" s="130"/>
      <c r="SA123" s="130"/>
      <c r="SB123" s="130"/>
    </row>
    <row r="124" spans="2:496" x14ac:dyDescent="0.35"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X124"/>
      <c r="Y124"/>
      <c r="Z124"/>
      <c r="AA124"/>
      <c r="AB124"/>
      <c r="AC124" s="157"/>
      <c r="AD124" s="157"/>
      <c r="AE124" s="157"/>
      <c r="AF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HQ124" s="130"/>
      <c r="HR124" s="130"/>
      <c r="HS124" s="130"/>
      <c r="HT124" s="130"/>
      <c r="HU124" s="130"/>
      <c r="HV124" s="130"/>
      <c r="HW124" s="130"/>
      <c r="HX124" s="130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  <c r="QK124" s="130"/>
      <c r="QL124" s="130"/>
      <c r="QM124" s="130"/>
      <c r="QN124" s="130"/>
      <c r="QO124" s="130"/>
      <c r="QP124" s="130"/>
      <c r="QQ124" s="130"/>
      <c r="QR124" s="130"/>
      <c r="QS124" s="130"/>
      <c r="QT124" s="130"/>
      <c r="QU124" s="130"/>
      <c r="QV124" s="130"/>
      <c r="QW124" s="130"/>
      <c r="QX124" s="130"/>
      <c r="QY124" s="130"/>
      <c r="QZ124" s="130"/>
      <c r="RA124" s="130"/>
      <c r="RM124" s="130"/>
      <c r="RN124" s="130"/>
      <c r="RO124" s="130"/>
      <c r="RP124" s="130"/>
      <c r="RQ124" s="130"/>
      <c r="RR124" s="130"/>
      <c r="RS124" s="130"/>
      <c r="RT124" s="130"/>
      <c r="RU124" s="130"/>
      <c r="RV124" s="130"/>
      <c r="RW124" s="130"/>
      <c r="RX124" s="130"/>
      <c r="RY124" s="130"/>
      <c r="RZ124" s="130"/>
      <c r="SA124" s="130"/>
      <c r="SB124" s="130"/>
    </row>
    <row r="125" spans="2:496" x14ac:dyDescent="0.35"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X125"/>
      <c r="Y125"/>
      <c r="Z125"/>
      <c r="AA125"/>
      <c r="AB125"/>
      <c r="AC125" s="157"/>
      <c r="AD125" s="157"/>
      <c r="AE125" s="157"/>
      <c r="AF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HQ125" s="130"/>
      <c r="HR125" s="130"/>
      <c r="HS125" s="130"/>
      <c r="HT125" s="130"/>
      <c r="HU125" s="130"/>
      <c r="HV125" s="130"/>
      <c r="HW125" s="130"/>
      <c r="HX125" s="130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  <c r="QK125" s="130"/>
      <c r="QL125" s="130"/>
      <c r="QM125" s="130"/>
      <c r="QN125" s="130"/>
      <c r="QO125" s="130"/>
      <c r="QP125" s="130"/>
      <c r="QQ125" s="130"/>
      <c r="QR125" s="130"/>
      <c r="QS125" s="130"/>
      <c r="QT125" s="130"/>
      <c r="QU125" s="130"/>
      <c r="QV125" s="130"/>
      <c r="QW125" s="130"/>
      <c r="QX125" s="130"/>
      <c r="QY125" s="130"/>
      <c r="QZ125" s="130"/>
      <c r="RA125" s="130"/>
      <c r="RM125" s="130"/>
      <c r="RN125" s="130"/>
      <c r="RO125" s="130"/>
      <c r="RP125" s="130"/>
      <c r="RQ125" s="130"/>
      <c r="RR125" s="130"/>
      <c r="RS125" s="130"/>
      <c r="RT125" s="130"/>
      <c r="RU125" s="130"/>
      <c r="RV125" s="130"/>
      <c r="RW125" s="130"/>
      <c r="RX125" s="130"/>
      <c r="RY125" s="130"/>
      <c r="RZ125" s="130"/>
      <c r="SA125" s="130"/>
      <c r="SB125" s="130"/>
    </row>
    <row r="126" spans="2:496" x14ac:dyDescent="0.35"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X126"/>
      <c r="Y126"/>
      <c r="Z126"/>
      <c r="AA126"/>
      <c r="AB126"/>
      <c r="AC126" s="157"/>
      <c r="AD126" s="157"/>
      <c r="AE126" s="157"/>
      <c r="AF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HQ126" s="130"/>
      <c r="HR126" s="130"/>
      <c r="HS126" s="130"/>
      <c r="HT126" s="130"/>
      <c r="HU126" s="130"/>
      <c r="HV126" s="130"/>
      <c r="HW126" s="130"/>
      <c r="HX126" s="130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  <c r="QK126" s="130"/>
      <c r="QL126" s="130"/>
      <c r="QM126" s="130"/>
      <c r="QN126" s="130"/>
      <c r="QO126" s="130"/>
      <c r="QP126" s="130"/>
      <c r="QQ126" s="130"/>
      <c r="QR126" s="130"/>
      <c r="QS126" s="130"/>
      <c r="QT126" s="130"/>
      <c r="QU126" s="130"/>
      <c r="QV126" s="130"/>
      <c r="QW126" s="130"/>
      <c r="QX126" s="130"/>
      <c r="QY126" s="130"/>
      <c r="QZ126" s="130"/>
      <c r="RA126" s="130"/>
      <c r="RM126" s="130"/>
      <c r="RN126" s="130"/>
      <c r="RO126" s="130"/>
      <c r="RP126" s="130"/>
      <c r="RQ126" s="130"/>
      <c r="RR126" s="130"/>
      <c r="RS126" s="130"/>
      <c r="RT126" s="130"/>
      <c r="RU126" s="130"/>
      <c r="RV126" s="130"/>
      <c r="RW126" s="130"/>
      <c r="RX126" s="130"/>
      <c r="RY126" s="130"/>
      <c r="RZ126" s="130"/>
      <c r="SA126" s="130"/>
      <c r="SB126" s="130"/>
    </row>
    <row r="127" spans="2:496" x14ac:dyDescent="0.35"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X127"/>
      <c r="Y127"/>
      <c r="Z127"/>
      <c r="AA127"/>
      <c r="AB127"/>
      <c r="AC127" s="157"/>
      <c r="AD127" s="157"/>
      <c r="AE127" s="157"/>
      <c r="AF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HQ127" s="130"/>
      <c r="HR127" s="130"/>
      <c r="HS127" s="130"/>
      <c r="HT127" s="130"/>
      <c r="HU127" s="130"/>
      <c r="HV127" s="130"/>
      <c r="HW127" s="130"/>
      <c r="HX127" s="130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  <c r="QK127" s="130"/>
      <c r="QL127" s="130"/>
      <c r="QM127" s="130"/>
      <c r="QN127" s="130"/>
      <c r="QO127" s="130"/>
      <c r="QP127" s="130"/>
      <c r="QQ127" s="130"/>
      <c r="QR127" s="130"/>
      <c r="QS127" s="130"/>
      <c r="QT127" s="130"/>
      <c r="QU127" s="130"/>
      <c r="QV127" s="130"/>
      <c r="QW127" s="130"/>
      <c r="QX127" s="130"/>
      <c r="QY127" s="130"/>
      <c r="QZ127" s="130"/>
      <c r="RA127" s="130"/>
      <c r="RM127" s="130"/>
      <c r="RN127" s="130"/>
      <c r="RO127" s="130"/>
      <c r="RP127" s="130"/>
      <c r="RQ127" s="130"/>
      <c r="RR127" s="130"/>
      <c r="RS127" s="130"/>
      <c r="RT127" s="130"/>
      <c r="RU127" s="130"/>
      <c r="RV127" s="130"/>
      <c r="RW127" s="130"/>
      <c r="RX127" s="130"/>
      <c r="RY127" s="130"/>
      <c r="RZ127" s="130"/>
      <c r="SA127" s="130"/>
      <c r="SB127" s="130"/>
    </row>
    <row r="128" spans="2:496" x14ac:dyDescent="0.35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X128"/>
      <c r="Y128"/>
      <c r="Z128"/>
      <c r="AA128"/>
      <c r="AB128"/>
      <c r="AC128" s="157"/>
      <c r="AD128" s="157"/>
      <c r="AE128" s="157"/>
      <c r="AF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HQ128" s="130"/>
      <c r="HR128" s="130"/>
      <c r="HS128" s="130"/>
      <c r="HT128" s="130"/>
      <c r="HU128" s="130"/>
      <c r="HV128" s="130"/>
      <c r="HW128" s="130"/>
      <c r="HX128" s="130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  <c r="QK128" s="130"/>
      <c r="QL128" s="130"/>
      <c r="QM128" s="130"/>
      <c r="QN128" s="130"/>
      <c r="QO128" s="130"/>
      <c r="QP128" s="130"/>
      <c r="QQ128" s="130"/>
      <c r="QR128" s="130"/>
      <c r="QS128" s="130"/>
      <c r="QT128" s="130"/>
      <c r="QU128" s="130"/>
      <c r="QV128" s="130"/>
      <c r="QW128" s="130"/>
      <c r="QX128" s="130"/>
      <c r="QY128" s="130"/>
      <c r="QZ128" s="130"/>
      <c r="RA128" s="130"/>
      <c r="RM128" s="130"/>
      <c r="RN128" s="130"/>
      <c r="RO128" s="130"/>
      <c r="RP128" s="130"/>
      <c r="RQ128" s="130"/>
      <c r="RR128" s="130"/>
      <c r="RS128" s="130"/>
      <c r="RT128" s="130"/>
      <c r="RU128" s="130"/>
      <c r="RV128" s="130"/>
      <c r="RW128" s="130"/>
      <c r="RX128" s="130"/>
      <c r="RY128" s="130"/>
      <c r="RZ128" s="130"/>
      <c r="SA128" s="130"/>
      <c r="SB128" s="130"/>
    </row>
    <row r="129" spans="2:496" x14ac:dyDescent="0.35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X129"/>
      <c r="Y129"/>
      <c r="Z129"/>
      <c r="AA129"/>
      <c r="AB129"/>
      <c r="AC129" s="157"/>
      <c r="AD129" s="157"/>
      <c r="AE129" s="157"/>
      <c r="AF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HQ129" s="130"/>
      <c r="HR129" s="130"/>
      <c r="HS129" s="130"/>
      <c r="HT129" s="130"/>
      <c r="HU129" s="130"/>
      <c r="HV129" s="130"/>
      <c r="HW129" s="130"/>
      <c r="HX129" s="130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  <c r="QK129" s="130"/>
      <c r="QL129" s="130"/>
      <c r="QM129" s="130"/>
      <c r="QN129" s="130"/>
      <c r="QO129" s="130"/>
      <c r="QP129" s="130"/>
      <c r="QQ129" s="130"/>
      <c r="QR129" s="130"/>
      <c r="QS129" s="130"/>
      <c r="QT129" s="130"/>
      <c r="QU129" s="130"/>
      <c r="QV129" s="130"/>
      <c r="QW129" s="130"/>
      <c r="QX129" s="130"/>
      <c r="QY129" s="130"/>
      <c r="QZ129" s="130"/>
      <c r="RA129" s="130"/>
      <c r="RM129" s="130"/>
      <c r="RN129" s="130"/>
      <c r="RO129" s="130"/>
      <c r="RP129" s="130"/>
      <c r="RQ129" s="130"/>
      <c r="RR129" s="130"/>
      <c r="RS129" s="130"/>
      <c r="RT129" s="130"/>
      <c r="RU129" s="130"/>
      <c r="RV129" s="130"/>
      <c r="RW129" s="130"/>
      <c r="RX129" s="130"/>
      <c r="RY129" s="130"/>
      <c r="RZ129" s="130"/>
      <c r="SA129" s="130"/>
      <c r="SB129" s="130"/>
    </row>
    <row r="130" spans="2:496" x14ac:dyDescent="0.35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X130"/>
      <c r="Y130"/>
      <c r="Z130"/>
      <c r="AA130"/>
      <c r="AB130"/>
      <c r="AC130" s="157"/>
      <c r="AD130" s="157"/>
      <c r="AE130" s="157"/>
      <c r="AF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HQ130" s="130"/>
      <c r="HR130" s="130"/>
      <c r="HS130" s="130"/>
      <c r="HT130" s="130"/>
      <c r="HU130" s="130"/>
      <c r="HV130" s="130"/>
      <c r="HW130" s="130"/>
      <c r="HX130" s="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  <c r="QK130" s="130"/>
      <c r="QL130" s="130"/>
      <c r="QM130" s="130"/>
      <c r="QN130" s="130"/>
      <c r="QO130" s="130"/>
      <c r="QP130" s="130"/>
      <c r="QQ130" s="130"/>
      <c r="QR130" s="130"/>
      <c r="QS130" s="130"/>
      <c r="QT130" s="130"/>
      <c r="QU130" s="130"/>
      <c r="QV130" s="130"/>
      <c r="QW130" s="130"/>
      <c r="QX130" s="130"/>
      <c r="QY130" s="130"/>
      <c r="QZ130" s="130"/>
      <c r="RA130" s="130"/>
      <c r="RM130" s="130"/>
      <c r="RN130" s="130"/>
      <c r="RO130" s="130"/>
      <c r="RP130" s="130"/>
      <c r="RQ130" s="130"/>
      <c r="RR130" s="130"/>
      <c r="RS130" s="130"/>
      <c r="RT130" s="130"/>
      <c r="RU130" s="130"/>
      <c r="RV130" s="130"/>
      <c r="RW130" s="130"/>
      <c r="RX130" s="130"/>
      <c r="RY130" s="130"/>
      <c r="RZ130" s="130"/>
      <c r="SA130" s="130"/>
      <c r="SB130" s="130"/>
    </row>
    <row r="131" spans="2:496" x14ac:dyDescent="0.35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X131"/>
      <c r="Y131"/>
      <c r="Z131"/>
      <c r="AA131"/>
      <c r="AB131"/>
      <c r="AC131" s="157"/>
      <c r="AD131" s="157"/>
      <c r="AE131" s="157"/>
      <c r="AF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HQ131" s="130"/>
      <c r="HR131" s="130"/>
      <c r="HS131" s="130"/>
      <c r="HT131" s="130"/>
      <c r="HU131" s="130"/>
      <c r="HV131" s="130"/>
      <c r="HW131" s="130"/>
      <c r="HX131" s="130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  <c r="QK131" s="130"/>
      <c r="QL131" s="130"/>
      <c r="QM131" s="130"/>
      <c r="QN131" s="130"/>
      <c r="QO131" s="130"/>
      <c r="QP131" s="130"/>
      <c r="QQ131" s="130"/>
      <c r="QR131" s="130"/>
      <c r="QS131" s="130"/>
      <c r="QT131" s="130"/>
      <c r="QU131" s="130"/>
      <c r="QV131" s="130"/>
      <c r="QW131" s="130"/>
      <c r="QX131" s="130"/>
      <c r="QY131" s="130"/>
      <c r="QZ131" s="130"/>
      <c r="RA131" s="130"/>
      <c r="RM131" s="130"/>
      <c r="RN131" s="130"/>
      <c r="RO131" s="130"/>
      <c r="RP131" s="130"/>
      <c r="RQ131" s="130"/>
      <c r="RR131" s="130"/>
      <c r="RS131" s="130"/>
      <c r="RT131" s="130"/>
      <c r="RU131" s="130"/>
      <c r="RV131" s="130"/>
      <c r="RW131" s="130"/>
      <c r="RX131" s="130"/>
      <c r="RY131" s="130"/>
      <c r="RZ131" s="130"/>
      <c r="SA131" s="130"/>
      <c r="SB131" s="130"/>
    </row>
    <row r="132" spans="2:496" x14ac:dyDescent="0.35"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X132"/>
      <c r="Y132"/>
      <c r="Z132"/>
      <c r="AA132"/>
      <c r="AB132"/>
      <c r="AC132" s="157"/>
      <c r="AD132" s="157"/>
      <c r="AE132" s="157"/>
      <c r="AF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HQ132" s="130"/>
      <c r="HR132" s="130"/>
      <c r="HS132" s="130"/>
      <c r="HT132" s="130"/>
      <c r="HU132" s="130"/>
      <c r="HV132" s="130"/>
      <c r="HW132" s="130"/>
      <c r="HX132" s="130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  <c r="QK132" s="130"/>
      <c r="QL132" s="130"/>
      <c r="QM132" s="130"/>
      <c r="QN132" s="130"/>
      <c r="QO132" s="130"/>
      <c r="QP132" s="130"/>
      <c r="QQ132" s="130"/>
      <c r="QR132" s="130"/>
      <c r="QS132" s="130"/>
      <c r="QT132" s="130"/>
      <c r="QU132" s="130"/>
      <c r="QV132" s="130"/>
      <c r="QW132" s="130"/>
      <c r="QX132" s="130"/>
      <c r="QY132" s="130"/>
      <c r="QZ132" s="130"/>
      <c r="RA132" s="130"/>
      <c r="RM132" s="130"/>
      <c r="RN132" s="130"/>
      <c r="RO132" s="130"/>
      <c r="RP132" s="130"/>
      <c r="RQ132" s="130"/>
      <c r="RR132" s="130"/>
      <c r="RS132" s="130"/>
      <c r="RT132" s="130"/>
      <c r="RU132" s="130"/>
      <c r="RV132" s="130"/>
      <c r="RW132" s="130"/>
      <c r="RX132" s="130"/>
      <c r="RY132" s="130"/>
      <c r="RZ132" s="130"/>
      <c r="SA132" s="130"/>
      <c r="SB132" s="130"/>
    </row>
    <row r="133" spans="2:496" x14ac:dyDescent="0.35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X133"/>
      <c r="Y133"/>
      <c r="Z133"/>
      <c r="AA133"/>
      <c r="AB133"/>
      <c r="AC133" s="157"/>
      <c r="AD133" s="157"/>
      <c r="AE133" s="157"/>
      <c r="AF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HQ133" s="130"/>
      <c r="HR133" s="130"/>
      <c r="HS133" s="130"/>
      <c r="HT133" s="130"/>
      <c r="HU133" s="130"/>
      <c r="HV133" s="130"/>
      <c r="HW133" s="130"/>
      <c r="HX133" s="130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  <c r="QK133" s="130"/>
      <c r="QL133" s="130"/>
      <c r="QM133" s="130"/>
      <c r="QN133" s="130"/>
      <c r="QO133" s="130"/>
      <c r="QP133" s="130"/>
      <c r="QQ133" s="130"/>
      <c r="QR133" s="130"/>
      <c r="QS133" s="130"/>
      <c r="QT133" s="130"/>
      <c r="QU133" s="130"/>
      <c r="QV133" s="130"/>
      <c r="QW133" s="130"/>
      <c r="QX133" s="130"/>
      <c r="QY133" s="130"/>
      <c r="QZ133" s="130"/>
      <c r="RA133" s="130"/>
      <c r="RM133" s="130"/>
      <c r="RN133" s="130"/>
      <c r="RO133" s="130"/>
      <c r="RP133" s="130"/>
      <c r="RQ133" s="130"/>
      <c r="RR133" s="130"/>
      <c r="RS133" s="130"/>
      <c r="RT133" s="130"/>
      <c r="RU133" s="130"/>
      <c r="RV133" s="130"/>
      <c r="RW133" s="130"/>
      <c r="RX133" s="130"/>
      <c r="RY133" s="130"/>
      <c r="RZ133" s="130"/>
      <c r="SA133" s="130"/>
      <c r="SB133" s="130"/>
    </row>
    <row r="134" spans="2:496" x14ac:dyDescent="0.35"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X134"/>
      <c r="Y134"/>
      <c r="Z134"/>
      <c r="AA134"/>
      <c r="AB134"/>
      <c r="AC134" s="157"/>
      <c r="AD134" s="157"/>
      <c r="AE134" s="157"/>
      <c r="AF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HQ134" s="130"/>
      <c r="HR134" s="130"/>
      <c r="HS134" s="130"/>
      <c r="HT134" s="130"/>
      <c r="HU134" s="130"/>
      <c r="HV134" s="130"/>
      <c r="HW134" s="130"/>
      <c r="HX134" s="130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73"/>
      <c r="PL134" s="173"/>
      <c r="PM134" s="173"/>
      <c r="PN134" s="173"/>
      <c r="PO134" s="173"/>
      <c r="PP134" s="173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  <c r="QK134" s="130"/>
      <c r="QL134" s="130"/>
      <c r="QM134" s="130"/>
      <c r="QN134" s="130"/>
      <c r="QO134" s="130"/>
      <c r="QP134" s="130"/>
      <c r="QQ134" s="130"/>
      <c r="QR134" s="130"/>
      <c r="QS134" s="130"/>
      <c r="QT134" s="130"/>
      <c r="QU134" s="130"/>
      <c r="QV134" s="130"/>
      <c r="QW134" s="130"/>
      <c r="QX134" s="130"/>
      <c r="QY134" s="130"/>
      <c r="QZ134" s="130"/>
      <c r="RA134" s="130"/>
      <c r="RM134" s="130"/>
      <c r="RN134" s="130"/>
      <c r="RO134" s="130"/>
      <c r="RP134" s="130"/>
      <c r="RQ134" s="130"/>
      <c r="RR134" s="130"/>
      <c r="RS134" s="130"/>
      <c r="RT134" s="130"/>
      <c r="RU134" s="130"/>
      <c r="RV134" s="130"/>
      <c r="RW134" s="130"/>
      <c r="RX134" s="130"/>
      <c r="RY134" s="130"/>
      <c r="RZ134" s="130"/>
      <c r="SA134" s="130"/>
      <c r="SB134" s="130"/>
    </row>
    <row r="135" spans="2:496" x14ac:dyDescent="0.35"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Y135" s="157"/>
      <c r="Z135" s="157"/>
      <c r="AA135" s="157"/>
      <c r="AB135" s="157"/>
      <c r="AC135" s="157"/>
      <c r="AD135" s="157"/>
      <c r="AE135" s="157"/>
      <c r="AF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HQ135" s="130"/>
      <c r="HR135" s="130"/>
      <c r="HS135" s="130"/>
      <c r="HT135" s="130"/>
      <c r="HU135" s="130"/>
      <c r="HV135" s="130"/>
      <c r="HW135" s="130"/>
      <c r="HX135" s="130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73"/>
      <c r="PL135" s="173"/>
      <c r="PM135" s="173"/>
      <c r="PN135" s="173"/>
      <c r="PO135" s="173"/>
      <c r="PP135" s="173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  <c r="QK135" s="130"/>
      <c r="QL135" s="130"/>
      <c r="QM135" s="130"/>
      <c r="QN135" s="130"/>
      <c r="QO135" s="130"/>
      <c r="QP135" s="130"/>
      <c r="QQ135" s="130"/>
      <c r="QR135" s="130"/>
      <c r="QS135" s="130"/>
      <c r="QT135" s="130"/>
      <c r="QU135" s="130"/>
      <c r="QV135" s="130"/>
      <c r="QW135" s="130"/>
      <c r="QX135" s="130"/>
      <c r="QY135" s="130"/>
      <c r="QZ135" s="130"/>
      <c r="RA135" s="130"/>
      <c r="RM135" s="130"/>
      <c r="RN135" s="130"/>
      <c r="RO135" s="130"/>
      <c r="RP135" s="130"/>
      <c r="RQ135" s="130"/>
      <c r="RR135" s="130"/>
      <c r="RS135" s="130"/>
      <c r="RT135" s="130"/>
      <c r="RU135" s="130"/>
      <c r="RV135" s="130"/>
      <c r="RW135" s="130"/>
      <c r="RX135" s="130"/>
      <c r="RY135" s="130"/>
      <c r="RZ135" s="130"/>
      <c r="SA135" s="130"/>
      <c r="SB135" s="130"/>
    </row>
    <row r="136" spans="2:496" x14ac:dyDescent="0.35"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Y136" s="157"/>
      <c r="Z136" s="157"/>
      <c r="AA136" s="157"/>
      <c r="AB136" s="157"/>
      <c r="AC136" s="157"/>
      <c r="AD136" s="157"/>
      <c r="AE136" s="157"/>
      <c r="AF136" s="157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HQ136" s="130"/>
      <c r="HR136" s="130"/>
      <c r="HS136" s="130"/>
      <c r="HT136" s="130"/>
      <c r="HU136" s="130"/>
      <c r="HV136" s="130"/>
      <c r="HW136" s="130"/>
      <c r="HX136" s="130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  <c r="QK136" s="130"/>
      <c r="QL136" s="130"/>
      <c r="QM136" s="130"/>
      <c r="QN136" s="130"/>
      <c r="QO136" s="130"/>
      <c r="QP136" s="130"/>
      <c r="QQ136" s="130"/>
      <c r="QR136" s="130"/>
      <c r="QS136" s="130"/>
      <c r="QT136" s="130"/>
      <c r="QU136" s="130"/>
      <c r="QV136" s="130"/>
      <c r="QW136" s="130"/>
      <c r="QX136" s="130"/>
      <c r="QY136" s="130"/>
      <c r="QZ136" s="130"/>
      <c r="RA136" s="130"/>
      <c r="RM136" s="130"/>
      <c r="RN136" s="130"/>
      <c r="RO136" s="130"/>
      <c r="RP136" s="130"/>
      <c r="RQ136" s="130"/>
      <c r="RR136" s="130"/>
      <c r="RS136" s="130"/>
      <c r="RT136" s="130"/>
      <c r="RU136" s="130"/>
      <c r="RV136" s="130"/>
      <c r="RW136" s="130"/>
      <c r="RX136" s="130"/>
      <c r="RY136" s="130"/>
      <c r="RZ136" s="130"/>
      <c r="SA136" s="130"/>
      <c r="SB136" s="130"/>
    </row>
    <row r="137" spans="2:496" x14ac:dyDescent="0.35"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Y137" s="157"/>
      <c r="Z137" s="157"/>
      <c r="AA137" s="157"/>
      <c r="AB137" s="157"/>
      <c r="AC137" s="157"/>
      <c r="AD137" s="157"/>
      <c r="AE137" s="157"/>
      <c r="AF137" s="157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HQ137" s="130"/>
      <c r="HR137" s="130"/>
      <c r="HS137" s="130"/>
      <c r="HT137" s="130"/>
      <c r="HU137" s="130"/>
      <c r="HV137" s="130"/>
      <c r="HW137" s="130"/>
      <c r="HX137" s="130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73"/>
      <c r="PL137" s="173"/>
      <c r="PM137" s="173"/>
      <c r="PN137" s="173"/>
      <c r="PO137" s="173"/>
      <c r="PP137" s="173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  <c r="QK137" s="130"/>
      <c r="QL137" s="130"/>
      <c r="QM137" s="130"/>
      <c r="QN137" s="130"/>
      <c r="QO137" s="130"/>
      <c r="QP137" s="130"/>
      <c r="QQ137" s="130"/>
      <c r="QR137" s="130"/>
      <c r="QS137" s="130"/>
      <c r="QT137" s="130"/>
      <c r="QU137" s="130"/>
      <c r="QV137" s="130"/>
      <c r="QW137" s="130"/>
      <c r="QX137" s="130"/>
      <c r="QY137" s="130"/>
      <c r="QZ137" s="130"/>
      <c r="RA137" s="130"/>
      <c r="RM137" s="130"/>
      <c r="RN137" s="130"/>
      <c r="RO137" s="130"/>
      <c r="RP137" s="130"/>
      <c r="RQ137" s="130"/>
      <c r="RR137" s="130"/>
      <c r="RS137" s="130"/>
      <c r="RT137" s="130"/>
      <c r="RU137" s="130"/>
      <c r="RV137" s="130"/>
      <c r="RW137" s="130"/>
      <c r="RX137" s="130"/>
      <c r="RY137" s="130"/>
      <c r="RZ137" s="130"/>
      <c r="SA137" s="130"/>
      <c r="SB137" s="130"/>
    </row>
    <row r="138" spans="2:496" x14ac:dyDescent="0.35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Y138" s="157"/>
      <c r="Z138" s="157"/>
      <c r="AA138" s="157"/>
      <c r="AB138" s="157"/>
      <c r="AC138" s="157"/>
      <c r="AD138" s="157"/>
      <c r="AE138" s="157"/>
      <c r="AF138" s="157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HQ138" s="130"/>
      <c r="HR138" s="130"/>
      <c r="HS138" s="130"/>
      <c r="HT138" s="130"/>
      <c r="HU138" s="130"/>
      <c r="HV138" s="130"/>
      <c r="HW138" s="130"/>
      <c r="HX138" s="130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73"/>
      <c r="PL138" s="173"/>
      <c r="PM138" s="173"/>
      <c r="PN138" s="173"/>
      <c r="PO138" s="173"/>
      <c r="PP138" s="173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  <c r="QK138" s="130"/>
      <c r="QL138" s="130"/>
      <c r="QM138" s="130"/>
      <c r="QN138" s="130"/>
      <c r="QO138" s="130"/>
      <c r="QP138" s="130"/>
      <c r="QQ138" s="130"/>
      <c r="QR138" s="130"/>
      <c r="QS138" s="130"/>
      <c r="QT138" s="130"/>
      <c r="QU138" s="130"/>
      <c r="QV138" s="130"/>
      <c r="QW138" s="130"/>
      <c r="QX138" s="130"/>
      <c r="QY138" s="130"/>
      <c r="QZ138" s="130"/>
      <c r="RA138" s="130"/>
      <c r="RM138" s="130"/>
      <c r="RN138" s="130"/>
      <c r="RO138" s="130"/>
      <c r="RP138" s="130"/>
      <c r="RQ138" s="130"/>
      <c r="RR138" s="130"/>
      <c r="RS138" s="130"/>
      <c r="RT138" s="130"/>
      <c r="RU138" s="130"/>
      <c r="RV138" s="130"/>
      <c r="RW138" s="130"/>
      <c r="RX138" s="130"/>
      <c r="RY138" s="130"/>
      <c r="RZ138" s="130"/>
      <c r="SA138" s="130"/>
      <c r="SB138" s="130"/>
    </row>
    <row r="139" spans="2:496" x14ac:dyDescent="0.35"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Y139" s="157"/>
      <c r="Z139" s="157"/>
      <c r="AA139" s="157"/>
      <c r="AB139" s="157"/>
      <c r="AC139" s="157"/>
      <c r="AD139" s="157"/>
      <c r="AE139" s="157"/>
      <c r="AF139" s="157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HQ139" s="130"/>
      <c r="HR139" s="130"/>
      <c r="HS139" s="130"/>
      <c r="HT139" s="130"/>
      <c r="HU139" s="130"/>
      <c r="HV139" s="130"/>
      <c r="HW139" s="130"/>
      <c r="HX139" s="130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  <c r="QK139" s="130"/>
      <c r="QL139" s="130"/>
      <c r="QM139" s="130"/>
      <c r="QN139" s="130"/>
      <c r="QO139" s="130"/>
      <c r="QP139" s="130"/>
      <c r="QQ139" s="130"/>
      <c r="QR139" s="130"/>
      <c r="QS139" s="130"/>
      <c r="QT139" s="130"/>
      <c r="QU139" s="130"/>
      <c r="QV139" s="130"/>
      <c r="QW139" s="130"/>
      <c r="QX139" s="130"/>
      <c r="QY139" s="130"/>
      <c r="QZ139" s="130"/>
      <c r="RA139" s="130"/>
      <c r="RM139" s="130"/>
      <c r="RN139" s="130"/>
      <c r="RO139" s="130"/>
      <c r="RP139" s="130"/>
      <c r="RQ139" s="130"/>
      <c r="RR139" s="130"/>
      <c r="RS139" s="130"/>
      <c r="RT139" s="130"/>
      <c r="RU139" s="130"/>
      <c r="RV139" s="130"/>
      <c r="RW139" s="130"/>
      <c r="RX139" s="130"/>
      <c r="RY139" s="130"/>
      <c r="RZ139" s="130"/>
      <c r="SA139" s="130"/>
      <c r="SB139" s="130"/>
    </row>
    <row r="140" spans="2:496" x14ac:dyDescent="0.35"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Y140" s="157"/>
      <c r="Z140" s="157"/>
      <c r="AA140" s="157"/>
      <c r="AB140" s="157"/>
      <c r="AC140" s="157"/>
      <c r="AD140" s="157"/>
      <c r="AE140" s="157"/>
      <c r="AF140" s="157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HQ140" s="130"/>
      <c r="HR140" s="130"/>
      <c r="HS140" s="130"/>
      <c r="HT140" s="130"/>
      <c r="HU140" s="130"/>
      <c r="HV140" s="130"/>
      <c r="HW140" s="130"/>
      <c r="HX140" s="13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  <c r="QK140" s="130"/>
      <c r="QL140" s="130"/>
      <c r="QM140" s="130"/>
      <c r="QN140" s="130"/>
      <c r="QO140" s="130"/>
      <c r="QP140" s="130"/>
      <c r="QQ140" s="130"/>
      <c r="QR140" s="130"/>
      <c r="QS140" s="130"/>
      <c r="QT140" s="130"/>
      <c r="QU140" s="130"/>
      <c r="QV140" s="130"/>
      <c r="QW140" s="130"/>
      <c r="QX140" s="130"/>
      <c r="QY140" s="130"/>
      <c r="QZ140" s="130"/>
      <c r="RA140" s="130"/>
      <c r="RM140" s="130"/>
      <c r="RN140" s="130"/>
      <c r="RO140" s="130"/>
      <c r="RP140" s="130"/>
      <c r="RQ140" s="130"/>
      <c r="RR140" s="130"/>
      <c r="RS140" s="130"/>
      <c r="RT140" s="130"/>
      <c r="RU140" s="130"/>
      <c r="RV140" s="130"/>
      <c r="RW140" s="130"/>
      <c r="RX140" s="130"/>
      <c r="RY140" s="130"/>
      <c r="RZ140" s="130"/>
      <c r="SA140" s="130"/>
      <c r="SB140" s="130"/>
    </row>
    <row r="141" spans="2:496" x14ac:dyDescent="0.35"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  <c r="QK141" s="130"/>
      <c r="QL141" s="130"/>
      <c r="QM141" s="130"/>
      <c r="QN141" s="130"/>
      <c r="QO141" s="130"/>
      <c r="QP141" s="130"/>
      <c r="QQ141" s="130"/>
      <c r="QR141" s="130"/>
      <c r="QS141" s="130"/>
      <c r="QT141" s="130"/>
      <c r="QU141" s="130"/>
      <c r="QV141" s="130"/>
      <c r="QW141" s="130"/>
      <c r="QX141" s="130"/>
      <c r="QY141" s="130"/>
      <c r="QZ141" s="130"/>
      <c r="RA141" s="130"/>
      <c r="RM141" s="130"/>
      <c r="RN141" s="130"/>
      <c r="RO141" s="130"/>
      <c r="RP141" s="130"/>
      <c r="RQ141" s="130"/>
      <c r="RR141" s="130"/>
      <c r="RS141" s="130"/>
      <c r="RT141" s="130"/>
      <c r="RU141" s="130"/>
      <c r="RV141" s="130"/>
      <c r="RW141" s="130"/>
      <c r="RX141" s="130"/>
      <c r="RY141" s="130"/>
      <c r="RZ141" s="130"/>
      <c r="SA141" s="130"/>
      <c r="SB141" s="130"/>
    </row>
    <row r="142" spans="2:496" x14ac:dyDescent="0.35"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  <c r="QK142" s="130"/>
      <c r="QL142" s="130"/>
      <c r="QM142" s="130"/>
      <c r="QN142" s="130"/>
      <c r="QO142" s="130"/>
      <c r="QP142" s="130"/>
      <c r="QQ142" s="130"/>
      <c r="QR142" s="130"/>
      <c r="QS142" s="130"/>
      <c r="QT142" s="130"/>
      <c r="QU142" s="130"/>
      <c r="QV142" s="130"/>
      <c r="QW142" s="130"/>
      <c r="QX142" s="130"/>
      <c r="QY142" s="130"/>
      <c r="QZ142" s="130"/>
      <c r="RA142" s="130"/>
      <c r="RM142" s="130"/>
      <c r="RN142" s="130"/>
      <c r="RO142" s="130"/>
      <c r="RP142" s="130"/>
      <c r="RQ142" s="130"/>
      <c r="RR142" s="130"/>
      <c r="RS142" s="130"/>
      <c r="RT142" s="130"/>
      <c r="RU142" s="130"/>
      <c r="RV142" s="130"/>
      <c r="RW142" s="130"/>
      <c r="RX142" s="130"/>
      <c r="RY142" s="130"/>
      <c r="RZ142" s="130"/>
      <c r="SA142" s="130"/>
      <c r="SB142" s="130"/>
    </row>
    <row r="143" spans="2:496" x14ac:dyDescent="0.35"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  <c r="QK143" s="130"/>
      <c r="QL143" s="130"/>
      <c r="QM143" s="130"/>
      <c r="QN143" s="130"/>
      <c r="QO143" s="130"/>
      <c r="QP143" s="130"/>
      <c r="QQ143" s="130"/>
      <c r="QR143" s="130"/>
      <c r="QS143" s="130"/>
      <c r="QT143" s="130"/>
      <c r="QU143" s="130"/>
      <c r="QV143" s="130"/>
      <c r="QW143" s="130"/>
      <c r="QX143" s="130"/>
      <c r="QY143" s="130"/>
      <c r="QZ143" s="130"/>
      <c r="RA143" s="130"/>
      <c r="RM143" s="130"/>
      <c r="RN143" s="130"/>
      <c r="RO143" s="130"/>
      <c r="RP143" s="130"/>
      <c r="RQ143" s="130"/>
      <c r="RR143" s="130"/>
      <c r="RS143" s="130"/>
      <c r="RT143" s="130"/>
      <c r="RU143" s="130"/>
      <c r="RV143" s="130"/>
      <c r="RW143" s="130"/>
      <c r="RX143" s="130"/>
      <c r="RY143" s="130"/>
      <c r="RZ143" s="130"/>
      <c r="SA143" s="130"/>
      <c r="SB143" s="130"/>
    </row>
    <row r="144" spans="2:496" x14ac:dyDescent="0.35">
      <c r="D144" s="157"/>
      <c r="E144" s="157"/>
      <c r="F144" s="157"/>
      <c r="G144" s="157"/>
      <c r="H144" s="157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PA144"/>
      <c r="PB144"/>
      <c r="PC144"/>
      <c r="PD144"/>
      <c r="PE144"/>
      <c r="PF144"/>
      <c r="PG144"/>
      <c r="PH144"/>
      <c r="PI144"/>
      <c r="PJ144"/>
    </row>
    <row r="145" spans="4:426" x14ac:dyDescent="0.35">
      <c r="D145" s="157"/>
      <c r="E145" s="157"/>
      <c r="F145" s="157"/>
      <c r="G145" s="157"/>
      <c r="H145" s="157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PA145"/>
      <c r="PB145"/>
      <c r="PC145"/>
      <c r="PD145"/>
      <c r="PE145"/>
      <c r="PF145"/>
      <c r="PG145"/>
      <c r="PH145"/>
      <c r="PI145"/>
      <c r="PJ145"/>
    </row>
    <row r="146" spans="4:426" x14ac:dyDescent="0.35">
      <c r="D146" s="157"/>
      <c r="E146" s="157"/>
      <c r="F146" s="157"/>
      <c r="G146" s="157"/>
      <c r="H146" s="157"/>
      <c r="PA146"/>
      <c r="PB146"/>
      <c r="PC146"/>
      <c r="PD146"/>
      <c r="PE146"/>
      <c r="PF146"/>
      <c r="PG146"/>
      <c r="PH146"/>
      <c r="PI146"/>
      <c r="PJ146"/>
    </row>
    <row r="147" spans="4:426" x14ac:dyDescent="0.35">
      <c r="D147" s="157"/>
      <c r="E147" s="157"/>
      <c r="F147" s="157"/>
      <c r="G147" s="157"/>
      <c r="H147" s="157"/>
      <c r="PA147"/>
      <c r="PB147"/>
      <c r="PC147"/>
      <c r="PD147"/>
      <c r="PE147"/>
      <c r="PF147"/>
      <c r="PG147"/>
      <c r="PH147"/>
      <c r="PI147"/>
      <c r="PJ147"/>
    </row>
  </sheetData>
  <conditionalFormatting sqref="T1">
    <cfRule type="cellIs" dxfId="1" priority="1" operator="notEqual">
      <formula>0</formula>
    </cfRule>
  </conditionalFormatting>
  <pageMargins left="0.7" right="0.45" top="0.75" bottom="0.75" header="0.3" footer="0.3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84"/>
  <sheetViews>
    <sheetView zoomScale="85" zoomScaleNormal="85" workbookViewId="0">
      <pane xSplit="1" ySplit="15" topLeftCell="B16" activePane="bottomRight" state="frozen"/>
      <selection activeCell="RN106" sqref="RN106"/>
      <selection pane="topRight" activeCell="RN106" sqref="RN106"/>
      <selection pane="bottomLeft" activeCell="RN106" sqref="RN106"/>
      <selection pane="bottomRight" activeCell="A3" sqref="A3"/>
    </sheetView>
  </sheetViews>
  <sheetFormatPr defaultColWidth="9.26953125" defaultRowHeight="14.5" outlineLevelCol="1" x14ac:dyDescent="0.35"/>
  <cols>
    <col min="1" max="1" width="11.7265625" style="4" bestFit="1" customWidth="1"/>
    <col min="2" max="2" width="56" style="4" bestFit="1" customWidth="1"/>
    <col min="3" max="3" width="8.7265625" style="4" bestFit="1" customWidth="1"/>
    <col min="4" max="6" width="15" style="4" customWidth="1"/>
    <col min="7" max="7" width="18.26953125" style="4" customWidth="1"/>
    <col min="8" max="14" width="17.7265625" style="4" customWidth="1"/>
    <col min="15" max="16" width="17.7265625" style="4" hidden="1" customWidth="1" outlineLevel="1"/>
    <col min="17" max="17" width="9.26953125" style="4" bestFit="1" customWidth="1" collapsed="1"/>
    <col min="18" max="18" width="55.453125" style="4" bestFit="1" customWidth="1"/>
    <col min="19" max="19" width="6.54296875" style="4" customWidth="1"/>
    <col min="20" max="21" width="13" style="4" bestFit="1" customWidth="1"/>
    <col min="22" max="22" width="13.26953125" style="4" bestFit="1" customWidth="1"/>
    <col min="23" max="23" width="11.453125" style="4" customWidth="1"/>
    <col min="24" max="30" width="12.7265625" style="4" customWidth="1"/>
    <col min="31" max="32" width="12.7265625" style="4" hidden="1" customWidth="1" outlineLevel="1"/>
    <col min="33" max="33" width="6.453125" style="4" customWidth="1" collapsed="1"/>
    <col min="34" max="34" width="40.7265625" style="4" bestFit="1" customWidth="1"/>
    <col min="35" max="35" width="4.7265625" style="4" bestFit="1" customWidth="1"/>
    <col min="36" max="36" width="15.7265625" style="4" bestFit="1" customWidth="1"/>
    <col min="37" max="37" width="14.7265625" style="4" bestFit="1" customWidth="1"/>
    <col min="38" max="38" width="13.7265625" style="4" bestFit="1" customWidth="1"/>
    <col min="39" max="39" width="14.7265625" style="4" bestFit="1" customWidth="1"/>
    <col min="40" max="40" width="13.7265625" style="4" bestFit="1" customWidth="1"/>
    <col min="41" max="41" width="15" style="4" bestFit="1" customWidth="1"/>
    <col min="42" max="42" width="12.7265625" style="4" bestFit="1" customWidth="1"/>
    <col min="43" max="43" width="15" style="4" bestFit="1" customWidth="1"/>
    <col min="44" max="44" width="12.7265625" style="4" bestFit="1" customWidth="1"/>
    <col min="45" max="45" width="15" style="4" bestFit="1" customWidth="1"/>
    <col min="46" max="46" width="12.7265625" style="4" bestFit="1" customWidth="1"/>
    <col min="47" max="47" width="15" style="4" hidden="1" customWidth="1" outlineLevel="1"/>
    <col min="48" max="48" width="17.7265625" style="4" hidden="1" customWidth="1" outlineLevel="1"/>
    <col min="49" max="49" width="5.453125" style="4" customWidth="1" collapsed="1"/>
    <col min="50" max="50" width="48.26953125" style="4" customWidth="1"/>
    <col min="51" max="51" width="4.54296875" style="4" customWidth="1"/>
    <col min="52" max="53" width="13.453125" style="4" customWidth="1"/>
    <col min="54" max="54" width="16" style="4" customWidth="1"/>
    <col min="55" max="55" width="13.453125" style="4" customWidth="1"/>
    <col min="56" max="62" width="14.7265625" style="4" customWidth="1"/>
    <col min="63" max="64" width="14.7265625" style="4" hidden="1" customWidth="1" outlineLevel="1"/>
    <col min="65" max="65" width="9.26953125" style="4" customWidth="1" collapsed="1"/>
    <col min="66" max="66" width="67.26953125" style="4" customWidth="1"/>
    <col min="67" max="67" width="9" style="4" customWidth="1"/>
    <col min="68" max="78" width="14.54296875" style="4" customWidth="1"/>
    <col min="79" max="80" width="14.54296875" style="4" hidden="1" customWidth="1" outlineLevel="1"/>
    <col min="81" max="81" width="5" style="4" customWidth="1" collapsed="1"/>
    <col min="82" max="82" width="37" style="4" bestFit="1" customWidth="1"/>
    <col min="83" max="83" width="6" style="4" customWidth="1"/>
    <col min="84" max="94" width="14.54296875" style="4" customWidth="1"/>
    <col min="95" max="96" width="14.54296875" style="4" hidden="1" customWidth="1" outlineLevel="1"/>
    <col min="97" max="97" width="5.453125" style="4" customWidth="1" collapsed="1"/>
    <col min="98" max="98" width="37" style="4" customWidth="1"/>
    <col min="99" max="99" width="4.54296875" style="4" customWidth="1"/>
    <col min="100" max="110" width="14.54296875" style="4" customWidth="1"/>
    <col min="111" max="112" width="14.54296875" style="4" hidden="1" customWidth="1" outlineLevel="1"/>
    <col min="113" max="113" width="5.453125" style="4" customWidth="1" collapsed="1"/>
    <col min="114" max="114" width="67.54296875" style="4" customWidth="1"/>
    <col min="115" max="115" width="7.26953125" style="4" bestFit="1" customWidth="1"/>
    <col min="116" max="118" width="14.7265625" style="4" customWidth="1"/>
    <col min="119" max="126" width="14.54296875" style="4" customWidth="1"/>
    <col min="127" max="128" width="14.54296875" style="4" hidden="1" customWidth="1" outlineLevel="1"/>
    <col min="129" max="129" width="5.453125" style="4" customWidth="1" collapsed="1"/>
    <col min="130" max="130" width="53.26953125" style="4" bestFit="1" customWidth="1"/>
    <col min="131" max="131" width="7.453125" style="4" customWidth="1"/>
    <col min="132" max="142" width="14.54296875" style="4" customWidth="1"/>
    <col min="143" max="144" width="14.54296875" style="4" hidden="1" customWidth="1" outlineLevel="1"/>
    <col min="145" max="145" width="5.453125" style="4" customWidth="1" collapsed="1"/>
    <col min="146" max="146" width="62.54296875" style="4" customWidth="1"/>
    <col min="147" max="147" width="5.26953125" style="4" bestFit="1" customWidth="1"/>
    <col min="148" max="148" width="16" style="1" bestFit="1" customWidth="1"/>
    <col min="149" max="149" width="15" style="1" bestFit="1" customWidth="1"/>
    <col min="150" max="150" width="14" style="1" bestFit="1" customWidth="1"/>
    <col min="151" max="151" width="15" style="1" bestFit="1" customWidth="1"/>
    <col min="152" max="152" width="14" style="1" bestFit="1" customWidth="1"/>
    <col min="153" max="153" width="15.26953125" style="1" bestFit="1" customWidth="1"/>
    <col min="154" max="154" width="13" style="1" bestFit="1" customWidth="1"/>
    <col min="155" max="155" width="15.26953125" style="1" bestFit="1" customWidth="1"/>
    <col min="156" max="156" width="13" style="1" bestFit="1" customWidth="1"/>
    <col min="157" max="157" width="15.26953125" style="1" bestFit="1" customWidth="1"/>
    <col min="158" max="158" width="13" style="1" bestFit="1" customWidth="1"/>
    <col min="159" max="159" width="15" style="1" hidden="1" customWidth="1" outlineLevel="1"/>
    <col min="160" max="160" width="15.26953125" style="1" hidden="1" customWidth="1" outlineLevel="1"/>
    <col min="161" max="161" width="5.453125" style="4" customWidth="1" collapsed="1"/>
    <col min="162" max="162" width="29.453125" style="4" bestFit="1" customWidth="1"/>
    <col min="163" max="163" width="5.7265625" style="4" bestFit="1" customWidth="1"/>
    <col min="164" max="164" width="11.54296875" style="1" customWidth="1"/>
    <col min="165" max="165" width="14.26953125" style="1" bestFit="1" customWidth="1"/>
    <col min="166" max="166" width="14.26953125" style="1" customWidth="1"/>
    <col min="167" max="167" width="14.7265625" style="1" bestFit="1" customWidth="1"/>
    <col min="168" max="168" width="13.7265625" style="1" bestFit="1" customWidth="1"/>
    <col min="169" max="169" width="15" style="1" bestFit="1" customWidth="1"/>
    <col min="170" max="170" width="13.453125" style="1" bestFit="1" customWidth="1"/>
    <col min="171" max="171" width="15" style="1" bestFit="1" customWidth="1"/>
    <col min="172" max="172" width="13.453125" style="1" bestFit="1" customWidth="1"/>
    <col min="173" max="173" width="15" style="1" bestFit="1" customWidth="1"/>
    <col min="174" max="174" width="13.453125" style="1" bestFit="1" customWidth="1"/>
    <col min="175" max="175" width="15" style="1" hidden="1" customWidth="1" outlineLevel="1"/>
    <col min="176" max="176" width="16.7265625" style="1" hidden="1" customWidth="1" outlineLevel="1"/>
    <col min="177" max="177" width="9.26953125" style="1" collapsed="1"/>
    <col min="178" max="178" width="40.7265625" style="1" customWidth="1"/>
    <col min="179" max="179" width="5.453125" style="1" customWidth="1"/>
    <col min="180" max="180" width="15.7265625" style="1" bestFit="1" customWidth="1"/>
    <col min="181" max="181" width="14.7265625" style="1" bestFit="1" customWidth="1"/>
    <col min="182" max="182" width="13.7265625" style="1" bestFit="1" customWidth="1"/>
    <col min="183" max="183" width="14.7265625" style="1" bestFit="1" customWidth="1"/>
    <col min="184" max="184" width="13.7265625" style="1" bestFit="1" customWidth="1"/>
    <col min="185" max="185" width="15" style="1" bestFit="1" customWidth="1"/>
    <col min="186" max="186" width="13.7265625" style="1" bestFit="1" customWidth="1"/>
    <col min="187" max="187" width="15" style="1" bestFit="1" customWidth="1"/>
    <col min="188" max="188" width="14.453125" style="1" bestFit="1" customWidth="1"/>
    <col min="189" max="189" width="15" style="1" bestFit="1" customWidth="1"/>
    <col min="190" max="190" width="14.453125" style="1" bestFit="1" customWidth="1"/>
    <col min="191" max="191" width="15" style="1" hidden="1" customWidth="1" outlineLevel="1"/>
    <col min="192" max="192" width="14.453125" style="1" hidden="1" customWidth="1" outlineLevel="1"/>
    <col min="193" max="193" width="9.26953125" style="1" collapsed="1"/>
    <col min="194" max="16384" width="9.26953125" style="1"/>
  </cols>
  <sheetData>
    <row r="1" spans="1:192 16384:16384" customFormat="1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2 16384:16384" customFormat="1" x14ac:dyDescent="0.35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6"/>
      <c r="N2" s="7" t="s">
        <v>522</v>
      </c>
      <c r="O2" s="4"/>
      <c r="P2" s="4"/>
      <c r="Q2" s="4"/>
      <c r="AC2" s="6"/>
      <c r="AD2" s="7" t="s">
        <v>522</v>
      </c>
      <c r="AE2" s="4"/>
      <c r="AF2" s="4"/>
      <c r="AS2" s="6"/>
      <c r="AT2" s="7" t="s">
        <v>522</v>
      </c>
      <c r="AU2" s="4"/>
      <c r="AV2" s="4"/>
      <c r="BI2" s="6"/>
      <c r="BJ2" s="7" t="s">
        <v>522</v>
      </c>
      <c r="BK2" s="4"/>
      <c r="BL2" s="4"/>
      <c r="BY2" s="6"/>
      <c r="BZ2" s="7" t="s">
        <v>522</v>
      </c>
      <c r="CA2" s="4"/>
      <c r="CB2" s="4"/>
      <c r="CO2" s="6"/>
      <c r="CP2" s="7" t="s">
        <v>522</v>
      </c>
      <c r="CQ2" s="4"/>
      <c r="CR2" s="4"/>
      <c r="DE2" s="6"/>
      <c r="DF2" s="7" t="s">
        <v>522</v>
      </c>
      <c r="DG2" s="4"/>
      <c r="DH2" s="4"/>
      <c r="DU2" s="6"/>
      <c r="DV2" s="7" t="s">
        <v>522</v>
      </c>
      <c r="DW2" s="4"/>
      <c r="DX2" s="4"/>
      <c r="EK2" s="6"/>
      <c r="EL2" s="7" t="s">
        <v>522</v>
      </c>
      <c r="EM2" s="4"/>
      <c r="EN2" s="4"/>
      <c r="FA2" s="6"/>
      <c r="FB2" s="7" t="s">
        <v>522</v>
      </c>
      <c r="FC2" s="1"/>
      <c r="FD2" s="1"/>
      <c r="FQ2" s="6"/>
      <c r="FR2" s="7" t="s">
        <v>522</v>
      </c>
      <c r="FS2" s="1"/>
      <c r="FT2" s="1"/>
      <c r="GG2" s="6"/>
      <c r="GH2" s="7" t="s">
        <v>522</v>
      </c>
      <c r="GI2" s="1"/>
      <c r="GJ2" s="1"/>
      <c r="XFD2" s="7"/>
    </row>
    <row r="3" spans="1:192 16384:16384" customFormat="1" x14ac:dyDescent="0.35">
      <c r="A3" s="4"/>
      <c r="B3" s="4"/>
      <c r="C3" s="4"/>
      <c r="D3" s="4"/>
      <c r="E3" s="4"/>
      <c r="F3" s="4"/>
      <c r="G3" s="4"/>
      <c r="H3" s="4"/>
      <c r="I3" s="8"/>
      <c r="J3" s="8"/>
      <c r="K3" s="8"/>
      <c r="L3" s="8"/>
      <c r="M3" s="9"/>
      <c r="N3" s="10" t="s">
        <v>554</v>
      </c>
      <c r="O3" s="4"/>
      <c r="P3" s="4"/>
      <c r="Q3" s="4"/>
      <c r="AC3" s="9"/>
      <c r="AD3" s="10" t="s">
        <v>555</v>
      </c>
      <c r="AE3" s="4"/>
      <c r="AF3" s="4"/>
      <c r="AS3" s="9"/>
      <c r="AT3" s="10" t="s">
        <v>556</v>
      </c>
      <c r="AU3" s="4"/>
      <c r="AV3" s="4"/>
      <c r="BI3" s="9"/>
      <c r="BJ3" s="10" t="s">
        <v>557</v>
      </c>
      <c r="BK3" s="4"/>
      <c r="BL3" s="4"/>
      <c r="BY3" s="9"/>
      <c r="BZ3" s="10" t="s">
        <v>558</v>
      </c>
      <c r="CA3" s="4"/>
      <c r="CB3" s="4"/>
      <c r="CO3" s="9"/>
      <c r="CP3" s="10" t="s">
        <v>559</v>
      </c>
      <c r="CQ3" s="4"/>
      <c r="CR3" s="4"/>
      <c r="DE3" s="9"/>
      <c r="DF3" s="10" t="s">
        <v>560</v>
      </c>
      <c r="DG3" s="4"/>
      <c r="DH3" s="4"/>
      <c r="DU3" s="9"/>
      <c r="DV3" s="10" t="s">
        <v>561</v>
      </c>
      <c r="DW3" s="4"/>
      <c r="DX3" s="4"/>
      <c r="EK3" s="9"/>
      <c r="EL3" s="10" t="s">
        <v>562</v>
      </c>
      <c r="EM3" s="4"/>
      <c r="EN3" s="4"/>
      <c r="FA3" s="9"/>
      <c r="FB3" s="10" t="s">
        <v>563</v>
      </c>
      <c r="FC3" s="1"/>
      <c r="FD3" s="1"/>
      <c r="FQ3" s="9"/>
      <c r="FR3" s="10" t="s">
        <v>564</v>
      </c>
      <c r="FS3" s="1"/>
      <c r="FT3" s="1"/>
      <c r="GG3" s="9"/>
      <c r="GH3" s="10" t="s">
        <v>565</v>
      </c>
      <c r="GI3" s="1"/>
      <c r="GJ3" s="1"/>
    </row>
    <row r="4" spans="1:192 16384:16384" customFormat="1" ht="15" thickBo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1" t="s">
        <v>0</v>
      </c>
      <c r="N4" s="12">
        <v>6.45</v>
      </c>
      <c r="O4" s="4"/>
      <c r="P4" s="4"/>
      <c r="Q4" s="4"/>
      <c r="AC4" s="11" t="s">
        <v>0</v>
      </c>
      <c r="AD4" s="12">
        <v>6.46</v>
      </c>
      <c r="AE4" s="4"/>
      <c r="AF4" s="4"/>
      <c r="AS4" s="11" t="s">
        <v>0</v>
      </c>
      <c r="AT4" s="12">
        <v>6.47</v>
      </c>
      <c r="AU4" s="4"/>
      <c r="AV4" s="4"/>
      <c r="BI4" s="11" t="s">
        <v>0</v>
      </c>
      <c r="BJ4" s="12">
        <v>6.4799999999999995</v>
      </c>
      <c r="BK4" s="4"/>
      <c r="BL4" s="4"/>
      <c r="BY4" s="11" t="s">
        <v>0</v>
      </c>
      <c r="BZ4" s="12">
        <v>6.4899999999999993</v>
      </c>
      <c r="CA4" s="4"/>
      <c r="CB4" s="4"/>
      <c r="CO4" s="11" t="s">
        <v>0</v>
      </c>
      <c r="CP4" s="12">
        <v>6.4999999999999991</v>
      </c>
      <c r="CQ4" s="4"/>
      <c r="CR4" s="4"/>
      <c r="DE4" s="11" t="s">
        <v>0</v>
      </c>
      <c r="DF4" s="12">
        <v>6.5099999999999989</v>
      </c>
      <c r="DG4" s="4"/>
      <c r="DH4" s="4"/>
      <c r="DU4" s="11" t="s">
        <v>0</v>
      </c>
      <c r="DV4" s="12">
        <v>6.5199999999999987</v>
      </c>
      <c r="DW4" s="4"/>
      <c r="DX4" s="4"/>
      <c r="EK4" s="11" t="s">
        <v>0</v>
      </c>
      <c r="EL4" s="12">
        <v>6.5299999999999985</v>
      </c>
      <c r="EM4" s="4"/>
      <c r="EN4" s="4"/>
      <c r="FA4" s="504" t="s">
        <v>0</v>
      </c>
      <c r="FB4" s="505">
        <v>6.5399999999999983</v>
      </c>
      <c r="FC4" s="1"/>
      <c r="FD4" s="1"/>
      <c r="FQ4" s="11" t="s">
        <v>0</v>
      </c>
      <c r="FR4" s="12">
        <v>6.549999999999998</v>
      </c>
      <c r="FS4" s="1"/>
      <c r="FT4" s="1"/>
      <c r="GG4" s="11" t="s">
        <v>0</v>
      </c>
      <c r="GH4" s="12">
        <v>6.5599999999999978</v>
      </c>
      <c r="GI4" s="1"/>
      <c r="GJ4" s="1"/>
    </row>
    <row r="5" spans="1:192 16384:16384" s="4" customFormat="1" x14ac:dyDescent="0.35">
      <c r="A5" s="70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 s="14"/>
      <c r="FK5" s="14"/>
      <c r="FL5" s="14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</row>
    <row r="6" spans="1:192 16384:16384" s="4" customFormat="1" ht="13" x14ac:dyDescent="0.3">
      <c r="A6" s="70" t="s">
        <v>474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70" t="s">
        <v>474</v>
      </c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70" t="s">
        <v>474</v>
      </c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70" t="s">
        <v>474</v>
      </c>
      <c r="AX6" s="70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70" t="s">
        <v>474</v>
      </c>
      <c r="BN6" s="28"/>
      <c r="BO6" s="28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 t="s">
        <v>474</v>
      </c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70" t="s">
        <v>474</v>
      </c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70" t="s">
        <v>474</v>
      </c>
      <c r="DJ6" s="70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70" t="s">
        <v>474</v>
      </c>
      <c r="DZ6" s="70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70" t="s">
        <v>474</v>
      </c>
      <c r="EP6" s="14"/>
      <c r="EQ6" s="14"/>
      <c r="ER6" s="14"/>
      <c r="ES6" s="14"/>
      <c r="ET6" s="14"/>
      <c r="EU6" s="70"/>
      <c r="EV6" s="14"/>
      <c r="EW6" s="14"/>
      <c r="EX6" s="14"/>
      <c r="EY6" s="14"/>
      <c r="EZ6" s="14"/>
      <c r="FA6" s="14"/>
      <c r="FB6" s="14"/>
      <c r="FC6" s="14"/>
      <c r="FD6" s="14"/>
      <c r="FE6" s="70" t="s">
        <v>474</v>
      </c>
      <c r="FF6" s="14"/>
      <c r="FG6" s="14"/>
      <c r="FH6" s="14"/>
      <c r="FI6" s="14"/>
      <c r="FJ6" s="14"/>
      <c r="FK6" s="70"/>
      <c r="FL6" s="14"/>
      <c r="FM6" s="28"/>
      <c r="FN6" s="28"/>
      <c r="FO6" s="28"/>
      <c r="FP6" s="28"/>
      <c r="FQ6" s="28"/>
      <c r="FR6" s="28"/>
      <c r="FS6" s="28"/>
      <c r="FT6" s="28"/>
      <c r="FU6" s="70" t="s">
        <v>474</v>
      </c>
      <c r="FV6" s="14"/>
      <c r="FW6" s="14"/>
      <c r="FX6" s="14"/>
      <c r="FY6" s="14"/>
      <c r="FZ6" s="14"/>
      <c r="GA6" s="70"/>
      <c r="GB6" s="14"/>
      <c r="GC6" s="28"/>
      <c r="GD6" s="28"/>
      <c r="GE6" s="28"/>
      <c r="GF6" s="28"/>
      <c r="GG6" s="28"/>
      <c r="GH6" s="28"/>
      <c r="GI6" s="28"/>
      <c r="GJ6" s="28"/>
    </row>
    <row r="7" spans="1:192 16384:16384" s="507" customFormat="1" ht="13" x14ac:dyDescent="0.3">
      <c r="A7" s="19" t="s">
        <v>506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9" t="s">
        <v>507</v>
      </c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9" t="s">
        <v>508</v>
      </c>
      <c r="AH7" s="19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9" t="s">
        <v>509</v>
      </c>
      <c r="AX7" s="506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9" t="s">
        <v>510</v>
      </c>
      <c r="BN7" s="138"/>
      <c r="BO7" s="138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 t="s">
        <v>511</v>
      </c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9" t="s">
        <v>512</v>
      </c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9" t="s">
        <v>513</v>
      </c>
      <c r="DJ7" s="19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9" t="s">
        <v>514</v>
      </c>
      <c r="DZ7" s="19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9" t="s">
        <v>515</v>
      </c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9" t="s">
        <v>516</v>
      </c>
      <c r="FF7" s="18"/>
      <c r="FG7" s="18"/>
      <c r="FH7" s="18"/>
      <c r="FI7" s="18"/>
      <c r="FJ7" s="18"/>
      <c r="FK7" s="18"/>
      <c r="FL7" s="18"/>
      <c r="FM7" s="138"/>
      <c r="FN7" s="138"/>
      <c r="FO7" s="138"/>
      <c r="FP7" s="138"/>
      <c r="FQ7" s="138"/>
      <c r="FR7" s="138"/>
      <c r="FS7" s="138"/>
      <c r="FT7" s="138"/>
      <c r="FU7" s="19" t="s">
        <v>517</v>
      </c>
      <c r="FV7" s="18"/>
      <c r="FW7" s="18"/>
      <c r="FX7" s="18"/>
      <c r="FY7" s="18"/>
      <c r="FZ7" s="18"/>
      <c r="GA7" s="18"/>
      <c r="GB7" s="18"/>
      <c r="GC7" s="138"/>
      <c r="GD7" s="138"/>
      <c r="GE7" s="138"/>
      <c r="GF7" s="138"/>
      <c r="GG7" s="138"/>
      <c r="GH7" s="138"/>
      <c r="GI7" s="138"/>
      <c r="GJ7" s="138"/>
    </row>
    <row r="8" spans="1:192 16384:16384" customFormat="1" x14ac:dyDescent="0.35">
      <c r="A8" s="508" t="s">
        <v>475</v>
      </c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 t="s">
        <v>475</v>
      </c>
      <c r="R8" s="508"/>
      <c r="S8" s="508"/>
      <c r="T8" s="508"/>
      <c r="U8" s="508"/>
      <c r="V8" s="508"/>
      <c r="W8" s="508"/>
      <c r="X8" s="508"/>
      <c r="Y8" s="508"/>
      <c r="Z8" s="508"/>
      <c r="AA8" s="508"/>
      <c r="AB8" s="508"/>
      <c r="AC8" s="508"/>
      <c r="AD8" s="508"/>
      <c r="AE8" s="508"/>
      <c r="AF8" s="508"/>
      <c r="AG8" s="508" t="s">
        <v>475</v>
      </c>
      <c r="AH8" s="508"/>
      <c r="AI8" s="508"/>
      <c r="AJ8" s="508"/>
      <c r="AK8" s="508"/>
      <c r="AL8" s="508"/>
      <c r="AM8" s="508"/>
      <c r="AN8" s="508"/>
      <c r="AO8" s="508"/>
      <c r="AP8" s="508"/>
      <c r="AQ8" s="508"/>
      <c r="AR8" s="508"/>
      <c r="AS8" s="508"/>
      <c r="AT8" s="508"/>
      <c r="AU8" s="508"/>
      <c r="AV8" s="508"/>
      <c r="AW8" s="508" t="s">
        <v>475</v>
      </c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508"/>
      <c r="BM8" s="508" t="s">
        <v>475</v>
      </c>
      <c r="BN8" s="508"/>
      <c r="BO8" s="508"/>
      <c r="BP8" s="508"/>
      <c r="BQ8" s="508"/>
      <c r="BR8" s="508"/>
      <c r="BS8" s="508"/>
      <c r="BT8" s="508"/>
      <c r="BU8" s="508"/>
      <c r="BV8" s="508"/>
      <c r="BW8" s="508"/>
      <c r="BX8" s="508"/>
      <c r="BY8" s="508"/>
      <c r="BZ8" s="508"/>
      <c r="CA8" s="508"/>
      <c r="CB8" s="508"/>
      <c r="CC8" s="508" t="s">
        <v>475</v>
      </c>
      <c r="CD8" s="508"/>
      <c r="CE8" s="508"/>
      <c r="CF8" s="508"/>
      <c r="CG8" s="508"/>
      <c r="CH8" s="508"/>
      <c r="CI8" s="508"/>
      <c r="CJ8" s="508"/>
      <c r="CK8" s="508"/>
      <c r="CL8" s="508"/>
      <c r="CM8" s="508"/>
      <c r="CN8" s="508"/>
      <c r="CO8" s="508"/>
      <c r="CP8" s="508"/>
      <c r="CQ8" s="508"/>
      <c r="CR8" s="508"/>
      <c r="CS8" s="508" t="s">
        <v>475</v>
      </c>
      <c r="CT8" s="508"/>
      <c r="CU8" s="508"/>
      <c r="CV8" s="508"/>
      <c r="CW8" s="508"/>
      <c r="CX8" s="508"/>
      <c r="CY8" s="508"/>
      <c r="CZ8" s="508"/>
      <c r="DA8" s="508"/>
      <c r="DB8" s="508"/>
      <c r="DC8" s="508"/>
      <c r="DD8" s="508"/>
      <c r="DE8" s="508"/>
      <c r="DF8" s="508"/>
      <c r="DG8" s="508"/>
      <c r="DH8" s="508"/>
      <c r="DI8" s="508" t="s">
        <v>475</v>
      </c>
      <c r="DJ8" s="508"/>
      <c r="DK8" s="508"/>
      <c r="DL8" s="508"/>
      <c r="DM8" s="508"/>
      <c r="DN8" s="508"/>
      <c r="DO8" s="508"/>
      <c r="DP8" s="508"/>
      <c r="DQ8" s="508"/>
      <c r="DR8" s="508"/>
      <c r="DS8" s="508"/>
      <c r="DT8" s="508"/>
      <c r="DU8" s="508"/>
      <c r="DV8" s="508"/>
      <c r="DW8" s="508"/>
      <c r="DX8" s="508"/>
      <c r="DY8" s="508" t="s">
        <v>475</v>
      </c>
      <c r="DZ8" s="508"/>
      <c r="EA8" s="508"/>
      <c r="EB8" s="508"/>
      <c r="EC8" s="508"/>
      <c r="ED8" s="508"/>
      <c r="EE8" s="508"/>
      <c r="EF8" s="508"/>
      <c r="EG8" s="508"/>
      <c r="EH8" s="508"/>
      <c r="EI8" s="508"/>
      <c r="EJ8" s="508"/>
      <c r="EK8" s="508"/>
      <c r="EL8" s="508"/>
      <c r="EM8" s="508"/>
      <c r="EN8" s="508"/>
      <c r="EO8" s="508" t="s">
        <v>475</v>
      </c>
      <c r="EP8" s="508"/>
      <c r="EQ8" s="508"/>
      <c r="ER8" s="508"/>
      <c r="ES8" s="508"/>
      <c r="ET8" s="508"/>
      <c r="EU8" s="508"/>
      <c r="EV8" s="508"/>
      <c r="EW8" s="508"/>
      <c r="EX8" s="508"/>
      <c r="EY8" s="508"/>
      <c r="EZ8" s="508"/>
      <c r="FA8" s="508"/>
      <c r="FB8" s="508"/>
      <c r="FC8" s="508"/>
      <c r="FD8" s="508"/>
      <c r="FE8" s="508" t="s">
        <v>475</v>
      </c>
      <c r="FF8" s="508"/>
      <c r="FG8" s="508"/>
      <c r="FH8" s="508"/>
      <c r="FI8" s="508"/>
      <c r="FJ8" s="508"/>
      <c r="FK8" s="508"/>
      <c r="FL8" s="508"/>
      <c r="FM8" s="508"/>
      <c r="FN8" s="508"/>
      <c r="FO8" s="508"/>
      <c r="FP8" s="508"/>
      <c r="FQ8" s="508"/>
      <c r="FR8" s="508"/>
      <c r="FS8" s="508"/>
      <c r="FT8" s="508"/>
      <c r="FU8" s="508" t="s">
        <v>475</v>
      </c>
      <c r="FV8" s="508"/>
      <c r="FW8" s="508"/>
      <c r="FX8" s="508"/>
      <c r="FY8" s="508"/>
      <c r="FZ8" s="508"/>
      <c r="GA8" s="508"/>
      <c r="GB8" s="508"/>
      <c r="GC8" s="508"/>
      <c r="GD8" s="508"/>
      <c r="GE8" s="508"/>
      <c r="GF8" s="508"/>
      <c r="GG8" s="508"/>
      <c r="GH8" s="508"/>
      <c r="GI8" s="508"/>
      <c r="GJ8" s="508"/>
    </row>
    <row r="9" spans="1:192 16384:16384" customFormat="1" x14ac:dyDescent="0.35">
      <c r="A9" s="508" t="s">
        <v>476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 t="s">
        <v>476</v>
      </c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 t="s">
        <v>476</v>
      </c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8"/>
      <c r="AS9" s="508"/>
      <c r="AT9" s="508"/>
      <c r="AU9" s="508"/>
      <c r="AV9" s="508"/>
      <c r="AW9" s="508" t="s">
        <v>476</v>
      </c>
      <c r="AX9" s="508"/>
      <c r="AY9" s="508"/>
      <c r="AZ9" s="508"/>
      <c r="BA9" s="508"/>
      <c r="BB9" s="508"/>
      <c r="BC9" s="508"/>
      <c r="BD9" s="508"/>
      <c r="BE9" s="508"/>
      <c r="BF9" s="508"/>
      <c r="BG9" s="508"/>
      <c r="BH9" s="508"/>
      <c r="BI9" s="508"/>
      <c r="BJ9" s="508"/>
      <c r="BK9" s="508"/>
      <c r="BL9" s="508"/>
      <c r="BM9" s="508" t="s">
        <v>476</v>
      </c>
      <c r="BN9" s="508"/>
      <c r="BO9" s="508"/>
      <c r="BP9" s="508"/>
      <c r="BQ9" s="508"/>
      <c r="BR9" s="508"/>
      <c r="BS9" s="508"/>
      <c r="BT9" s="508"/>
      <c r="BU9" s="508"/>
      <c r="BV9" s="508"/>
      <c r="BW9" s="508"/>
      <c r="BX9" s="508"/>
      <c r="BY9" s="508"/>
      <c r="BZ9" s="508"/>
      <c r="CA9" s="508"/>
      <c r="CB9" s="508"/>
      <c r="CC9" s="508" t="s">
        <v>476</v>
      </c>
      <c r="CD9" s="508"/>
      <c r="CE9" s="508"/>
      <c r="CF9" s="508"/>
      <c r="CG9" s="508"/>
      <c r="CH9" s="508"/>
      <c r="CI9" s="508"/>
      <c r="CJ9" s="508"/>
      <c r="CK9" s="508"/>
      <c r="CL9" s="508"/>
      <c r="CM9" s="508"/>
      <c r="CN9" s="508"/>
      <c r="CO9" s="508"/>
      <c r="CP9" s="508"/>
      <c r="CQ9" s="508"/>
      <c r="CR9" s="508"/>
      <c r="CS9" s="508" t="s">
        <v>476</v>
      </c>
      <c r="CT9" s="508"/>
      <c r="CU9" s="508"/>
      <c r="CV9" s="508"/>
      <c r="CW9" s="508"/>
      <c r="CX9" s="508"/>
      <c r="CY9" s="508"/>
      <c r="CZ9" s="508"/>
      <c r="DA9" s="508"/>
      <c r="DB9" s="508"/>
      <c r="DC9" s="508"/>
      <c r="DD9" s="508"/>
      <c r="DE9" s="508"/>
      <c r="DF9" s="508"/>
      <c r="DG9" s="508"/>
      <c r="DH9" s="508"/>
      <c r="DI9" s="508" t="s">
        <v>476</v>
      </c>
      <c r="DJ9" s="508"/>
      <c r="DK9" s="508"/>
      <c r="DL9" s="508"/>
      <c r="DM9" s="508"/>
      <c r="DN9" s="508"/>
      <c r="DO9" s="508"/>
      <c r="DP9" s="508"/>
      <c r="DQ9" s="508"/>
      <c r="DR9" s="508"/>
      <c r="DS9" s="508"/>
      <c r="DT9" s="508"/>
      <c r="DU9" s="508"/>
      <c r="DV9" s="508"/>
      <c r="DW9" s="508"/>
      <c r="DX9" s="508"/>
      <c r="DY9" s="508" t="s">
        <v>476</v>
      </c>
      <c r="DZ9" s="508"/>
      <c r="EA9" s="508"/>
      <c r="EB9" s="508"/>
      <c r="EC9" s="508"/>
      <c r="ED9" s="508"/>
      <c r="EE9" s="508"/>
      <c r="EF9" s="508"/>
      <c r="EG9" s="508"/>
      <c r="EH9" s="508"/>
      <c r="EI9" s="508"/>
      <c r="EJ9" s="508"/>
      <c r="EK9" s="508"/>
      <c r="EL9" s="508"/>
      <c r="EM9" s="508"/>
      <c r="EN9" s="508"/>
      <c r="EO9" s="508" t="s">
        <v>476</v>
      </c>
      <c r="EP9" s="508"/>
      <c r="EQ9" s="508"/>
      <c r="ER9" s="508"/>
      <c r="ES9" s="508"/>
      <c r="ET9" s="508"/>
      <c r="EU9" s="508"/>
      <c r="EV9" s="508"/>
      <c r="EW9" s="508"/>
      <c r="EX9" s="508"/>
      <c r="EY9" s="508"/>
      <c r="EZ9" s="508"/>
      <c r="FA9" s="508"/>
      <c r="FB9" s="508"/>
      <c r="FC9" s="508"/>
      <c r="FD9" s="508"/>
      <c r="FE9" s="508" t="s">
        <v>476</v>
      </c>
      <c r="FF9" s="508"/>
      <c r="FG9" s="508"/>
      <c r="FH9" s="508"/>
      <c r="FI9" s="508"/>
      <c r="FJ9" s="508"/>
      <c r="FK9" s="508"/>
      <c r="FL9" s="508"/>
      <c r="FM9" s="508"/>
      <c r="FN9" s="508"/>
      <c r="FO9" s="508"/>
      <c r="FP9" s="508"/>
      <c r="FQ9" s="508"/>
      <c r="FR9" s="508"/>
      <c r="FS9" s="508"/>
      <c r="FT9" s="508"/>
      <c r="FU9" s="508" t="s">
        <v>476</v>
      </c>
      <c r="FV9" s="508"/>
      <c r="FW9" s="508"/>
      <c r="FX9" s="508"/>
      <c r="FY9" s="508"/>
      <c r="FZ9" s="508"/>
      <c r="GA9" s="508"/>
      <c r="GB9" s="508"/>
      <c r="GC9" s="508"/>
      <c r="GD9" s="508"/>
      <c r="GE9" s="508"/>
      <c r="GF9" s="508"/>
      <c r="GG9" s="508"/>
      <c r="GH9" s="508"/>
      <c r="GI9" s="508"/>
      <c r="GJ9" s="508"/>
    </row>
    <row r="10" spans="1:192 16384:16384" s="4" customFormat="1" ht="13" x14ac:dyDescent="0.3">
      <c r="B10" s="70"/>
      <c r="C10" s="28"/>
      <c r="D10" s="23" t="s">
        <v>5</v>
      </c>
      <c r="E10" s="25"/>
      <c r="F10" s="23" t="s">
        <v>6</v>
      </c>
      <c r="G10" s="25"/>
      <c r="H10" s="23" t="s">
        <v>6</v>
      </c>
      <c r="I10" s="25"/>
      <c r="J10" s="23" t="s">
        <v>6</v>
      </c>
      <c r="K10" s="25"/>
      <c r="L10" s="23" t="s">
        <v>5</v>
      </c>
      <c r="M10" s="25"/>
      <c r="N10" s="23" t="s">
        <v>5</v>
      </c>
      <c r="O10" s="25"/>
      <c r="P10" s="23" t="s">
        <v>5</v>
      </c>
      <c r="R10" s="70"/>
      <c r="S10" s="28"/>
      <c r="T10" s="23" t="s">
        <v>5</v>
      </c>
      <c r="U10" s="25"/>
      <c r="V10" s="23" t="s">
        <v>6</v>
      </c>
      <c r="W10" s="25"/>
      <c r="X10" s="23" t="s">
        <v>6</v>
      </c>
      <c r="Y10" s="25"/>
      <c r="Z10" s="23" t="s">
        <v>6</v>
      </c>
      <c r="AA10" s="25"/>
      <c r="AB10" s="23" t="s">
        <v>5</v>
      </c>
      <c r="AC10" s="25"/>
      <c r="AD10" s="23" t="s">
        <v>5</v>
      </c>
      <c r="AE10" s="25"/>
      <c r="AF10" s="23" t="s">
        <v>5</v>
      </c>
      <c r="AH10" s="70"/>
      <c r="AI10" s="28"/>
      <c r="AJ10" s="23" t="s">
        <v>5</v>
      </c>
      <c r="AK10" s="25"/>
      <c r="AL10" s="23" t="s">
        <v>6</v>
      </c>
      <c r="AM10" s="25"/>
      <c r="AN10" s="23" t="s">
        <v>6</v>
      </c>
      <c r="AO10" s="25"/>
      <c r="AP10" s="23" t="s">
        <v>6</v>
      </c>
      <c r="AQ10" s="25"/>
      <c r="AR10" s="23" t="s">
        <v>5</v>
      </c>
      <c r="AS10" s="25"/>
      <c r="AT10" s="23" t="s">
        <v>5</v>
      </c>
      <c r="AU10" s="25"/>
      <c r="AV10" s="23" t="s">
        <v>5</v>
      </c>
      <c r="AW10" s="70"/>
      <c r="AX10" s="70"/>
      <c r="AY10" s="28"/>
      <c r="AZ10" s="23" t="s">
        <v>5</v>
      </c>
      <c r="BA10" s="25"/>
      <c r="BB10" s="23" t="s">
        <v>6</v>
      </c>
      <c r="BC10" s="25"/>
      <c r="BD10" s="23" t="s">
        <v>6</v>
      </c>
      <c r="BE10" s="25"/>
      <c r="BF10" s="23" t="s">
        <v>6</v>
      </c>
      <c r="BG10" s="25"/>
      <c r="BH10" s="23" t="s">
        <v>5</v>
      </c>
      <c r="BI10" s="25"/>
      <c r="BJ10" s="23" t="s">
        <v>5</v>
      </c>
      <c r="BK10" s="25"/>
      <c r="BL10" s="23" t="s">
        <v>5</v>
      </c>
      <c r="BM10" s="70"/>
      <c r="BN10" s="28"/>
      <c r="BO10" s="28"/>
      <c r="BP10" s="23" t="s">
        <v>5</v>
      </c>
      <c r="BQ10" s="25"/>
      <c r="BR10" s="23" t="s">
        <v>6</v>
      </c>
      <c r="BS10" s="25"/>
      <c r="BT10" s="23" t="s">
        <v>6</v>
      </c>
      <c r="BU10" s="25"/>
      <c r="BV10" s="23" t="s">
        <v>6</v>
      </c>
      <c r="BW10" s="25"/>
      <c r="BX10" s="23" t="s">
        <v>5</v>
      </c>
      <c r="BY10" s="25"/>
      <c r="BZ10" s="23" t="s">
        <v>5</v>
      </c>
      <c r="CA10" s="25"/>
      <c r="CB10" s="23" t="s">
        <v>5</v>
      </c>
      <c r="CC10" s="70"/>
      <c r="CD10" s="28"/>
      <c r="CE10" s="28"/>
      <c r="CF10" s="23" t="s">
        <v>5</v>
      </c>
      <c r="CG10" s="25"/>
      <c r="CH10" s="23" t="s">
        <v>6</v>
      </c>
      <c r="CI10" s="25"/>
      <c r="CJ10" s="23" t="s">
        <v>6</v>
      </c>
      <c r="CK10" s="25"/>
      <c r="CL10" s="23" t="s">
        <v>6</v>
      </c>
      <c r="CM10" s="25"/>
      <c r="CN10" s="23" t="s">
        <v>5</v>
      </c>
      <c r="CO10" s="25"/>
      <c r="CP10" s="23" t="s">
        <v>5</v>
      </c>
      <c r="CQ10" s="25"/>
      <c r="CR10" s="23" t="s">
        <v>5</v>
      </c>
      <c r="CS10" s="70"/>
      <c r="CT10" s="28"/>
      <c r="CU10" s="28"/>
      <c r="CV10" s="23" t="s">
        <v>5</v>
      </c>
      <c r="CW10" s="25"/>
      <c r="CX10" s="23" t="s">
        <v>6</v>
      </c>
      <c r="CY10" s="25"/>
      <c r="CZ10" s="23" t="s">
        <v>6</v>
      </c>
      <c r="DA10" s="25"/>
      <c r="DB10" s="23" t="s">
        <v>6</v>
      </c>
      <c r="DC10" s="25"/>
      <c r="DD10" s="23" t="s">
        <v>5</v>
      </c>
      <c r="DE10" s="25"/>
      <c r="DF10" s="23" t="s">
        <v>5</v>
      </c>
      <c r="DG10" s="25"/>
      <c r="DH10" s="23" t="s">
        <v>5</v>
      </c>
      <c r="DI10" s="70"/>
      <c r="DJ10" s="70"/>
      <c r="DK10" s="28"/>
      <c r="DL10" s="23" t="s">
        <v>5</v>
      </c>
      <c r="DM10" s="25"/>
      <c r="DN10" s="23" t="s">
        <v>6</v>
      </c>
      <c r="DO10" s="25"/>
      <c r="DP10" s="23" t="s">
        <v>6</v>
      </c>
      <c r="DQ10" s="25"/>
      <c r="DR10" s="23" t="s">
        <v>6</v>
      </c>
      <c r="DS10" s="25"/>
      <c r="DT10" s="23" t="s">
        <v>5</v>
      </c>
      <c r="DU10" s="25"/>
      <c r="DV10" s="23" t="s">
        <v>5</v>
      </c>
      <c r="DW10" s="25"/>
      <c r="DX10" s="23" t="s">
        <v>5</v>
      </c>
      <c r="DY10" s="70"/>
      <c r="DZ10" s="70"/>
      <c r="EA10" s="28"/>
      <c r="EB10" s="23" t="s">
        <v>5</v>
      </c>
      <c r="EC10" s="25"/>
      <c r="ED10" s="23" t="s">
        <v>6</v>
      </c>
      <c r="EE10" s="25"/>
      <c r="EF10" s="23" t="s">
        <v>6</v>
      </c>
      <c r="EG10" s="25"/>
      <c r="EH10" s="23" t="s">
        <v>6</v>
      </c>
      <c r="EI10" s="25"/>
      <c r="EJ10" s="23" t="s">
        <v>5</v>
      </c>
      <c r="EK10" s="25"/>
      <c r="EL10" s="23" t="s">
        <v>5</v>
      </c>
      <c r="EM10" s="25"/>
      <c r="EN10" s="23" t="s">
        <v>5</v>
      </c>
      <c r="EO10" s="24"/>
      <c r="EP10" s="28"/>
      <c r="EQ10" s="28"/>
      <c r="ER10" s="23" t="s">
        <v>5</v>
      </c>
      <c r="ES10" s="25"/>
      <c r="ET10" s="23" t="s">
        <v>6</v>
      </c>
      <c r="EU10" s="25"/>
      <c r="EV10" s="23" t="s">
        <v>6</v>
      </c>
      <c r="EW10" s="25"/>
      <c r="EX10" s="23" t="s">
        <v>6</v>
      </c>
      <c r="EY10" s="25"/>
      <c r="EZ10" s="23" t="s">
        <v>5</v>
      </c>
      <c r="FA10" s="25"/>
      <c r="FB10" s="23" t="s">
        <v>5</v>
      </c>
      <c r="FC10" s="25"/>
      <c r="FD10" s="23" t="s">
        <v>5</v>
      </c>
      <c r="FE10" s="24"/>
      <c r="FF10" s="28"/>
      <c r="FG10" s="28"/>
      <c r="FH10" s="23" t="s">
        <v>5</v>
      </c>
      <c r="FI10" s="25"/>
      <c r="FJ10" s="23" t="s">
        <v>6</v>
      </c>
      <c r="FK10" s="25"/>
      <c r="FL10" s="23" t="s">
        <v>6</v>
      </c>
      <c r="FM10" s="25"/>
      <c r="FN10" s="23" t="s">
        <v>6</v>
      </c>
      <c r="FO10" s="25"/>
      <c r="FP10" s="23" t="s">
        <v>5</v>
      </c>
      <c r="FQ10" s="25"/>
      <c r="FR10" s="23" t="s">
        <v>5</v>
      </c>
      <c r="FS10" s="25"/>
      <c r="FT10" s="23" t="s">
        <v>5</v>
      </c>
      <c r="FU10" s="24"/>
      <c r="FV10" s="28"/>
      <c r="FW10" s="28"/>
      <c r="FX10" s="23" t="s">
        <v>5</v>
      </c>
      <c r="FY10" s="25"/>
      <c r="FZ10" s="23" t="s">
        <v>6</v>
      </c>
      <c r="GA10" s="25"/>
      <c r="GB10" s="23" t="s">
        <v>6</v>
      </c>
      <c r="GC10" s="25"/>
      <c r="GD10" s="23" t="s">
        <v>6</v>
      </c>
      <c r="GE10" s="25"/>
      <c r="GF10" s="23" t="s">
        <v>5</v>
      </c>
      <c r="GG10" s="25"/>
      <c r="GH10" s="23" t="s">
        <v>5</v>
      </c>
      <c r="GI10" s="25"/>
      <c r="GJ10" s="23" t="s">
        <v>5</v>
      </c>
    </row>
    <row r="11" spans="1:192 16384:16384" s="4" customFormat="1" ht="13" x14ac:dyDescent="0.3">
      <c r="B11" s="70"/>
      <c r="C11" s="28"/>
      <c r="D11" s="29"/>
      <c r="E11" s="32"/>
      <c r="F11" s="32"/>
      <c r="G11" s="32"/>
      <c r="H11" s="31"/>
      <c r="I11" s="29"/>
      <c r="J11" s="32"/>
      <c r="K11" s="32"/>
      <c r="L11" s="32"/>
      <c r="M11" s="32"/>
      <c r="N11" s="32"/>
      <c r="O11" s="32"/>
      <c r="P11" s="31"/>
      <c r="R11" s="70"/>
      <c r="S11" s="28"/>
      <c r="T11" s="29"/>
      <c r="U11" s="32"/>
      <c r="V11" s="32"/>
      <c r="W11" s="32"/>
      <c r="X11" s="31"/>
      <c r="Y11" s="29"/>
      <c r="Z11" s="32"/>
      <c r="AA11" s="32"/>
      <c r="AB11" s="32"/>
      <c r="AC11" s="32"/>
      <c r="AD11" s="32"/>
      <c r="AE11" s="32"/>
      <c r="AF11" s="31"/>
      <c r="AH11" s="70"/>
      <c r="AI11" s="28"/>
      <c r="AJ11" s="29"/>
      <c r="AK11" s="32"/>
      <c r="AL11" s="32"/>
      <c r="AM11" s="32"/>
      <c r="AN11" s="31"/>
      <c r="AO11" s="29"/>
      <c r="AP11" s="32"/>
      <c r="AQ11" s="32"/>
      <c r="AR11" s="32"/>
      <c r="AS11" s="32"/>
      <c r="AT11" s="32"/>
      <c r="AU11" s="32"/>
      <c r="AV11" s="31"/>
      <c r="AW11" s="70"/>
      <c r="AX11" s="70"/>
      <c r="AY11" s="28"/>
      <c r="AZ11" s="29"/>
      <c r="BA11" s="32"/>
      <c r="BB11" s="32"/>
      <c r="BC11" s="32"/>
      <c r="BD11" s="31"/>
      <c r="BE11" s="29"/>
      <c r="BF11" s="32"/>
      <c r="BG11" s="32"/>
      <c r="BH11" s="32"/>
      <c r="BI11" s="32"/>
      <c r="BJ11" s="32"/>
      <c r="BK11" s="32"/>
      <c r="BL11" s="31"/>
      <c r="BM11" s="70"/>
      <c r="BN11" s="28"/>
      <c r="BO11" s="28"/>
      <c r="BP11" s="29"/>
      <c r="BQ11" s="32"/>
      <c r="BR11" s="32"/>
      <c r="BS11" s="32"/>
      <c r="BT11" s="31"/>
      <c r="BU11" s="29"/>
      <c r="BV11" s="32"/>
      <c r="BW11" s="32"/>
      <c r="BX11" s="32"/>
      <c r="BY11" s="32"/>
      <c r="BZ11" s="32"/>
      <c r="CA11" s="32"/>
      <c r="CB11" s="31"/>
      <c r="CC11" s="70"/>
      <c r="CD11" s="28"/>
      <c r="CE11" s="28"/>
      <c r="CF11" s="29"/>
      <c r="CG11" s="32"/>
      <c r="CH11" s="32"/>
      <c r="CI11" s="32"/>
      <c r="CJ11" s="31"/>
      <c r="CK11" s="29"/>
      <c r="CL11" s="32"/>
      <c r="CM11" s="32"/>
      <c r="CN11" s="32"/>
      <c r="CO11" s="32"/>
      <c r="CP11" s="32"/>
      <c r="CQ11" s="32"/>
      <c r="CR11" s="31"/>
      <c r="CS11" s="70"/>
      <c r="CT11" s="28"/>
      <c r="CU11" s="28"/>
      <c r="CV11" s="29"/>
      <c r="CW11" s="32"/>
      <c r="CX11" s="32"/>
      <c r="CY11" s="32"/>
      <c r="CZ11" s="31"/>
      <c r="DA11" s="29"/>
      <c r="DB11" s="32"/>
      <c r="DC11" s="32"/>
      <c r="DD11" s="32"/>
      <c r="DE11" s="32"/>
      <c r="DF11" s="32"/>
      <c r="DG11" s="32"/>
      <c r="DH11" s="31"/>
      <c r="DI11" s="70"/>
      <c r="DJ11" s="70"/>
      <c r="DK11" s="28"/>
      <c r="DL11" s="29"/>
      <c r="DM11" s="32"/>
      <c r="DN11" s="32"/>
      <c r="DO11" s="32"/>
      <c r="DP11" s="31"/>
      <c r="DQ11" s="29"/>
      <c r="DR11" s="32"/>
      <c r="DS11" s="32"/>
      <c r="DT11" s="32"/>
      <c r="DU11" s="32"/>
      <c r="DV11" s="32"/>
      <c r="DW11" s="32"/>
      <c r="DX11" s="31"/>
      <c r="DY11" s="70"/>
      <c r="DZ11" s="70"/>
      <c r="EA11" s="28"/>
      <c r="EB11" s="29"/>
      <c r="EC11" s="32"/>
      <c r="ED11" s="32"/>
      <c r="EE11" s="32"/>
      <c r="EF11" s="31"/>
      <c r="EG11" s="29"/>
      <c r="EH11" s="32"/>
      <c r="EI11" s="32"/>
      <c r="EJ11" s="32"/>
      <c r="EK11" s="32"/>
      <c r="EL11" s="32"/>
      <c r="EM11" s="32"/>
      <c r="EN11" s="31"/>
      <c r="EO11" s="24"/>
      <c r="EP11" s="28"/>
      <c r="EQ11" s="28"/>
      <c r="ER11" s="29"/>
      <c r="ES11" s="32"/>
      <c r="ET11" s="32"/>
      <c r="EU11" s="32"/>
      <c r="EV11" s="31"/>
      <c r="EW11" s="29"/>
      <c r="EX11" s="32"/>
      <c r="EY11" s="32"/>
      <c r="EZ11" s="32"/>
      <c r="FA11" s="32"/>
      <c r="FB11" s="32"/>
      <c r="FC11" s="32"/>
      <c r="FD11" s="31"/>
      <c r="FE11" s="24"/>
      <c r="FF11" s="28"/>
      <c r="FG11" s="28"/>
      <c r="FH11" s="29"/>
      <c r="FI11" s="32"/>
      <c r="FJ11" s="32"/>
      <c r="FK11" s="32"/>
      <c r="FL11" s="31"/>
      <c r="FM11" s="29"/>
      <c r="FN11" s="32"/>
      <c r="FO11" s="32"/>
      <c r="FP11" s="32"/>
      <c r="FQ11" s="32"/>
      <c r="FR11" s="32"/>
      <c r="FS11" s="32"/>
      <c r="FT11" s="31"/>
      <c r="FU11" s="24"/>
      <c r="FV11" s="28"/>
      <c r="FW11" s="28"/>
      <c r="FX11" s="29"/>
      <c r="FY11" s="32"/>
      <c r="FZ11" s="32"/>
      <c r="GA11" s="32"/>
      <c r="GB11" s="31"/>
      <c r="GC11" s="29"/>
      <c r="GD11" s="32"/>
      <c r="GE11" s="32"/>
      <c r="GF11" s="32"/>
      <c r="GG11" s="32"/>
      <c r="GH11" s="32"/>
      <c r="GI11" s="32"/>
      <c r="GJ11" s="31"/>
    </row>
    <row r="12" spans="1:192 16384:16384" s="4" customFormat="1" ht="13" x14ac:dyDescent="0.3">
      <c r="B12" s="70"/>
      <c r="C12" s="28"/>
      <c r="D12" s="37"/>
      <c r="E12" s="45"/>
      <c r="F12" s="48"/>
      <c r="G12" s="49"/>
      <c r="H12" s="40" t="s">
        <v>7</v>
      </c>
      <c r="I12" s="41">
        <v>2022</v>
      </c>
      <c r="J12" s="42" t="s">
        <v>8</v>
      </c>
      <c r="K12" s="43">
        <v>2023</v>
      </c>
      <c r="L12" s="42" t="s">
        <v>8</v>
      </c>
      <c r="M12" s="43">
        <v>2024</v>
      </c>
      <c r="N12" s="42" t="s">
        <v>8</v>
      </c>
      <c r="O12" s="43">
        <v>2025</v>
      </c>
      <c r="P12" s="44" t="s">
        <v>8</v>
      </c>
      <c r="R12" s="70"/>
      <c r="S12" s="28"/>
      <c r="T12" s="37"/>
      <c r="U12" s="45"/>
      <c r="V12" s="48"/>
      <c r="W12" s="49"/>
      <c r="X12" s="40" t="s">
        <v>7</v>
      </c>
      <c r="Y12" s="41">
        <v>2022</v>
      </c>
      <c r="Z12" s="42" t="s">
        <v>8</v>
      </c>
      <c r="AA12" s="43">
        <v>2023</v>
      </c>
      <c r="AB12" s="42" t="s">
        <v>8</v>
      </c>
      <c r="AC12" s="43">
        <v>2024</v>
      </c>
      <c r="AD12" s="42" t="s">
        <v>8</v>
      </c>
      <c r="AE12" s="43">
        <v>2025</v>
      </c>
      <c r="AF12" s="44" t="s">
        <v>8</v>
      </c>
      <c r="AH12" s="70"/>
      <c r="AI12" s="28"/>
      <c r="AJ12" s="37"/>
      <c r="AK12" s="45"/>
      <c r="AL12" s="48"/>
      <c r="AM12" s="49"/>
      <c r="AN12" s="40" t="s">
        <v>7</v>
      </c>
      <c r="AO12" s="41">
        <v>2022</v>
      </c>
      <c r="AP12" s="42" t="s">
        <v>8</v>
      </c>
      <c r="AQ12" s="43">
        <v>2023</v>
      </c>
      <c r="AR12" s="42" t="s">
        <v>8</v>
      </c>
      <c r="AS12" s="43">
        <v>2024</v>
      </c>
      <c r="AT12" s="42" t="s">
        <v>8</v>
      </c>
      <c r="AU12" s="43">
        <v>2025</v>
      </c>
      <c r="AV12" s="44" t="s">
        <v>8</v>
      </c>
      <c r="AW12" s="509"/>
      <c r="AX12" s="509"/>
      <c r="AY12" s="509"/>
      <c r="AZ12" s="37"/>
      <c r="BA12" s="45"/>
      <c r="BB12" s="48"/>
      <c r="BC12" s="49"/>
      <c r="BD12" s="40" t="s">
        <v>7</v>
      </c>
      <c r="BE12" s="41">
        <v>2022</v>
      </c>
      <c r="BF12" s="42" t="s">
        <v>8</v>
      </c>
      <c r="BG12" s="43">
        <v>2023</v>
      </c>
      <c r="BH12" s="42" t="s">
        <v>8</v>
      </c>
      <c r="BI12" s="43">
        <v>2024</v>
      </c>
      <c r="BJ12" s="42" t="s">
        <v>8</v>
      </c>
      <c r="BK12" s="43">
        <v>2025</v>
      </c>
      <c r="BL12" s="44" t="s">
        <v>8</v>
      </c>
      <c r="BM12" s="509"/>
      <c r="BN12" s="509"/>
      <c r="BO12" s="509"/>
      <c r="BP12" s="37"/>
      <c r="BQ12" s="45"/>
      <c r="BR12" s="48"/>
      <c r="BS12" s="49"/>
      <c r="BT12" s="40" t="s">
        <v>7</v>
      </c>
      <c r="BU12" s="41">
        <v>2022</v>
      </c>
      <c r="BV12" s="42" t="s">
        <v>8</v>
      </c>
      <c r="BW12" s="43">
        <v>2023</v>
      </c>
      <c r="BX12" s="42" t="s">
        <v>8</v>
      </c>
      <c r="BY12" s="43">
        <v>2024</v>
      </c>
      <c r="BZ12" s="42" t="s">
        <v>8</v>
      </c>
      <c r="CA12" s="43">
        <v>2025</v>
      </c>
      <c r="CB12" s="44" t="s">
        <v>8</v>
      </c>
      <c r="CD12" s="70"/>
      <c r="CE12" s="28"/>
      <c r="CF12" s="37"/>
      <c r="CG12" s="45"/>
      <c r="CH12" s="48"/>
      <c r="CI12" s="49"/>
      <c r="CJ12" s="40" t="s">
        <v>7</v>
      </c>
      <c r="CK12" s="41">
        <v>2022</v>
      </c>
      <c r="CL12" s="42" t="s">
        <v>8</v>
      </c>
      <c r="CM12" s="43">
        <v>2023</v>
      </c>
      <c r="CN12" s="42" t="s">
        <v>8</v>
      </c>
      <c r="CO12" s="43">
        <v>2024</v>
      </c>
      <c r="CP12" s="42" t="s">
        <v>8</v>
      </c>
      <c r="CQ12" s="43">
        <v>2025</v>
      </c>
      <c r="CR12" s="44" t="s">
        <v>8</v>
      </c>
      <c r="CT12" s="70"/>
      <c r="CU12" s="28"/>
      <c r="CV12" s="37"/>
      <c r="CW12" s="45"/>
      <c r="CX12" s="48"/>
      <c r="CY12" s="49"/>
      <c r="CZ12" s="40" t="s">
        <v>7</v>
      </c>
      <c r="DA12" s="41">
        <v>2022</v>
      </c>
      <c r="DB12" s="42" t="s">
        <v>8</v>
      </c>
      <c r="DC12" s="43">
        <v>2023</v>
      </c>
      <c r="DD12" s="42" t="s">
        <v>8</v>
      </c>
      <c r="DE12" s="43">
        <v>2024</v>
      </c>
      <c r="DF12" s="42" t="s">
        <v>8</v>
      </c>
      <c r="DG12" s="43">
        <v>2025</v>
      </c>
      <c r="DH12" s="44" t="s">
        <v>8</v>
      </c>
      <c r="DJ12" s="70"/>
      <c r="DK12" s="28"/>
      <c r="DL12" s="37"/>
      <c r="DM12" s="45"/>
      <c r="DN12" s="48"/>
      <c r="DO12" s="49"/>
      <c r="DP12" s="40" t="s">
        <v>7</v>
      </c>
      <c r="DQ12" s="41">
        <v>2022</v>
      </c>
      <c r="DR12" s="42" t="s">
        <v>8</v>
      </c>
      <c r="DS12" s="43">
        <v>2023</v>
      </c>
      <c r="DT12" s="42" t="s">
        <v>8</v>
      </c>
      <c r="DU12" s="43">
        <v>2024</v>
      </c>
      <c r="DV12" s="42" t="s">
        <v>8</v>
      </c>
      <c r="DW12" s="43">
        <v>2025</v>
      </c>
      <c r="DX12" s="44" t="s">
        <v>8</v>
      </c>
      <c r="DZ12" s="70"/>
      <c r="EA12" s="28"/>
      <c r="EB12" s="37"/>
      <c r="EC12" s="45"/>
      <c r="ED12" s="48"/>
      <c r="EE12" s="49"/>
      <c r="EF12" s="40" t="s">
        <v>7</v>
      </c>
      <c r="EG12" s="41">
        <v>2022</v>
      </c>
      <c r="EH12" s="42" t="s">
        <v>8</v>
      </c>
      <c r="EI12" s="43">
        <v>2023</v>
      </c>
      <c r="EJ12" s="42" t="s">
        <v>8</v>
      </c>
      <c r="EK12" s="43">
        <v>2024</v>
      </c>
      <c r="EL12" s="42" t="s">
        <v>8</v>
      </c>
      <c r="EM12" s="43">
        <v>2025</v>
      </c>
      <c r="EN12" s="44" t="s">
        <v>8</v>
      </c>
      <c r="EP12" s="70"/>
      <c r="EQ12" s="28"/>
      <c r="ER12" s="37"/>
      <c r="ES12" s="45"/>
      <c r="ET12" s="48"/>
      <c r="EU12" s="49"/>
      <c r="EV12" s="40" t="s">
        <v>7</v>
      </c>
      <c r="EW12" s="41">
        <v>2022</v>
      </c>
      <c r="EX12" s="42" t="s">
        <v>8</v>
      </c>
      <c r="EY12" s="43">
        <v>2023</v>
      </c>
      <c r="EZ12" s="42" t="s">
        <v>8</v>
      </c>
      <c r="FA12" s="43">
        <v>2024</v>
      </c>
      <c r="FB12" s="42" t="s">
        <v>8</v>
      </c>
      <c r="FC12" s="43">
        <v>2025</v>
      </c>
      <c r="FD12" s="510" t="s">
        <v>8</v>
      </c>
      <c r="FF12" s="70"/>
      <c r="FG12" s="28"/>
      <c r="FH12" s="37"/>
      <c r="FI12" s="45"/>
      <c r="FJ12" s="48"/>
      <c r="FK12" s="49"/>
      <c r="FL12" s="40" t="s">
        <v>7</v>
      </c>
      <c r="FM12" s="41">
        <v>2022</v>
      </c>
      <c r="FN12" s="42" t="s">
        <v>8</v>
      </c>
      <c r="FO12" s="43">
        <v>2023</v>
      </c>
      <c r="FP12" s="42" t="s">
        <v>8</v>
      </c>
      <c r="FQ12" s="43">
        <v>2024</v>
      </c>
      <c r="FR12" s="42" t="s">
        <v>8</v>
      </c>
      <c r="FS12" s="43">
        <v>2025</v>
      </c>
      <c r="FT12" s="44" t="s">
        <v>8</v>
      </c>
      <c r="FV12" s="70"/>
      <c r="FW12" s="28"/>
      <c r="FX12" s="37"/>
      <c r="FY12" s="45"/>
      <c r="FZ12" s="48"/>
      <c r="GA12" s="49"/>
      <c r="GB12" s="40" t="s">
        <v>7</v>
      </c>
      <c r="GC12" s="41">
        <v>2022</v>
      </c>
      <c r="GD12" s="42" t="s">
        <v>8</v>
      </c>
      <c r="GE12" s="43">
        <v>2023</v>
      </c>
      <c r="GF12" s="42" t="s">
        <v>8</v>
      </c>
      <c r="GG12" s="43">
        <v>2024</v>
      </c>
      <c r="GH12" s="42" t="s">
        <v>8</v>
      </c>
      <c r="GI12" s="43">
        <v>2025</v>
      </c>
      <c r="GJ12" s="44" t="s">
        <v>8</v>
      </c>
    </row>
    <row r="13" spans="1:192 16384:16384" s="4" customFormat="1" ht="13" x14ac:dyDescent="0.3">
      <c r="C13" s="60"/>
      <c r="D13" s="61" t="s">
        <v>9</v>
      </c>
      <c r="E13" s="67"/>
      <c r="F13" s="65" t="s">
        <v>10</v>
      </c>
      <c r="G13" s="66" t="s">
        <v>11</v>
      </c>
      <c r="H13" s="44" t="s">
        <v>8</v>
      </c>
      <c r="I13" s="64" t="s">
        <v>12</v>
      </c>
      <c r="J13" s="65" t="s">
        <v>13</v>
      </c>
      <c r="K13" s="66" t="s">
        <v>14</v>
      </c>
      <c r="L13" s="65" t="s">
        <v>13</v>
      </c>
      <c r="M13" s="66" t="s">
        <v>15</v>
      </c>
      <c r="N13" s="65" t="s">
        <v>13</v>
      </c>
      <c r="O13" s="66" t="s">
        <v>16</v>
      </c>
      <c r="P13" s="44" t="s">
        <v>13</v>
      </c>
      <c r="R13" s="60"/>
      <c r="T13" s="61" t="s">
        <v>9</v>
      </c>
      <c r="U13" s="67"/>
      <c r="V13" s="65" t="s">
        <v>10</v>
      </c>
      <c r="W13" s="66" t="s">
        <v>11</v>
      </c>
      <c r="X13" s="44" t="s">
        <v>8</v>
      </c>
      <c r="Y13" s="64" t="s">
        <v>12</v>
      </c>
      <c r="Z13" s="65" t="s">
        <v>13</v>
      </c>
      <c r="AA13" s="66" t="s">
        <v>14</v>
      </c>
      <c r="AB13" s="65" t="s">
        <v>13</v>
      </c>
      <c r="AC13" s="66" t="s">
        <v>15</v>
      </c>
      <c r="AD13" s="65" t="s">
        <v>13</v>
      </c>
      <c r="AE13" s="66" t="s">
        <v>16</v>
      </c>
      <c r="AF13" s="44" t="s">
        <v>13</v>
      </c>
      <c r="AI13" s="60"/>
      <c r="AJ13" s="61" t="s">
        <v>9</v>
      </c>
      <c r="AK13" s="67"/>
      <c r="AL13" s="65" t="s">
        <v>10</v>
      </c>
      <c r="AM13" s="66" t="s">
        <v>11</v>
      </c>
      <c r="AN13" s="44" t="s">
        <v>8</v>
      </c>
      <c r="AO13" s="64" t="s">
        <v>12</v>
      </c>
      <c r="AP13" s="65" t="s">
        <v>13</v>
      </c>
      <c r="AQ13" s="66" t="s">
        <v>14</v>
      </c>
      <c r="AR13" s="65" t="s">
        <v>13</v>
      </c>
      <c r="AS13" s="66" t="s">
        <v>15</v>
      </c>
      <c r="AT13" s="65" t="s">
        <v>13</v>
      </c>
      <c r="AU13" s="66" t="s">
        <v>16</v>
      </c>
      <c r="AV13" s="44" t="s">
        <v>13</v>
      </c>
      <c r="AW13" s="511"/>
      <c r="AX13" s="512"/>
      <c r="AY13" s="72"/>
      <c r="AZ13" s="61" t="s">
        <v>9</v>
      </c>
      <c r="BA13" s="67"/>
      <c r="BB13" s="65" t="s">
        <v>10</v>
      </c>
      <c r="BC13" s="66" t="s">
        <v>11</v>
      </c>
      <c r="BD13" s="44" t="s">
        <v>8</v>
      </c>
      <c r="BE13" s="64" t="s">
        <v>12</v>
      </c>
      <c r="BF13" s="65" t="s">
        <v>13</v>
      </c>
      <c r="BG13" s="66" t="s">
        <v>14</v>
      </c>
      <c r="BH13" s="65" t="s">
        <v>13</v>
      </c>
      <c r="BI13" s="66" t="s">
        <v>15</v>
      </c>
      <c r="BJ13" s="65" t="s">
        <v>13</v>
      </c>
      <c r="BK13" s="66" t="s">
        <v>16</v>
      </c>
      <c r="BL13" s="44" t="s">
        <v>13</v>
      </c>
      <c r="BM13" s="511"/>
      <c r="BN13" s="512"/>
      <c r="BO13" s="72"/>
      <c r="BP13" s="61" t="s">
        <v>9</v>
      </c>
      <c r="BQ13" s="67"/>
      <c r="BR13" s="65" t="s">
        <v>10</v>
      </c>
      <c r="BS13" s="66" t="s">
        <v>11</v>
      </c>
      <c r="BT13" s="44" t="s">
        <v>8</v>
      </c>
      <c r="BU13" s="64" t="s">
        <v>12</v>
      </c>
      <c r="BV13" s="65" t="s">
        <v>13</v>
      </c>
      <c r="BW13" s="66" t="s">
        <v>14</v>
      </c>
      <c r="BX13" s="65" t="s">
        <v>13</v>
      </c>
      <c r="BY13" s="66" t="s">
        <v>15</v>
      </c>
      <c r="BZ13" s="65" t="s">
        <v>13</v>
      </c>
      <c r="CA13" s="66" t="s">
        <v>16</v>
      </c>
      <c r="CB13" s="44" t="s">
        <v>13</v>
      </c>
      <c r="CE13" s="60"/>
      <c r="CF13" s="61" t="s">
        <v>9</v>
      </c>
      <c r="CG13" s="67"/>
      <c r="CH13" s="65" t="s">
        <v>10</v>
      </c>
      <c r="CI13" s="66" t="s">
        <v>11</v>
      </c>
      <c r="CJ13" s="44" t="s">
        <v>8</v>
      </c>
      <c r="CK13" s="64" t="s">
        <v>12</v>
      </c>
      <c r="CL13" s="65" t="s">
        <v>13</v>
      </c>
      <c r="CM13" s="66" t="s">
        <v>14</v>
      </c>
      <c r="CN13" s="65" t="s">
        <v>13</v>
      </c>
      <c r="CO13" s="66" t="s">
        <v>15</v>
      </c>
      <c r="CP13" s="65" t="s">
        <v>13</v>
      </c>
      <c r="CQ13" s="66" t="s">
        <v>16</v>
      </c>
      <c r="CR13" s="44" t="s">
        <v>13</v>
      </c>
      <c r="CU13" s="60"/>
      <c r="CV13" s="61" t="s">
        <v>9</v>
      </c>
      <c r="CW13" s="67"/>
      <c r="CX13" s="65" t="s">
        <v>10</v>
      </c>
      <c r="CY13" s="66" t="s">
        <v>11</v>
      </c>
      <c r="CZ13" s="44" t="s">
        <v>8</v>
      </c>
      <c r="DA13" s="64" t="s">
        <v>12</v>
      </c>
      <c r="DB13" s="65" t="s">
        <v>13</v>
      </c>
      <c r="DC13" s="66" t="s">
        <v>14</v>
      </c>
      <c r="DD13" s="65" t="s">
        <v>13</v>
      </c>
      <c r="DE13" s="66" t="s">
        <v>15</v>
      </c>
      <c r="DF13" s="65" t="s">
        <v>13</v>
      </c>
      <c r="DG13" s="66" t="s">
        <v>16</v>
      </c>
      <c r="DH13" s="44" t="s">
        <v>13</v>
      </c>
      <c r="DK13" s="60"/>
      <c r="DL13" s="61" t="s">
        <v>9</v>
      </c>
      <c r="DM13" s="67"/>
      <c r="DN13" s="65" t="s">
        <v>10</v>
      </c>
      <c r="DO13" s="66" t="s">
        <v>11</v>
      </c>
      <c r="DP13" s="44" t="s">
        <v>8</v>
      </c>
      <c r="DQ13" s="64" t="s">
        <v>12</v>
      </c>
      <c r="DR13" s="65" t="s">
        <v>13</v>
      </c>
      <c r="DS13" s="66" t="s">
        <v>14</v>
      </c>
      <c r="DT13" s="65" t="s">
        <v>13</v>
      </c>
      <c r="DU13" s="66" t="s">
        <v>15</v>
      </c>
      <c r="DV13" s="65" t="s">
        <v>13</v>
      </c>
      <c r="DW13" s="66" t="s">
        <v>16</v>
      </c>
      <c r="DX13" s="44" t="s">
        <v>13</v>
      </c>
      <c r="EA13" s="60"/>
      <c r="EB13" s="61" t="s">
        <v>9</v>
      </c>
      <c r="EC13" s="67"/>
      <c r="ED13" s="65" t="s">
        <v>10</v>
      </c>
      <c r="EE13" s="66" t="s">
        <v>11</v>
      </c>
      <c r="EF13" s="44" t="s">
        <v>8</v>
      </c>
      <c r="EG13" s="64" t="s">
        <v>12</v>
      </c>
      <c r="EH13" s="65" t="s">
        <v>13</v>
      </c>
      <c r="EI13" s="66" t="s">
        <v>14</v>
      </c>
      <c r="EJ13" s="65" t="s">
        <v>13</v>
      </c>
      <c r="EK13" s="66" t="s">
        <v>15</v>
      </c>
      <c r="EL13" s="65" t="s">
        <v>13</v>
      </c>
      <c r="EM13" s="66" t="s">
        <v>16</v>
      </c>
      <c r="EN13" s="44" t="s">
        <v>13</v>
      </c>
      <c r="EQ13" s="60"/>
      <c r="ER13" s="61" t="s">
        <v>9</v>
      </c>
      <c r="ES13" s="67"/>
      <c r="ET13" s="65" t="s">
        <v>10</v>
      </c>
      <c r="EU13" s="66" t="s">
        <v>11</v>
      </c>
      <c r="EV13" s="44" t="s">
        <v>8</v>
      </c>
      <c r="EW13" s="64" t="s">
        <v>12</v>
      </c>
      <c r="EX13" s="65" t="s">
        <v>13</v>
      </c>
      <c r="EY13" s="66" t="s">
        <v>14</v>
      </c>
      <c r="EZ13" s="65" t="s">
        <v>13</v>
      </c>
      <c r="FA13" s="66" t="s">
        <v>15</v>
      </c>
      <c r="FB13" s="65" t="s">
        <v>13</v>
      </c>
      <c r="FC13" s="66" t="s">
        <v>16</v>
      </c>
      <c r="FD13" s="44" t="s">
        <v>13</v>
      </c>
      <c r="FG13" s="60"/>
      <c r="FH13" s="61" t="s">
        <v>9</v>
      </c>
      <c r="FI13" s="67"/>
      <c r="FJ13" s="65" t="s">
        <v>10</v>
      </c>
      <c r="FK13" s="66" t="s">
        <v>11</v>
      </c>
      <c r="FL13" s="44" t="s">
        <v>8</v>
      </c>
      <c r="FM13" s="64" t="s">
        <v>12</v>
      </c>
      <c r="FN13" s="65" t="s">
        <v>13</v>
      </c>
      <c r="FO13" s="66" t="s">
        <v>14</v>
      </c>
      <c r="FP13" s="65" t="s">
        <v>13</v>
      </c>
      <c r="FQ13" s="66" t="s">
        <v>15</v>
      </c>
      <c r="FR13" s="65" t="s">
        <v>13</v>
      </c>
      <c r="FS13" s="66" t="s">
        <v>16</v>
      </c>
      <c r="FT13" s="44" t="s">
        <v>13</v>
      </c>
      <c r="FU13" s="4" t="s">
        <v>17</v>
      </c>
      <c r="FW13" s="60"/>
      <c r="FX13" s="61" t="s">
        <v>9</v>
      </c>
      <c r="FY13" s="67"/>
      <c r="FZ13" s="65" t="s">
        <v>10</v>
      </c>
      <c r="GA13" s="66" t="s">
        <v>11</v>
      </c>
      <c r="GB13" s="44" t="s">
        <v>8</v>
      </c>
      <c r="GC13" s="64" t="s">
        <v>12</v>
      </c>
      <c r="GD13" s="65" t="s">
        <v>13</v>
      </c>
      <c r="GE13" s="66" t="s">
        <v>14</v>
      </c>
      <c r="GF13" s="65" t="s">
        <v>13</v>
      </c>
      <c r="GG13" s="66" t="s">
        <v>15</v>
      </c>
      <c r="GH13" s="65" t="s">
        <v>13</v>
      </c>
      <c r="GI13" s="66" t="s">
        <v>16</v>
      </c>
      <c r="GJ13" s="44" t="s">
        <v>13</v>
      </c>
    </row>
    <row r="14" spans="1:192 16384:16384" s="4" customFormat="1" ht="13" x14ac:dyDescent="0.3">
      <c r="A14" s="85" t="s">
        <v>17</v>
      </c>
      <c r="B14" s="85"/>
      <c r="C14" s="71"/>
      <c r="D14" s="61" t="s">
        <v>8</v>
      </c>
      <c r="E14" s="66" t="s">
        <v>19</v>
      </c>
      <c r="F14" s="65" t="s">
        <v>20</v>
      </c>
      <c r="G14" s="66" t="s">
        <v>21</v>
      </c>
      <c r="H14" s="44" t="s">
        <v>20</v>
      </c>
      <c r="I14" s="64" t="s">
        <v>22</v>
      </c>
      <c r="J14" s="65" t="s">
        <v>23</v>
      </c>
      <c r="K14" s="66" t="s">
        <v>22</v>
      </c>
      <c r="L14" s="65" t="s">
        <v>24</v>
      </c>
      <c r="M14" s="66" t="s">
        <v>22</v>
      </c>
      <c r="N14" s="65" t="s">
        <v>24</v>
      </c>
      <c r="O14" s="66" t="s">
        <v>22</v>
      </c>
      <c r="P14" s="44" t="s">
        <v>24</v>
      </c>
      <c r="Q14" s="87" t="s">
        <v>17</v>
      </c>
      <c r="R14" s="71"/>
      <c r="T14" s="61" t="s">
        <v>18</v>
      </c>
      <c r="U14" s="66" t="s">
        <v>19</v>
      </c>
      <c r="V14" s="65" t="s">
        <v>20</v>
      </c>
      <c r="W14" s="66" t="s">
        <v>21</v>
      </c>
      <c r="X14" s="44" t="s">
        <v>20</v>
      </c>
      <c r="Y14" s="64" t="s">
        <v>22</v>
      </c>
      <c r="Z14" s="65" t="s">
        <v>23</v>
      </c>
      <c r="AA14" s="66" t="s">
        <v>22</v>
      </c>
      <c r="AB14" s="65" t="s">
        <v>24</v>
      </c>
      <c r="AC14" s="66" t="s">
        <v>22</v>
      </c>
      <c r="AD14" s="65" t="s">
        <v>24</v>
      </c>
      <c r="AE14" s="66" t="s">
        <v>22</v>
      </c>
      <c r="AF14" s="44" t="s">
        <v>24</v>
      </c>
      <c r="AG14" s="85" t="s">
        <v>17</v>
      </c>
      <c r="AH14" s="85"/>
      <c r="AI14" s="71"/>
      <c r="AJ14" s="61" t="s">
        <v>18</v>
      </c>
      <c r="AK14" s="66" t="s">
        <v>19</v>
      </c>
      <c r="AL14" s="65" t="s">
        <v>20</v>
      </c>
      <c r="AM14" s="66" t="s">
        <v>21</v>
      </c>
      <c r="AN14" s="44" t="s">
        <v>20</v>
      </c>
      <c r="AO14" s="64" t="s">
        <v>22</v>
      </c>
      <c r="AP14" s="65" t="s">
        <v>23</v>
      </c>
      <c r="AQ14" s="66" t="s">
        <v>22</v>
      </c>
      <c r="AR14" s="65" t="s">
        <v>24</v>
      </c>
      <c r="AS14" s="66" t="s">
        <v>22</v>
      </c>
      <c r="AT14" s="65" t="s">
        <v>24</v>
      </c>
      <c r="AU14" s="66" t="s">
        <v>22</v>
      </c>
      <c r="AV14" s="44" t="s">
        <v>24</v>
      </c>
      <c r="AW14" s="513" t="s">
        <v>17</v>
      </c>
      <c r="AX14" s="511"/>
      <c r="AY14" s="73"/>
      <c r="AZ14" s="61" t="s">
        <v>18</v>
      </c>
      <c r="BA14" s="66" t="s">
        <v>19</v>
      </c>
      <c r="BB14" s="65" t="s">
        <v>20</v>
      </c>
      <c r="BC14" s="66" t="s">
        <v>21</v>
      </c>
      <c r="BD14" s="44" t="s">
        <v>20</v>
      </c>
      <c r="BE14" s="64" t="s">
        <v>22</v>
      </c>
      <c r="BF14" s="65" t="s">
        <v>23</v>
      </c>
      <c r="BG14" s="66" t="s">
        <v>22</v>
      </c>
      <c r="BH14" s="65" t="s">
        <v>24</v>
      </c>
      <c r="BI14" s="66" t="s">
        <v>22</v>
      </c>
      <c r="BJ14" s="65" t="s">
        <v>24</v>
      </c>
      <c r="BK14" s="66" t="s">
        <v>22</v>
      </c>
      <c r="BL14" s="44" t="s">
        <v>24</v>
      </c>
      <c r="BM14" s="513" t="s">
        <v>17</v>
      </c>
      <c r="BN14" s="511"/>
      <c r="BO14" s="73"/>
      <c r="BP14" s="61" t="s">
        <v>18</v>
      </c>
      <c r="BQ14" s="66" t="s">
        <v>19</v>
      </c>
      <c r="BR14" s="65" t="s">
        <v>20</v>
      </c>
      <c r="BS14" s="66" t="s">
        <v>21</v>
      </c>
      <c r="BT14" s="44" t="s">
        <v>20</v>
      </c>
      <c r="BU14" s="64" t="s">
        <v>22</v>
      </c>
      <c r="BV14" s="65" t="s">
        <v>23</v>
      </c>
      <c r="BW14" s="66" t="s">
        <v>22</v>
      </c>
      <c r="BX14" s="65" t="s">
        <v>24</v>
      </c>
      <c r="BY14" s="66" t="s">
        <v>22</v>
      </c>
      <c r="BZ14" s="65" t="s">
        <v>24</v>
      </c>
      <c r="CA14" s="66" t="s">
        <v>22</v>
      </c>
      <c r="CB14" s="44" t="s">
        <v>24</v>
      </c>
      <c r="CC14" s="85" t="s">
        <v>17</v>
      </c>
      <c r="CD14" s="85"/>
      <c r="CE14" s="71"/>
      <c r="CF14" s="61" t="s">
        <v>18</v>
      </c>
      <c r="CG14" s="66" t="s">
        <v>19</v>
      </c>
      <c r="CH14" s="65" t="s">
        <v>20</v>
      </c>
      <c r="CI14" s="66" t="s">
        <v>21</v>
      </c>
      <c r="CJ14" s="44" t="s">
        <v>20</v>
      </c>
      <c r="CK14" s="64" t="s">
        <v>22</v>
      </c>
      <c r="CL14" s="65" t="s">
        <v>23</v>
      </c>
      <c r="CM14" s="66" t="s">
        <v>22</v>
      </c>
      <c r="CN14" s="65" t="s">
        <v>24</v>
      </c>
      <c r="CO14" s="66" t="s">
        <v>22</v>
      </c>
      <c r="CP14" s="65" t="s">
        <v>24</v>
      </c>
      <c r="CQ14" s="66" t="s">
        <v>22</v>
      </c>
      <c r="CR14" s="44" t="s">
        <v>24</v>
      </c>
      <c r="CS14" s="85" t="s">
        <v>17</v>
      </c>
      <c r="CT14" s="85"/>
      <c r="CU14" s="71"/>
      <c r="CV14" s="61" t="s">
        <v>18</v>
      </c>
      <c r="CW14" s="66" t="s">
        <v>19</v>
      </c>
      <c r="CX14" s="65" t="s">
        <v>20</v>
      </c>
      <c r="CY14" s="66" t="s">
        <v>21</v>
      </c>
      <c r="CZ14" s="44" t="s">
        <v>20</v>
      </c>
      <c r="DA14" s="64" t="s">
        <v>22</v>
      </c>
      <c r="DB14" s="65" t="s">
        <v>23</v>
      </c>
      <c r="DC14" s="66" t="s">
        <v>22</v>
      </c>
      <c r="DD14" s="65" t="s">
        <v>24</v>
      </c>
      <c r="DE14" s="66" t="s">
        <v>22</v>
      </c>
      <c r="DF14" s="65" t="s">
        <v>24</v>
      </c>
      <c r="DG14" s="66" t="s">
        <v>22</v>
      </c>
      <c r="DH14" s="44" t="s">
        <v>24</v>
      </c>
      <c r="DI14" s="85" t="s">
        <v>17</v>
      </c>
      <c r="DJ14" s="85"/>
      <c r="DK14" s="71"/>
      <c r="DL14" s="61" t="s">
        <v>18</v>
      </c>
      <c r="DM14" s="66" t="s">
        <v>19</v>
      </c>
      <c r="DN14" s="65" t="s">
        <v>20</v>
      </c>
      <c r="DO14" s="66" t="s">
        <v>21</v>
      </c>
      <c r="DP14" s="44" t="s">
        <v>20</v>
      </c>
      <c r="DQ14" s="64" t="s">
        <v>22</v>
      </c>
      <c r="DR14" s="65" t="s">
        <v>23</v>
      </c>
      <c r="DS14" s="66" t="s">
        <v>22</v>
      </c>
      <c r="DT14" s="65" t="s">
        <v>24</v>
      </c>
      <c r="DU14" s="66" t="s">
        <v>22</v>
      </c>
      <c r="DV14" s="65" t="s">
        <v>24</v>
      </c>
      <c r="DW14" s="66" t="s">
        <v>22</v>
      </c>
      <c r="DX14" s="44" t="s">
        <v>24</v>
      </c>
      <c r="DY14" s="85" t="s">
        <v>17</v>
      </c>
      <c r="DZ14" s="85"/>
      <c r="EA14" s="71"/>
      <c r="EB14" s="61" t="s">
        <v>18</v>
      </c>
      <c r="EC14" s="66" t="s">
        <v>19</v>
      </c>
      <c r="ED14" s="65" t="s">
        <v>20</v>
      </c>
      <c r="EE14" s="66" t="s">
        <v>21</v>
      </c>
      <c r="EF14" s="44" t="s">
        <v>20</v>
      </c>
      <c r="EG14" s="64" t="s">
        <v>22</v>
      </c>
      <c r="EH14" s="65" t="s">
        <v>23</v>
      </c>
      <c r="EI14" s="66" t="s">
        <v>22</v>
      </c>
      <c r="EJ14" s="65" t="s">
        <v>24</v>
      </c>
      <c r="EK14" s="66" t="s">
        <v>22</v>
      </c>
      <c r="EL14" s="65" t="s">
        <v>24</v>
      </c>
      <c r="EM14" s="66" t="s">
        <v>22</v>
      </c>
      <c r="EN14" s="44" t="s">
        <v>24</v>
      </c>
      <c r="EO14" s="85" t="s">
        <v>17</v>
      </c>
      <c r="EP14" s="85"/>
      <c r="EQ14" s="71"/>
      <c r="ER14" s="61" t="s">
        <v>18</v>
      </c>
      <c r="ES14" s="66" t="s">
        <v>19</v>
      </c>
      <c r="ET14" s="65" t="s">
        <v>20</v>
      </c>
      <c r="EU14" s="66" t="s">
        <v>21</v>
      </c>
      <c r="EV14" s="44" t="s">
        <v>20</v>
      </c>
      <c r="EW14" s="64" t="s">
        <v>22</v>
      </c>
      <c r="EX14" s="65" t="s">
        <v>23</v>
      </c>
      <c r="EY14" s="66" t="s">
        <v>22</v>
      </c>
      <c r="EZ14" s="65" t="s">
        <v>24</v>
      </c>
      <c r="FA14" s="66" t="s">
        <v>22</v>
      </c>
      <c r="FB14" s="65" t="s">
        <v>24</v>
      </c>
      <c r="FC14" s="66" t="s">
        <v>22</v>
      </c>
      <c r="FD14" s="44" t="s">
        <v>24</v>
      </c>
      <c r="FE14" s="85" t="s">
        <v>17</v>
      </c>
      <c r="FF14" s="85"/>
      <c r="FG14" s="71"/>
      <c r="FH14" s="61" t="s">
        <v>18</v>
      </c>
      <c r="FI14" s="66" t="s">
        <v>19</v>
      </c>
      <c r="FJ14" s="65" t="s">
        <v>20</v>
      </c>
      <c r="FK14" s="66" t="s">
        <v>21</v>
      </c>
      <c r="FL14" s="44" t="s">
        <v>20</v>
      </c>
      <c r="FM14" s="64" t="s">
        <v>22</v>
      </c>
      <c r="FN14" s="65" t="s">
        <v>23</v>
      </c>
      <c r="FO14" s="66" t="s">
        <v>22</v>
      </c>
      <c r="FP14" s="65" t="s">
        <v>24</v>
      </c>
      <c r="FQ14" s="66" t="s">
        <v>22</v>
      </c>
      <c r="FR14" s="65" t="s">
        <v>24</v>
      </c>
      <c r="FS14" s="66" t="s">
        <v>22</v>
      </c>
      <c r="FT14" s="44" t="s">
        <v>24</v>
      </c>
      <c r="FU14" s="85" t="s">
        <v>25</v>
      </c>
      <c r="FV14" s="85" t="s">
        <v>26</v>
      </c>
      <c r="FW14" s="87" t="s">
        <v>27</v>
      </c>
      <c r="FX14" s="61" t="s">
        <v>18</v>
      </c>
      <c r="FY14" s="66" t="s">
        <v>19</v>
      </c>
      <c r="FZ14" s="65" t="s">
        <v>20</v>
      </c>
      <c r="GA14" s="66" t="s">
        <v>21</v>
      </c>
      <c r="GB14" s="44" t="s">
        <v>20</v>
      </c>
      <c r="GC14" s="64" t="s">
        <v>22</v>
      </c>
      <c r="GD14" s="65" t="s">
        <v>23</v>
      </c>
      <c r="GE14" s="66" t="s">
        <v>22</v>
      </c>
      <c r="GF14" s="65" t="s">
        <v>24</v>
      </c>
      <c r="GG14" s="66" t="s">
        <v>22</v>
      </c>
      <c r="GH14" s="65" t="s">
        <v>24</v>
      </c>
      <c r="GI14" s="66" t="s">
        <v>22</v>
      </c>
      <c r="GJ14" s="44" t="s">
        <v>24</v>
      </c>
    </row>
    <row r="15" spans="1:192 16384:16384" s="4" customFormat="1" ht="13" x14ac:dyDescent="0.3">
      <c r="A15" s="97" t="s">
        <v>25</v>
      </c>
      <c r="B15" s="108" t="s">
        <v>26</v>
      </c>
      <c r="C15" s="98" t="s">
        <v>27</v>
      </c>
      <c r="D15" s="99" t="s">
        <v>319</v>
      </c>
      <c r="E15" s="104" t="s">
        <v>29</v>
      </c>
      <c r="F15" s="103" t="s">
        <v>30</v>
      </c>
      <c r="G15" s="104" t="s">
        <v>29</v>
      </c>
      <c r="H15" s="101" t="s">
        <v>30</v>
      </c>
      <c r="I15" s="102" t="s">
        <v>29</v>
      </c>
      <c r="J15" s="103" t="s">
        <v>14</v>
      </c>
      <c r="K15" s="104" t="s">
        <v>29</v>
      </c>
      <c r="L15" s="103" t="s">
        <v>14</v>
      </c>
      <c r="M15" s="104" t="s">
        <v>29</v>
      </c>
      <c r="N15" s="103" t="s">
        <v>15</v>
      </c>
      <c r="O15" s="104" t="s">
        <v>29</v>
      </c>
      <c r="P15" s="101" t="s">
        <v>16</v>
      </c>
      <c r="Q15" s="108" t="s">
        <v>25</v>
      </c>
      <c r="R15" s="108" t="s">
        <v>26</v>
      </c>
      <c r="S15" s="98" t="s">
        <v>27</v>
      </c>
      <c r="T15" s="99" t="s">
        <v>28</v>
      </c>
      <c r="U15" s="104" t="s">
        <v>29</v>
      </c>
      <c r="V15" s="103" t="s">
        <v>30</v>
      </c>
      <c r="W15" s="104" t="s">
        <v>29</v>
      </c>
      <c r="X15" s="101" t="s">
        <v>30</v>
      </c>
      <c r="Y15" s="102" t="s">
        <v>29</v>
      </c>
      <c r="Z15" s="103" t="s">
        <v>14</v>
      </c>
      <c r="AA15" s="104" t="s">
        <v>29</v>
      </c>
      <c r="AB15" s="103" t="s">
        <v>14</v>
      </c>
      <c r="AC15" s="104" t="s">
        <v>29</v>
      </c>
      <c r="AD15" s="103" t="s">
        <v>15</v>
      </c>
      <c r="AE15" s="104" t="s">
        <v>29</v>
      </c>
      <c r="AF15" s="101" t="s">
        <v>16</v>
      </c>
      <c r="AG15" s="97" t="s">
        <v>25</v>
      </c>
      <c r="AH15" s="108" t="s">
        <v>26</v>
      </c>
      <c r="AI15" s="98" t="s">
        <v>27</v>
      </c>
      <c r="AJ15" s="99" t="s">
        <v>28</v>
      </c>
      <c r="AK15" s="104" t="s">
        <v>29</v>
      </c>
      <c r="AL15" s="103" t="s">
        <v>30</v>
      </c>
      <c r="AM15" s="104" t="s">
        <v>29</v>
      </c>
      <c r="AN15" s="101" t="s">
        <v>30</v>
      </c>
      <c r="AO15" s="102" t="s">
        <v>29</v>
      </c>
      <c r="AP15" s="103" t="s">
        <v>14</v>
      </c>
      <c r="AQ15" s="104" t="s">
        <v>29</v>
      </c>
      <c r="AR15" s="103" t="s">
        <v>14</v>
      </c>
      <c r="AS15" s="104" t="s">
        <v>29</v>
      </c>
      <c r="AT15" s="103" t="s">
        <v>15</v>
      </c>
      <c r="AU15" s="104" t="s">
        <v>29</v>
      </c>
      <c r="AV15" s="101" t="s">
        <v>16</v>
      </c>
      <c r="AW15" s="514" t="s">
        <v>25</v>
      </c>
      <c r="AX15" s="515" t="s">
        <v>26</v>
      </c>
      <c r="AY15" s="112" t="s">
        <v>27</v>
      </c>
      <c r="AZ15" s="99" t="s">
        <v>28</v>
      </c>
      <c r="BA15" s="104" t="s">
        <v>29</v>
      </c>
      <c r="BB15" s="103" t="s">
        <v>30</v>
      </c>
      <c r="BC15" s="104" t="s">
        <v>29</v>
      </c>
      <c r="BD15" s="101" t="s">
        <v>30</v>
      </c>
      <c r="BE15" s="102" t="s">
        <v>29</v>
      </c>
      <c r="BF15" s="103" t="s">
        <v>14</v>
      </c>
      <c r="BG15" s="104" t="s">
        <v>29</v>
      </c>
      <c r="BH15" s="103" t="s">
        <v>14</v>
      </c>
      <c r="BI15" s="104" t="s">
        <v>29</v>
      </c>
      <c r="BJ15" s="103" t="s">
        <v>15</v>
      </c>
      <c r="BK15" s="104" t="s">
        <v>29</v>
      </c>
      <c r="BL15" s="101" t="s">
        <v>16</v>
      </c>
      <c r="BM15" s="514" t="s">
        <v>25</v>
      </c>
      <c r="BN15" s="515" t="s">
        <v>26</v>
      </c>
      <c r="BO15" s="112" t="s">
        <v>27</v>
      </c>
      <c r="BP15" s="99" t="s">
        <v>28</v>
      </c>
      <c r="BQ15" s="104" t="s">
        <v>29</v>
      </c>
      <c r="BR15" s="103" t="s">
        <v>30</v>
      </c>
      <c r="BS15" s="104" t="s">
        <v>29</v>
      </c>
      <c r="BT15" s="101" t="s">
        <v>30</v>
      </c>
      <c r="BU15" s="102" t="s">
        <v>29</v>
      </c>
      <c r="BV15" s="103" t="s">
        <v>14</v>
      </c>
      <c r="BW15" s="104" t="s">
        <v>29</v>
      </c>
      <c r="BX15" s="103" t="s">
        <v>14</v>
      </c>
      <c r="BY15" s="104" t="s">
        <v>29</v>
      </c>
      <c r="BZ15" s="103" t="s">
        <v>15</v>
      </c>
      <c r="CA15" s="104" t="s">
        <v>29</v>
      </c>
      <c r="CB15" s="101" t="s">
        <v>16</v>
      </c>
      <c r="CC15" s="97" t="s">
        <v>25</v>
      </c>
      <c r="CD15" s="108" t="s">
        <v>26</v>
      </c>
      <c r="CE15" s="98" t="s">
        <v>27</v>
      </c>
      <c r="CF15" s="99" t="s">
        <v>28</v>
      </c>
      <c r="CG15" s="104" t="s">
        <v>29</v>
      </c>
      <c r="CH15" s="103" t="s">
        <v>30</v>
      </c>
      <c r="CI15" s="104" t="s">
        <v>29</v>
      </c>
      <c r="CJ15" s="101" t="s">
        <v>30</v>
      </c>
      <c r="CK15" s="102" t="s">
        <v>29</v>
      </c>
      <c r="CL15" s="103" t="s">
        <v>14</v>
      </c>
      <c r="CM15" s="104" t="s">
        <v>29</v>
      </c>
      <c r="CN15" s="103" t="s">
        <v>14</v>
      </c>
      <c r="CO15" s="104" t="s">
        <v>29</v>
      </c>
      <c r="CP15" s="103" t="s">
        <v>15</v>
      </c>
      <c r="CQ15" s="104" t="s">
        <v>29</v>
      </c>
      <c r="CR15" s="101" t="s">
        <v>16</v>
      </c>
      <c r="CS15" s="97" t="s">
        <v>25</v>
      </c>
      <c r="CT15" s="108" t="s">
        <v>26</v>
      </c>
      <c r="CU15" s="98" t="s">
        <v>27</v>
      </c>
      <c r="CV15" s="99" t="s">
        <v>28</v>
      </c>
      <c r="CW15" s="104" t="s">
        <v>29</v>
      </c>
      <c r="CX15" s="103" t="s">
        <v>30</v>
      </c>
      <c r="CY15" s="104" t="s">
        <v>29</v>
      </c>
      <c r="CZ15" s="101" t="s">
        <v>30</v>
      </c>
      <c r="DA15" s="102" t="s">
        <v>29</v>
      </c>
      <c r="DB15" s="103" t="s">
        <v>14</v>
      </c>
      <c r="DC15" s="104" t="s">
        <v>29</v>
      </c>
      <c r="DD15" s="103" t="s">
        <v>14</v>
      </c>
      <c r="DE15" s="104" t="s">
        <v>29</v>
      </c>
      <c r="DF15" s="103" t="s">
        <v>15</v>
      </c>
      <c r="DG15" s="104" t="s">
        <v>29</v>
      </c>
      <c r="DH15" s="101" t="s">
        <v>16</v>
      </c>
      <c r="DI15" s="97" t="s">
        <v>25</v>
      </c>
      <c r="DJ15" s="108" t="s">
        <v>26</v>
      </c>
      <c r="DK15" s="98" t="s">
        <v>27</v>
      </c>
      <c r="DL15" s="99" t="s">
        <v>28</v>
      </c>
      <c r="DM15" s="104" t="s">
        <v>29</v>
      </c>
      <c r="DN15" s="103" t="s">
        <v>30</v>
      </c>
      <c r="DO15" s="104" t="s">
        <v>29</v>
      </c>
      <c r="DP15" s="101" t="s">
        <v>30</v>
      </c>
      <c r="DQ15" s="102" t="s">
        <v>29</v>
      </c>
      <c r="DR15" s="103" t="s">
        <v>14</v>
      </c>
      <c r="DS15" s="104" t="s">
        <v>29</v>
      </c>
      <c r="DT15" s="103" t="s">
        <v>14</v>
      </c>
      <c r="DU15" s="104" t="s">
        <v>29</v>
      </c>
      <c r="DV15" s="103" t="s">
        <v>15</v>
      </c>
      <c r="DW15" s="104" t="s">
        <v>29</v>
      </c>
      <c r="DX15" s="101" t="s">
        <v>16</v>
      </c>
      <c r="DY15" s="97" t="s">
        <v>25</v>
      </c>
      <c r="DZ15" s="108" t="s">
        <v>26</v>
      </c>
      <c r="EA15" s="98" t="s">
        <v>27</v>
      </c>
      <c r="EB15" s="99" t="s">
        <v>28</v>
      </c>
      <c r="EC15" s="104" t="s">
        <v>29</v>
      </c>
      <c r="ED15" s="103" t="s">
        <v>30</v>
      </c>
      <c r="EE15" s="104" t="s">
        <v>29</v>
      </c>
      <c r="EF15" s="101" t="s">
        <v>30</v>
      </c>
      <c r="EG15" s="102" t="s">
        <v>29</v>
      </c>
      <c r="EH15" s="103" t="s">
        <v>14</v>
      </c>
      <c r="EI15" s="104" t="s">
        <v>29</v>
      </c>
      <c r="EJ15" s="103" t="s">
        <v>14</v>
      </c>
      <c r="EK15" s="104" t="s">
        <v>29</v>
      </c>
      <c r="EL15" s="103" t="s">
        <v>15</v>
      </c>
      <c r="EM15" s="104" t="s">
        <v>29</v>
      </c>
      <c r="EN15" s="101" t="s">
        <v>16</v>
      </c>
      <c r="EO15" s="97" t="s">
        <v>25</v>
      </c>
      <c r="EP15" s="108" t="s">
        <v>26</v>
      </c>
      <c r="EQ15" s="98" t="s">
        <v>27</v>
      </c>
      <c r="ER15" s="99" t="s">
        <v>28</v>
      </c>
      <c r="ES15" s="104" t="s">
        <v>29</v>
      </c>
      <c r="ET15" s="103" t="s">
        <v>30</v>
      </c>
      <c r="EU15" s="104" t="s">
        <v>29</v>
      </c>
      <c r="EV15" s="101" t="s">
        <v>30</v>
      </c>
      <c r="EW15" s="102" t="s">
        <v>29</v>
      </c>
      <c r="EX15" s="103" t="s">
        <v>14</v>
      </c>
      <c r="EY15" s="104" t="s">
        <v>29</v>
      </c>
      <c r="EZ15" s="103" t="s">
        <v>14</v>
      </c>
      <c r="FA15" s="104" t="s">
        <v>29</v>
      </c>
      <c r="FB15" s="103" t="s">
        <v>15</v>
      </c>
      <c r="FC15" s="104" t="s">
        <v>29</v>
      </c>
      <c r="FD15" s="101" t="s">
        <v>16</v>
      </c>
      <c r="FE15" s="97" t="s">
        <v>25</v>
      </c>
      <c r="FF15" s="108" t="s">
        <v>26</v>
      </c>
      <c r="FG15" s="98" t="s">
        <v>27</v>
      </c>
      <c r="FH15" s="99" t="s">
        <v>28</v>
      </c>
      <c r="FI15" s="104" t="s">
        <v>29</v>
      </c>
      <c r="FJ15" s="103" t="s">
        <v>30</v>
      </c>
      <c r="FK15" s="104" t="s">
        <v>29</v>
      </c>
      <c r="FL15" s="101" t="s">
        <v>30</v>
      </c>
      <c r="FM15" s="102" t="s">
        <v>29</v>
      </c>
      <c r="FN15" s="103" t="s">
        <v>14</v>
      </c>
      <c r="FO15" s="104" t="s">
        <v>29</v>
      </c>
      <c r="FP15" s="103" t="s">
        <v>14</v>
      </c>
      <c r="FQ15" s="104" t="s">
        <v>29</v>
      </c>
      <c r="FR15" s="103" t="s">
        <v>15</v>
      </c>
      <c r="FS15" s="104" t="s">
        <v>29</v>
      </c>
      <c r="FT15" s="101" t="s">
        <v>16</v>
      </c>
      <c r="FU15" s="97"/>
      <c r="FV15" s="108"/>
      <c r="FW15" s="98"/>
      <c r="FX15" s="99" t="s">
        <v>28</v>
      </c>
      <c r="FY15" s="104" t="s">
        <v>29</v>
      </c>
      <c r="FZ15" s="103" t="s">
        <v>30</v>
      </c>
      <c r="GA15" s="104" t="s">
        <v>29</v>
      </c>
      <c r="GB15" s="101" t="s">
        <v>30</v>
      </c>
      <c r="GC15" s="102" t="s">
        <v>29</v>
      </c>
      <c r="GD15" s="103" t="s">
        <v>14</v>
      </c>
      <c r="GE15" s="104" t="s">
        <v>29</v>
      </c>
      <c r="GF15" s="103" t="s">
        <v>14</v>
      </c>
      <c r="GG15" s="104" t="s">
        <v>29</v>
      </c>
      <c r="GH15" s="103" t="s">
        <v>15</v>
      </c>
      <c r="GI15" s="104" t="s">
        <v>29</v>
      </c>
      <c r="GJ15" s="101" t="s">
        <v>16</v>
      </c>
    </row>
    <row r="16" spans="1:192 16384:16384" s="4" customFormat="1" x14ac:dyDescent="0.35">
      <c r="AG16" s="86"/>
      <c r="AH16" s="153"/>
      <c r="AI16" s="153"/>
      <c r="AJ16" s="516" t="s">
        <v>57</v>
      </c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BR16" s="517" t="s">
        <v>36</v>
      </c>
      <c r="EP16" s="518"/>
      <c r="EQ16" s="519"/>
      <c r="ER16" s="519" t="s">
        <v>320</v>
      </c>
      <c r="ES16" s="519"/>
      <c r="ET16" s="519"/>
      <c r="EU16" s="519"/>
      <c r="EV16" s="519"/>
      <c r="EW16" s="519"/>
      <c r="EX16" s="519"/>
      <c r="EY16" s="519"/>
      <c r="EZ16" s="519"/>
      <c r="FA16" s="519"/>
      <c r="FB16" s="519"/>
      <c r="FC16" s="519"/>
      <c r="FD16" s="519"/>
      <c r="FF16" s="167"/>
      <c r="FG16" s="520"/>
      <c r="FH16" s="520"/>
      <c r="FI16" s="520"/>
      <c r="FJ16" s="520"/>
      <c r="FK16" s="520"/>
      <c r="FL16" s="520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4" customFormat="1" x14ac:dyDescent="0.35">
      <c r="A17" s="126">
        <f>ROW()</f>
        <v>17</v>
      </c>
      <c r="B17" s="450" t="s">
        <v>321</v>
      </c>
      <c r="C17" s="450"/>
      <c r="D17" s="165"/>
      <c r="E17" s="521"/>
      <c r="F17" s="521"/>
      <c r="G17" s="522"/>
      <c r="H17" s="521"/>
      <c r="I17" s="521"/>
      <c r="J17" s="521"/>
      <c r="K17" s="521"/>
      <c r="L17" s="521"/>
      <c r="M17" s="521"/>
      <c r="N17" s="521"/>
      <c r="O17" s="521"/>
      <c r="P17" s="521"/>
      <c r="Q17" s="126">
        <f>ROW()</f>
        <v>17</v>
      </c>
      <c r="R17" s="160" t="s">
        <v>42</v>
      </c>
      <c r="S17" s="160"/>
      <c r="T17" s="165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26">
        <f>ROW()</f>
        <v>17</v>
      </c>
      <c r="AH17" s="153" t="s">
        <v>322</v>
      </c>
      <c r="AI17" s="153"/>
      <c r="AJ17" s="165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26">
        <f>ROW()</f>
        <v>17</v>
      </c>
      <c r="AX17" s="523" t="s">
        <v>323</v>
      </c>
      <c r="AY17" s="76"/>
      <c r="AZ17" s="166">
        <v>9091050.7999999989</v>
      </c>
      <c r="BA17" s="166">
        <v>1133055.3483333332</v>
      </c>
      <c r="BB17" s="166">
        <f>+AZ17+BA17</f>
        <v>10224106.148333332</v>
      </c>
      <c r="BC17" s="166">
        <v>0</v>
      </c>
      <c r="BD17" s="166">
        <f>+BC17+BB17</f>
        <v>10224106.148333332</v>
      </c>
      <c r="BE17" s="166">
        <v>0</v>
      </c>
      <c r="BF17" s="166">
        <f>+BE17+BD17</f>
        <v>10224106.148333332</v>
      </c>
      <c r="BG17" s="166">
        <f>BH17-BF17</f>
        <v>-969054.8354037758</v>
      </c>
      <c r="BH17" s="166">
        <v>9255051.3129295558</v>
      </c>
      <c r="BI17" s="166">
        <f>BJ17-BH17</f>
        <v>0</v>
      </c>
      <c r="BJ17" s="166">
        <v>9255051.3129295558</v>
      </c>
      <c r="BK17" s="166"/>
      <c r="BL17" s="166"/>
      <c r="BM17" s="126">
        <f>ROW()</f>
        <v>17</v>
      </c>
      <c r="BN17" s="459" t="s">
        <v>324</v>
      </c>
      <c r="BO17" s="185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126">
        <f>ROW()</f>
        <v>17</v>
      </c>
      <c r="CD17" s="153" t="s">
        <v>325</v>
      </c>
      <c r="CE17" s="153"/>
      <c r="CF17" s="165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26">
        <f>ROW()</f>
        <v>17</v>
      </c>
      <c r="CT17" s="523"/>
      <c r="CU17" s="7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26">
        <f>ROW()</f>
        <v>17</v>
      </c>
      <c r="DJ17" s="459" t="s">
        <v>58</v>
      </c>
      <c r="DK17" s="524"/>
      <c r="DL17" s="257"/>
      <c r="DM17" s="257"/>
      <c r="DN17" s="257"/>
      <c r="DO17" s="525"/>
      <c r="DP17" s="257"/>
      <c r="DQ17" s="257"/>
      <c r="DR17" s="257"/>
      <c r="DS17" s="526"/>
      <c r="DT17" s="526"/>
      <c r="DU17" s="526"/>
      <c r="DV17" s="526"/>
      <c r="DW17" s="526"/>
      <c r="DX17" s="526"/>
      <c r="DY17" s="126">
        <f>ROW()</f>
        <v>17</v>
      </c>
      <c r="DZ17" s="25" t="s">
        <v>326</v>
      </c>
      <c r="EA17"/>
      <c r="EB17" s="527">
        <v>0</v>
      </c>
      <c r="EC17" s="527">
        <v>0</v>
      </c>
      <c r="ED17" s="527">
        <f>EB17+EC17</f>
        <v>0</v>
      </c>
      <c r="EE17" s="527">
        <v>95934500</v>
      </c>
      <c r="EF17" s="527">
        <f>ED17+EE17</f>
        <v>95934500</v>
      </c>
      <c r="EG17" s="527">
        <v>0</v>
      </c>
      <c r="EH17" s="527">
        <f>EF17+EG17</f>
        <v>95934500</v>
      </c>
      <c r="EI17" s="527">
        <v>0</v>
      </c>
      <c r="EJ17" s="527">
        <f>EH17+EI17</f>
        <v>95934500</v>
      </c>
      <c r="EK17" s="527">
        <v>0</v>
      </c>
      <c r="EL17" s="527">
        <f>EJ17+EK17</f>
        <v>95934500</v>
      </c>
      <c r="EM17" s="527"/>
      <c r="EN17" s="527"/>
      <c r="EO17" s="126">
        <f>ROW()</f>
        <v>17</v>
      </c>
      <c r="EP17" s="528" t="s">
        <v>327</v>
      </c>
      <c r="EQ17" s="529"/>
      <c r="ER17" s="387"/>
      <c r="ES17" s="387"/>
      <c r="ET17" s="399"/>
      <c r="EU17" s="530"/>
      <c r="EV17" s="530"/>
      <c r="EW17" s="399"/>
      <c r="EX17" s="399"/>
      <c r="EY17" s="399"/>
      <c r="EZ17" s="399"/>
      <c r="FA17" s="399"/>
      <c r="FB17" s="399"/>
      <c r="FC17" s="531"/>
      <c r="FD17" s="531"/>
      <c r="FE17" s="126">
        <f>ROW()</f>
        <v>17</v>
      </c>
      <c r="FF17" s="459" t="s">
        <v>328</v>
      </c>
      <c r="FG17"/>
      <c r="FH17"/>
      <c r="FI17"/>
      <c r="FJ17"/>
      <c r="FK17"/>
      <c r="FL17"/>
      <c r="FM17"/>
      <c r="FU17" s="126">
        <f>ROW()</f>
        <v>17</v>
      </c>
      <c r="FV17" s="532"/>
      <c r="FW17" s="532"/>
      <c r="FX17" s="533" t="s">
        <v>329</v>
      </c>
      <c r="FY17" s="533" t="s">
        <v>330</v>
      </c>
      <c r="FZ17" s="533" t="s">
        <v>331</v>
      </c>
      <c r="GA17" s="533" t="s">
        <v>332</v>
      </c>
      <c r="GB17" s="533" t="s">
        <v>333</v>
      </c>
      <c r="GC17" s="533" t="s">
        <v>334</v>
      </c>
      <c r="GD17" s="533" t="s">
        <v>335</v>
      </c>
      <c r="GE17" s="533" t="s">
        <v>336</v>
      </c>
      <c r="GF17" s="533" t="s">
        <v>337</v>
      </c>
      <c r="GG17" s="533" t="s">
        <v>338</v>
      </c>
      <c r="GH17" s="533" t="s">
        <v>339</v>
      </c>
      <c r="GI17" s="533" t="s">
        <v>340</v>
      </c>
      <c r="GJ17" s="533" t="s">
        <v>341</v>
      </c>
    </row>
    <row r="18" spans="1:192" s="4" customFormat="1" x14ac:dyDescent="0.35">
      <c r="A18" s="126">
        <f>ROW()</f>
        <v>18</v>
      </c>
      <c r="B18" s="534" t="s">
        <v>342</v>
      </c>
      <c r="C18" s="534"/>
      <c r="D18" s="535">
        <v>40481079.530000001</v>
      </c>
      <c r="E18" s="535">
        <v>0</v>
      </c>
      <c r="F18" s="535">
        <f>SUM(D18:E18)</f>
        <v>40481079.530000001</v>
      </c>
      <c r="G18" s="535">
        <v>0</v>
      </c>
      <c r="H18" s="535">
        <f>SUM(F18:G18)</f>
        <v>40481079.530000001</v>
      </c>
      <c r="I18" s="535">
        <v>0</v>
      </c>
      <c r="J18" s="535">
        <f>SUM(H18:I18)</f>
        <v>40481079.530000001</v>
      </c>
      <c r="K18" s="535">
        <v>6651949.3599999994</v>
      </c>
      <c r="L18" s="535">
        <f>SUM(J18:K18)</f>
        <v>47133028.890000001</v>
      </c>
      <c r="M18" s="535">
        <v>-3075189.9299999923</v>
      </c>
      <c r="N18" s="535">
        <f>SUM(L18:M18)</f>
        <v>44057838.960000008</v>
      </c>
      <c r="O18" s="535"/>
      <c r="P18" s="535"/>
      <c r="Q18" s="126">
        <f>ROW()</f>
        <v>18</v>
      </c>
      <c r="R18" s="160" t="s">
        <v>343</v>
      </c>
      <c r="S18" s="209"/>
      <c r="T18" s="535">
        <v>635436.89</v>
      </c>
      <c r="U18" s="535">
        <v>97768.272499999963</v>
      </c>
      <c r="V18" s="535">
        <f>SUM(T18:U18)</f>
        <v>733205.16249999998</v>
      </c>
      <c r="W18" s="535">
        <v>0</v>
      </c>
      <c r="X18" s="535">
        <f>SUM(V18:W18)</f>
        <v>733205.16249999998</v>
      </c>
      <c r="Y18" s="535">
        <v>0</v>
      </c>
      <c r="Z18" s="535">
        <f>SUM(X18:Y18)</f>
        <v>733205.16249999998</v>
      </c>
      <c r="AA18" s="535">
        <v>176542.65249999997</v>
      </c>
      <c r="AB18" s="535">
        <f>SUM(Z18:AA18)</f>
        <v>909747.81499999994</v>
      </c>
      <c r="AC18" s="535">
        <v>-60605.032499999972</v>
      </c>
      <c r="AD18" s="535">
        <f>SUM(AB18:AC18)</f>
        <v>849142.78249999997</v>
      </c>
      <c r="AE18" s="535"/>
      <c r="AF18" s="535"/>
      <c r="AG18" s="126">
        <f>ROW()</f>
        <v>18</v>
      </c>
      <c r="AH18" s="536" t="s">
        <v>344</v>
      </c>
      <c r="AI18" s="536"/>
      <c r="AJ18" s="270">
        <v>4539303</v>
      </c>
      <c r="AK18" s="270">
        <v>-4539303</v>
      </c>
      <c r="AL18" s="270">
        <f>AJ18+AK18</f>
        <v>0</v>
      </c>
      <c r="AM18" s="270">
        <v>0</v>
      </c>
      <c r="AN18" s="270">
        <f>AL18+AM18</f>
        <v>0</v>
      </c>
      <c r="AO18" s="270">
        <v>0</v>
      </c>
      <c r="AP18" s="270">
        <f>AN18+AO18</f>
        <v>0</v>
      </c>
      <c r="AQ18" s="270">
        <v>0</v>
      </c>
      <c r="AR18" s="270">
        <f>AP18+AQ18</f>
        <v>0</v>
      </c>
      <c r="AS18" s="270">
        <v>0</v>
      </c>
      <c r="AT18" s="270">
        <f>AR18+AS18</f>
        <v>0</v>
      </c>
      <c r="AU18" s="270"/>
      <c r="AV18" s="270"/>
      <c r="AW18" s="126">
        <f>ROW()</f>
        <v>18</v>
      </c>
      <c r="AX18" s="523" t="s">
        <v>345</v>
      </c>
      <c r="AY18" s="76"/>
      <c r="AZ18" s="212">
        <v>1044876.1399999999</v>
      </c>
      <c r="BA18" s="212">
        <v>-221927.2233333331</v>
      </c>
      <c r="BB18" s="212">
        <f>+AZ18+BA18</f>
        <v>822948.91666666674</v>
      </c>
      <c r="BC18" s="212">
        <v>0</v>
      </c>
      <c r="BD18" s="212">
        <f t="shared" ref="BD18:BF20" si="0">+BC18+BB18</f>
        <v>822948.91666666674</v>
      </c>
      <c r="BE18" s="212">
        <v>0</v>
      </c>
      <c r="BF18" s="212">
        <f t="shared" si="0"/>
        <v>822948.91666666674</v>
      </c>
      <c r="BG18" s="212">
        <f t="shared" ref="BG18:BI20" si="1">BH18-BF18</f>
        <v>-78000.229596220772</v>
      </c>
      <c r="BH18" s="212">
        <v>744948.68707044597</v>
      </c>
      <c r="BI18" s="212">
        <f t="shared" si="1"/>
        <v>0</v>
      </c>
      <c r="BJ18" s="212">
        <v>744948.68707044597</v>
      </c>
      <c r="BK18" s="212"/>
      <c r="BL18" s="212"/>
      <c r="BM18" s="126">
        <f>ROW()</f>
        <v>18</v>
      </c>
      <c r="BN18" s="451" t="s">
        <v>346</v>
      </c>
      <c r="BO18" s="135"/>
      <c r="BP18" s="166">
        <v>0</v>
      </c>
      <c r="BQ18" s="166"/>
      <c r="BR18" s="166">
        <v>0</v>
      </c>
      <c r="BS18" s="166">
        <v>-0.17488889195374213</v>
      </c>
      <c r="BT18" s="166">
        <f>SUM(BR18:BS18)</f>
        <v>-0.17488889195374213</v>
      </c>
      <c r="BU18" s="166">
        <v>0</v>
      </c>
      <c r="BV18" s="166">
        <f>SUM(BT18:BU18)</f>
        <v>-0.17488889195374213</v>
      </c>
      <c r="BW18" s="166">
        <v>0</v>
      </c>
      <c r="BX18" s="166">
        <f>SUM(BV18:BW18)</f>
        <v>-0.17488889195374213</v>
      </c>
      <c r="BY18" s="166">
        <v>0</v>
      </c>
      <c r="BZ18" s="166">
        <f>SUM(BX18:BY18)</f>
        <v>-0.17488889195374213</v>
      </c>
      <c r="CA18" s="166"/>
      <c r="CB18" s="166"/>
      <c r="CC18" s="126">
        <f>ROW()</f>
        <v>18</v>
      </c>
      <c r="CD18" s="536" t="s">
        <v>344</v>
      </c>
      <c r="CE18" s="536"/>
      <c r="CF18" s="270">
        <v>341605.68</v>
      </c>
      <c r="CG18" s="270">
        <v>-341605.68</v>
      </c>
      <c r="CH18" s="270">
        <f>CF18+CG18</f>
        <v>0</v>
      </c>
      <c r="CI18" s="270">
        <v>0</v>
      </c>
      <c r="CJ18" s="270">
        <f>CH18+CI18</f>
        <v>0</v>
      </c>
      <c r="CK18" s="270">
        <v>0</v>
      </c>
      <c r="CL18" s="270">
        <f>CJ18+CK18</f>
        <v>0</v>
      </c>
      <c r="CM18" s="270">
        <v>0</v>
      </c>
      <c r="CN18" s="270">
        <f>CL18+CM18</f>
        <v>0</v>
      </c>
      <c r="CO18" s="270">
        <v>0</v>
      </c>
      <c r="CP18" s="270">
        <f>CN18+CO18</f>
        <v>0</v>
      </c>
      <c r="CQ18" s="270"/>
      <c r="CR18" s="270"/>
      <c r="CS18" s="126">
        <f>ROW()</f>
        <v>18</v>
      </c>
      <c r="CT18" s="523"/>
      <c r="CU18" s="76"/>
      <c r="CV18" s="212"/>
      <c r="CW18" s="212"/>
      <c r="CX18" s="212"/>
      <c r="CY18" s="212"/>
      <c r="CZ18" s="212"/>
      <c r="DA18" s="166"/>
      <c r="DB18" s="212"/>
      <c r="DC18" s="166"/>
      <c r="DD18" s="212"/>
      <c r="DE18" s="166"/>
      <c r="DF18" s="212"/>
      <c r="DG18" s="166"/>
      <c r="DH18" s="212"/>
      <c r="DI18" s="126">
        <f>ROW()</f>
        <v>18</v>
      </c>
      <c r="DJ18" s="459" t="s">
        <v>78</v>
      </c>
      <c r="DK18"/>
      <c r="DL18" s="257"/>
      <c r="DM18" s="257"/>
      <c r="DN18" s="257"/>
      <c r="DO18" s="525"/>
      <c r="DP18" s="257"/>
      <c r="DQ18" s="257"/>
      <c r="DR18" s="257"/>
      <c r="DS18" s="526"/>
      <c r="DT18" s="526"/>
      <c r="DU18" s="526"/>
      <c r="DV18" s="526"/>
      <c r="DW18" s="526"/>
      <c r="DX18" s="526"/>
      <c r="DY18" s="126">
        <f>ROW()</f>
        <v>18</v>
      </c>
      <c r="DZ18" s="25" t="s">
        <v>347</v>
      </c>
      <c r="EA18"/>
      <c r="EB18" s="527">
        <v>0</v>
      </c>
      <c r="EC18" s="527">
        <v>0</v>
      </c>
      <c r="ED18" s="527">
        <f t="shared" ref="ED18:ED19" si="2">EB18+EC18</f>
        <v>0</v>
      </c>
      <c r="EE18" s="527">
        <v>-66074914.639999986</v>
      </c>
      <c r="EF18" s="527">
        <f t="shared" ref="EF18:EF19" si="3">ED18+EE18</f>
        <v>-66074914.639999986</v>
      </c>
      <c r="EG18" s="527">
        <v>0</v>
      </c>
      <c r="EH18" s="527">
        <f t="shared" ref="EH18:EH19" si="4">EF18+EG18</f>
        <v>-66074914.639999986</v>
      </c>
      <c r="EI18" s="527">
        <v>0</v>
      </c>
      <c r="EJ18" s="527">
        <f t="shared" ref="EJ18:EJ19" si="5">EH18+EI18</f>
        <v>-66074914.639999986</v>
      </c>
      <c r="EK18" s="527">
        <v>0</v>
      </c>
      <c r="EL18" s="527">
        <f t="shared" ref="EL18:EL19" si="6">EJ18+EK18</f>
        <v>-66074914.639999986</v>
      </c>
      <c r="EM18" s="527"/>
      <c r="EN18" s="527"/>
      <c r="EO18" s="126">
        <f>ROW()</f>
        <v>18</v>
      </c>
      <c r="EP18" s="537" t="s">
        <v>344</v>
      </c>
      <c r="EQ18" s="529"/>
      <c r="ER18" s="538">
        <v>3572435.9298</v>
      </c>
      <c r="ES18" s="538">
        <f>-ER18</f>
        <v>-3572435.9298</v>
      </c>
      <c r="ET18" s="538">
        <f>ER18+ES18</f>
        <v>0</v>
      </c>
      <c r="EU18" s="538">
        <v>0</v>
      </c>
      <c r="EV18" s="538">
        <f>EU18+ET18</f>
        <v>0</v>
      </c>
      <c r="EW18" s="538">
        <v>0</v>
      </c>
      <c r="EX18" s="538">
        <f>EV18+EW18</f>
        <v>0</v>
      </c>
      <c r="EY18" s="538">
        <v>0</v>
      </c>
      <c r="EZ18" s="538">
        <f>EY18+EX18</f>
        <v>0</v>
      </c>
      <c r="FA18" s="538">
        <v>0</v>
      </c>
      <c r="FB18" s="538"/>
      <c r="FC18" s="539"/>
      <c r="FD18" s="539"/>
      <c r="FE18" s="126">
        <f>ROW()</f>
        <v>18</v>
      </c>
      <c r="FF18" s="359" t="s">
        <v>348</v>
      </c>
      <c r="FG18"/>
      <c r="FH18" s="360">
        <v>0</v>
      </c>
      <c r="FI18" s="360">
        <v>0</v>
      </c>
      <c r="FJ18" s="360">
        <f>FH18+FI18</f>
        <v>0</v>
      </c>
      <c r="FK18" s="360">
        <v>-194714523.99000001</v>
      </c>
      <c r="FL18" s="360">
        <f>FJ18+FK18</f>
        <v>-194714523.99000001</v>
      </c>
      <c r="FM18" s="360">
        <v>-45328445.25999999</v>
      </c>
      <c r="FN18" s="360">
        <f>FL18+FM18</f>
        <v>-240042969.25</v>
      </c>
      <c r="FO18" s="360">
        <v>0</v>
      </c>
      <c r="FP18" s="360">
        <f>FN18+FO18</f>
        <v>-240042969.25</v>
      </c>
      <c r="FQ18" s="360">
        <v>0</v>
      </c>
      <c r="FR18" s="360">
        <f>FP18+FQ18</f>
        <v>-240042969.25</v>
      </c>
      <c r="FS18" s="360"/>
      <c r="FT18" s="360"/>
      <c r="FU18" s="126">
        <f>ROW()</f>
        <v>18</v>
      </c>
      <c r="FV18" s="459" t="s">
        <v>349</v>
      </c>
      <c r="FW18" s="532"/>
      <c r="FX18" s="540"/>
      <c r="FY18" s="540"/>
      <c r="FZ18" s="540"/>
      <c r="GA18" s="540"/>
      <c r="GB18" s="540"/>
      <c r="GC18" s="540"/>
      <c r="GD18" s="540"/>
      <c r="GE18" s="540"/>
      <c r="GF18" s="540"/>
      <c r="GG18" s="540"/>
      <c r="GH18" s="540"/>
      <c r="GI18" s="540"/>
      <c r="GJ18" s="540"/>
    </row>
    <row r="19" spans="1:192" s="4" customFormat="1" x14ac:dyDescent="0.35">
      <c r="A19" s="126">
        <f>ROW()</f>
        <v>19</v>
      </c>
      <c r="B19" s="534" t="s">
        <v>350</v>
      </c>
      <c r="D19" s="541">
        <v>178893364.00999999</v>
      </c>
      <c r="E19" s="541">
        <v>0</v>
      </c>
      <c r="F19" s="541">
        <f t="shared" ref="F19:F25" si="7">SUM(D19:E19)</f>
        <v>178893364.00999999</v>
      </c>
      <c r="G19" s="541">
        <v>0</v>
      </c>
      <c r="H19" s="541">
        <f t="shared" ref="H19:H25" si="8">SUM(F19:G19)</f>
        <v>178893364.00999999</v>
      </c>
      <c r="I19" s="541">
        <v>0</v>
      </c>
      <c r="J19" s="541">
        <f t="shared" ref="J19:N25" si="9">SUM(H19:I19)</f>
        <v>178893364.00999999</v>
      </c>
      <c r="K19" s="541">
        <v>28534235.188211024</v>
      </c>
      <c r="L19" s="542">
        <f t="shared" si="9"/>
        <v>207427599.19821101</v>
      </c>
      <c r="M19" s="541">
        <v>157901.6393789053</v>
      </c>
      <c r="N19" s="541">
        <f t="shared" si="9"/>
        <v>207585500.83758992</v>
      </c>
      <c r="O19" s="541"/>
      <c r="P19" s="541"/>
      <c r="Q19" s="126">
        <f>ROW()</f>
        <v>19</v>
      </c>
      <c r="R19" s="160" t="s">
        <v>162</v>
      </c>
      <c r="S19" s="160"/>
      <c r="T19" s="305">
        <f t="shared" ref="T19:AD19" si="10">+T18</f>
        <v>635436.89</v>
      </c>
      <c r="U19" s="305">
        <f t="shared" si="10"/>
        <v>97768.272499999963</v>
      </c>
      <c r="V19" s="305">
        <f t="shared" si="10"/>
        <v>733205.16249999998</v>
      </c>
      <c r="W19" s="305">
        <f t="shared" si="10"/>
        <v>0</v>
      </c>
      <c r="X19" s="305">
        <f t="shared" si="10"/>
        <v>733205.16249999998</v>
      </c>
      <c r="Y19" s="305">
        <f t="shared" si="10"/>
        <v>0</v>
      </c>
      <c r="Z19" s="305">
        <f t="shared" si="10"/>
        <v>733205.16249999998</v>
      </c>
      <c r="AA19" s="305">
        <f t="shared" si="10"/>
        <v>176542.65249999997</v>
      </c>
      <c r="AB19" s="305">
        <f t="shared" si="10"/>
        <v>909747.81499999994</v>
      </c>
      <c r="AC19" s="305">
        <f t="shared" si="10"/>
        <v>-60605.032499999972</v>
      </c>
      <c r="AD19" s="305">
        <f t="shared" si="10"/>
        <v>849142.78249999997</v>
      </c>
      <c r="AE19" s="305"/>
      <c r="AF19" s="305"/>
      <c r="AG19" s="126">
        <f>ROW()</f>
        <v>19</v>
      </c>
      <c r="AH19" s="536" t="s">
        <v>351</v>
      </c>
      <c r="AI19" s="536"/>
      <c r="AJ19" s="270">
        <v>-2651000</v>
      </c>
      <c r="AK19" s="270">
        <v>2651000</v>
      </c>
      <c r="AL19" s="270">
        <f>AJ19+AK19</f>
        <v>0</v>
      </c>
      <c r="AM19" s="270">
        <v>106032</v>
      </c>
      <c r="AN19" s="270">
        <f>AL19+AM19</f>
        <v>106032</v>
      </c>
      <c r="AO19" s="270">
        <v>212064</v>
      </c>
      <c r="AP19" s="270">
        <f>AN19+AO19</f>
        <v>318096</v>
      </c>
      <c r="AQ19" s="270">
        <v>113962.32539999997</v>
      </c>
      <c r="AR19" s="270">
        <f>AP19+AQ19</f>
        <v>432058.32539999997</v>
      </c>
      <c r="AS19" s="270">
        <v>227924.65079999901</v>
      </c>
      <c r="AT19" s="270">
        <f>AR19+AS19</f>
        <v>659982.97619999899</v>
      </c>
      <c r="AU19" s="270"/>
      <c r="AV19" s="270"/>
      <c r="AW19" s="126">
        <f>ROW()</f>
        <v>19</v>
      </c>
      <c r="AX19" s="523" t="s">
        <v>352</v>
      </c>
      <c r="AY19" s="76"/>
      <c r="AZ19" s="212">
        <v>365808.24</v>
      </c>
      <c r="BA19" s="212">
        <v>23601.223333333328</v>
      </c>
      <c r="BB19" s="212">
        <f>+AZ19+BA19</f>
        <v>389409.46333333332</v>
      </c>
      <c r="BC19" s="212">
        <v>0</v>
      </c>
      <c r="BD19" s="212">
        <f t="shared" si="0"/>
        <v>389409.46333333332</v>
      </c>
      <c r="BE19" s="212">
        <v>0</v>
      </c>
      <c r="BF19" s="212">
        <f t="shared" si="0"/>
        <v>389409.46333333332</v>
      </c>
      <c r="BG19" s="212">
        <f t="shared" si="1"/>
        <v>0</v>
      </c>
      <c r="BH19" s="212">
        <f>BF19</f>
        <v>389409.46333333332</v>
      </c>
      <c r="BI19" s="212">
        <f t="shared" si="1"/>
        <v>0</v>
      </c>
      <c r="BJ19" s="212">
        <f>BH19</f>
        <v>389409.46333333332</v>
      </c>
      <c r="BK19" s="212"/>
      <c r="BL19" s="212"/>
      <c r="BM19" s="126">
        <f>ROW()</f>
        <v>19</v>
      </c>
      <c r="BN19" s="451" t="s">
        <v>353</v>
      </c>
      <c r="BO19" s="135"/>
      <c r="BP19" s="212">
        <v>0</v>
      </c>
      <c r="BQ19" s="212"/>
      <c r="BR19" s="212">
        <v>0</v>
      </c>
      <c r="BS19" s="212">
        <v>0</v>
      </c>
      <c r="BT19" s="212">
        <f t="shared" ref="BT19:BT30" si="11">SUM(BR19:BS19)</f>
        <v>0</v>
      </c>
      <c r="BU19" s="212">
        <v>0</v>
      </c>
      <c r="BV19" s="212">
        <f t="shared" ref="BV19:BV30" si="12">SUM(BT19:BU19)</f>
        <v>0</v>
      </c>
      <c r="BW19" s="212">
        <v>0</v>
      </c>
      <c r="BX19" s="212">
        <f t="shared" ref="BX19:BX30" si="13">SUM(BV19:BW19)</f>
        <v>0</v>
      </c>
      <c r="BY19" s="212">
        <v>0</v>
      </c>
      <c r="BZ19" s="212">
        <f t="shared" ref="BZ19:BZ30" si="14">SUM(BX19:BY19)</f>
        <v>0</v>
      </c>
      <c r="CA19" s="212"/>
      <c r="CB19" s="212"/>
      <c r="CC19" s="126">
        <f>ROW()</f>
        <v>19</v>
      </c>
      <c r="CD19" s="536" t="s">
        <v>351</v>
      </c>
      <c r="CE19" s="536"/>
      <c r="CF19" s="270">
        <v>-71167.850000000006</v>
      </c>
      <c r="CG19" s="270">
        <v>71167.850000000006</v>
      </c>
      <c r="CH19" s="270">
        <f t="shared" ref="CH19:CP20" si="15">CF19+CG19</f>
        <v>0</v>
      </c>
      <c r="CI19" s="270">
        <v>56934.27999999997</v>
      </c>
      <c r="CJ19" s="270">
        <f t="shared" si="15"/>
        <v>56934.27999999997</v>
      </c>
      <c r="CK19" s="270">
        <v>113868.55999999994</v>
      </c>
      <c r="CL19" s="270">
        <f t="shared" si="15"/>
        <v>170802.83999999991</v>
      </c>
      <c r="CM19" s="270">
        <v>55945.837638888945</v>
      </c>
      <c r="CN19" s="270">
        <f t="shared" si="15"/>
        <v>226748.67763888885</v>
      </c>
      <c r="CO19" s="270">
        <v>43689.152361111192</v>
      </c>
      <c r="CP19" s="270">
        <f t="shared" si="15"/>
        <v>270437.83000000007</v>
      </c>
      <c r="CQ19" s="270"/>
      <c r="CR19" s="270"/>
      <c r="CS19" s="126">
        <f>ROW()</f>
        <v>19</v>
      </c>
      <c r="CT19" s="523"/>
      <c r="CU19" s="76"/>
      <c r="CV19" s="212"/>
      <c r="CW19" s="212"/>
      <c r="CX19" s="212"/>
      <c r="CY19" s="212"/>
      <c r="CZ19" s="212"/>
      <c r="DA19" s="166"/>
      <c r="DB19" s="212"/>
      <c r="DC19" s="166"/>
      <c r="DD19" s="212"/>
      <c r="DE19" s="166"/>
      <c r="DF19" s="212"/>
      <c r="DG19" s="166"/>
      <c r="DH19" s="212"/>
      <c r="DI19" s="126">
        <f>ROW()</f>
        <v>19</v>
      </c>
      <c r="DJ19" s="359" t="s">
        <v>354</v>
      </c>
      <c r="DK19"/>
      <c r="DL19" s="543"/>
      <c r="DM19" s="543"/>
      <c r="DN19" s="543"/>
      <c r="DO19" s="543"/>
      <c r="DP19" s="543"/>
      <c r="DQ19" s="543"/>
      <c r="DR19" s="543"/>
      <c r="DS19" s="543"/>
      <c r="DT19" s="543"/>
      <c r="DU19" s="543"/>
      <c r="DV19" s="543"/>
      <c r="DW19" s="543"/>
      <c r="DX19" s="543"/>
      <c r="DY19" s="126">
        <f>ROW()</f>
        <v>19</v>
      </c>
      <c r="DZ19" s="544" t="s">
        <v>355</v>
      </c>
      <c r="EA19"/>
      <c r="EB19" s="527">
        <v>0</v>
      </c>
      <c r="EC19" s="527">
        <v>0</v>
      </c>
      <c r="ED19" s="527">
        <f t="shared" si="2"/>
        <v>0</v>
      </c>
      <c r="EE19" s="527">
        <v>-15454023.980000002</v>
      </c>
      <c r="EF19" s="527">
        <f t="shared" si="3"/>
        <v>-15454023.980000002</v>
      </c>
      <c r="EG19" s="527">
        <v>0</v>
      </c>
      <c r="EH19" s="527">
        <f t="shared" si="4"/>
        <v>-15454023.980000002</v>
      </c>
      <c r="EI19" s="527">
        <v>0</v>
      </c>
      <c r="EJ19" s="527">
        <f t="shared" si="5"/>
        <v>-15454023.980000002</v>
      </c>
      <c r="EK19" s="527">
        <v>0</v>
      </c>
      <c r="EL19" s="527">
        <f t="shared" si="6"/>
        <v>-15454023.980000002</v>
      </c>
      <c r="EM19" s="527"/>
      <c r="EN19" s="527"/>
      <c r="EO19" s="126">
        <f>ROW()</f>
        <v>19</v>
      </c>
      <c r="EP19" s="537" t="s">
        <v>351</v>
      </c>
      <c r="EQ19" s="529"/>
      <c r="ER19" s="545">
        <v>-196952.41270744166</v>
      </c>
      <c r="ES19" s="545">
        <f>-ER19</f>
        <v>196952.41270744166</v>
      </c>
      <c r="ET19" s="545">
        <f>ES19+ER19</f>
        <v>0</v>
      </c>
      <c r="EU19" s="545">
        <v>146469.87312180008</v>
      </c>
      <c r="EV19" s="545">
        <f>EU19+ET19</f>
        <v>146469.87312180008</v>
      </c>
      <c r="EW19" s="545">
        <v>292939.74624360027</v>
      </c>
      <c r="EX19" s="545">
        <f>+EW19+EV19</f>
        <v>439409.61936540034</v>
      </c>
      <c r="EY19" s="545">
        <v>311337.79128207051</v>
      </c>
      <c r="EZ19" s="545">
        <f>EY19+EX19</f>
        <v>750747.41064747085</v>
      </c>
      <c r="FA19" s="545">
        <v>329735.83632053959</v>
      </c>
      <c r="FB19" s="545"/>
      <c r="FC19" s="546"/>
      <c r="FD19" s="546"/>
      <c r="FE19" s="126">
        <f>ROW()</f>
        <v>19</v>
      </c>
      <c r="FF19" s="359" t="s">
        <v>356</v>
      </c>
      <c r="FG19"/>
      <c r="FH19" s="360">
        <v>0</v>
      </c>
      <c r="FI19" s="360">
        <v>0</v>
      </c>
      <c r="FJ19" s="360">
        <f t="shared" ref="FJ19:FR21" si="16">FH19+FI19</f>
        <v>0</v>
      </c>
      <c r="FK19" s="360">
        <v>-13971978.946900001</v>
      </c>
      <c r="FL19" s="360">
        <f t="shared" si="16"/>
        <v>-13971978.946900001</v>
      </c>
      <c r="FM19" s="360">
        <v>-3555206.751923332</v>
      </c>
      <c r="FN19" s="360">
        <f t="shared" si="16"/>
        <v>-17527185.698823333</v>
      </c>
      <c r="FO19" s="360">
        <v>0</v>
      </c>
      <c r="FP19" s="360">
        <f t="shared" si="16"/>
        <v>-17527185.698823333</v>
      </c>
      <c r="FQ19" s="360">
        <v>0</v>
      </c>
      <c r="FR19" s="360">
        <f t="shared" si="16"/>
        <v>-17527185.698823333</v>
      </c>
      <c r="FS19" s="360"/>
      <c r="FT19" s="360"/>
      <c r="FU19" s="126">
        <f>ROW()</f>
        <v>19</v>
      </c>
      <c r="FV19" s="459" t="s">
        <v>354</v>
      </c>
      <c r="FW19" s="532"/>
      <c r="FX19" s="257"/>
      <c r="FY19" s="257"/>
      <c r="FZ19" s="257"/>
      <c r="GA19" s="525"/>
      <c r="GB19" s="257"/>
      <c r="GC19" s="257"/>
      <c r="GD19" s="257"/>
      <c r="GE19" s="526"/>
      <c r="GF19" s="526"/>
      <c r="GG19" s="526"/>
      <c r="GH19" s="526"/>
      <c r="GI19" s="526"/>
      <c r="GJ19" s="526"/>
    </row>
    <row r="20" spans="1:192" s="4" customFormat="1" x14ac:dyDescent="0.35">
      <c r="A20" s="126">
        <f>ROW()</f>
        <v>20</v>
      </c>
      <c r="B20" s="534" t="s">
        <v>357</v>
      </c>
      <c r="C20" s="534"/>
      <c r="D20" s="541">
        <v>621116982.74000001</v>
      </c>
      <c r="E20" s="541">
        <v>15058669.787625909</v>
      </c>
      <c r="F20" s="541">
        <f t="shared" si="7"/>
        <v>636175652.52762592</v>
      </c>
      <c r="G20" s="541">
        <v>0</v>
      </c>
      <c r="H20" s="541">
        <f t="shared" si="8"/>
        <v>636175652.52762592</v>
      </c>
      <c r="I20" s="541">
        <v>0</v>
      </c>
      <c r="J20" s="541">
        <f t="shared" si="9"/>
        <v>636175652.52762592</v>
      </c>
      <c r="K20" s="541">
        <v>27180874.666903138</v>
      </c>
      <c r="L20" s="541">
        <f t="shared" si="9"/>
        <v>663356527.19452906</v>
      </c>
      <c r="M20" s="541">
        <v>6267162.946344614</v>
      </c>
      <c r="N20" s="541">
        <f t="shared" si="9"/>
        <v>669623690.14087367</v>
      </c>
      <c r="O20" s="541"/>
      <c r="P20" s="541"/>
      <c r="Q20" s="126">
        <f>ROW()</f>
        <v>20</v>
      </c>
      <c r="R20" s="160" t="s">
        <v>358</v>
      </c>
      <c r="S20" s="547">
        <v>0.95430283896288104</v>
      </c>
      <c r="T20" s="212">
        <v>0</v>
      </c>
      <c r="U20" s="212">
        <v>0</v>
      </c>
      <c r="V20" s="212">
        <f>+U20-T20</f>
        <v>0</v>
      </c>
      <c r="W20" s="212">
        <v>0</v>
      </c>
      <c r="X20" s="212">
        <f>+W20-V20</f>
        <v>0</v>
      </c>
      <c r="Y20" s="212">
        <v>0</v>
      </c>
      <c r="Z20" s="212">
        <f>+Y20-X20</f>
        <v>0</v>
      </c>
      <c r="AA20" s="212">
        <v>0</v>
      </c>
      <c r="AB20" s="212">
        <f>+AA20-Z20</f>
        <v>0</v>
      </c>
      <c r="AC20" s="212">
        <v>0</v>
      </c>
      <c r="AD20" s="212">
        <f>+AC20-AB20</f>
        <v>0</v>
      </c>
      <c r="AE20" s="212"/>
      <c r="AF20" s="212"/>
      <c r="AG20" s="126">
        <f>ROW()</f>
        <v>20</v>
      </c>
      <c r="AH20" s="536" t="s">
        <v>136</v>
      </c>
      <c r="AI20" s="536"/>
      <c r="AJ20" s="270">
        <v>-629006.75</v>
      </c>
      <c r="AK20" s="270">
        <v>629006.75</v>
      </c>
      <c r="AL20" s="270">
        <f>AJ20+AK20</f>
        <v>0</v>
      </c>
      <c r="AM20" s="270">
        <v>-34891.75</v>
      </c>
      <c r="AN20" s="270">
        <f>AL20+AM20</f>
        <v>-34891.75</v>
      </c>
      <c r="AO20" s="270">
        <v>-69784</v>
      </c>
      <c r="AP20" s="270">
        <f>AN20+AO20</f>
        <v>-104675.75</v>
      </c>
      <c r="AQ20" s="270">
        <v>-34892</v>
      </c>
      <c r="AR20" s="270">
        <f>AP20+AQ20</f>
        <v>-139567.75</v>
      </c>
      <c r="AS20" s="270">
        <v>-69784</v>
      </c>
      <c r="AT20" s="270">
        <f>AR20+AS20</f>
        <v>-209351.75</v>
      </c>
      <c r="AU20" s="270"/>
      <c r="AV20" s="270"/>
      <c r="AW20" s="126">
        <f>ROW()</f>
        <v>20</v>
      </c>
      <c r="AX20" s="523" t="s">
        <v>359</v>
      </c>
      <c r="AY20" s="548"/>
      <c r="AZ20" s="212">
        <v>97454.549999999988</v>
      </c>
      <c r="BA20" s="212">
        <v>9441.5583333333489</v>
      </c>
      <c r="BB20" s="212">
        <f>+AZ20+BA20</f>
        <v>106896.10833333334</v>
      </c>
      <c r="BC20" s="212">
        <v>0</v>
      </c>
      <c r="BD20" s="309">
        <f t="shared" si="0"/>
        <v>106896.10833333334</v>
      </c>
      <c r="BE20" s="212">
        <v>0</v>
      </c>
      <c r="BF20" s="309">
        <f t="shared" si="0"/>
        <v>106896.10833333334</v>
      </c>
      <c r="BG20" s="212">
        <f t="shared" si="1"/>
        <v>0</v>
      </c>
      <c r="BH20" s="309">
        <f>BF20</f>
        <v>106896.10833333334</v>
      </c>
      <c r="BI20" s="212">
        <f t="shared" si="1"/>
        <v>0</v>
      </c>
      <c r="BJ20" s="309">
        <f>BH20</f>
        <v>106896.10833333334</v>
      </c>
      <c r="BK20" s="212"/>
      <c r="BL20" s="309"/>
      <c r="BM20" s="126">
        <f>ROW()</f>
        <v>20</v>
      </c>
      <c r="BN20" s="451" t="s">
        <v>360</v>
      </c>
      <c r="BO20" s="135"/>
      <c r="BP20" s="212">
        <v>0</v>
      </c>
      <c r="BQ20" s="212"/>
      <c r="BR20" s="212">
        <v>8415636.6500000004</v>
      </c>
      <c r="BS20" s="212">
        <v>-1139595.0491381353</v>
      </c>
      <c r="BT20" s="212">
        <f t="shared" si="11"/>
        <v>7276041.6008618651</v>
      </c>
      <c r="BU20" s="212">
        <v>-2279191.080000001</v>
      </c>
      <c r="BV20" s="212">
        <f t="shared" si="12"/>
        <v>4996850.5208618641</v>
      </c>
      <c r="BW20" s="212">
        <v>-1139595.540000008</v>
      </c>
      <c r="BX20" s="212">
        <f t="shared" si="13"/>
        <v>3857254.9808618561</v>
      </c>
      <c r="BY20" s="212">
        <v>-2279191.0799999996</v>
      </c>
      <c r="BZ20" s="212">
        <f t="shared" si="14"/>
        <v>1578063.9008618565</v>
      </c>
      <c r="CA20" s="212"/>
      <c r="CB20" s="212"/>
      <c r="CC20" s="126">
        <f>ROW()</f>
        <v>20</v>
      </c>
      <c r="CD20" s="536" t="s">
        <v>136</v>
      </c>
      <c r="CE20" s="536"/>
      <c r="CF20" s="270">
        <v>-8967.149099999986</v>
      </c>
      <c r="CG20" s="270">
        <v>8967.149099999986</v>
      </c>
      <c r="CH20" s="270">
        <f t="shared" si="15"/>
        <v>0</v>
      </c>
      <c r="CI20" s="270">
        <v>5.4569682106375694E-12</v>
      </c>
      <c r="CJ20" s="270">
        <f t="shared" si="15"/>
        <v>5.4569682106375694E-12</v>
      </c>
      <c r="CK20" s="270">
        <v>1.8189894035458565E-11</v>
      </c>
      <c r="CL20" s="270">
        <f t="shared" si="15"/>
        <v>2.3646862246096134E-11</v>
      </c>
      <c r="CM20" s="270">
        <v>-5770.5265041666971</v>
      </c>
      <c r="CN20" s="270">
        <f t="shared" si="15"/>
        <v>-5770.5265041666735</v>
      </c>
      <c r="CO20" s="270">
        <v>-3196.6225958333121</v>
      </c>
      <c r="CP20" s="270">
        <f t="shared" si="15"/>
        <v>-8967.149099999986</v>
      </c>
      <c r="CQ20" s="270"/>
      <c r="CR20" s="270"/>
      <c r="CS20" s="126">
        <f>ROW()</f>
        <v>20</v>
      </c>
      <c r="CT20" s="523"/>
      <c r="CU20" s="548"/>
      <c r="CV20" s="212"/>
      <c r="CW20" s="212"/>
      <c r="CX20" s="212"/>
      <c r="CY20" s="212"/>
      <c r="CZ20" s="309"/>
      <c r="DA20" s="549"/>
      <c r="DB20" s="309"/>
      <c r="DC20" s="549"/>
      <c r="DD20" s="309"/>
      <c r="DE20" s="549"/>
      <c r="DF20" s="309"/>
      <c r="DG20" s="549"/>
      <c r="DH20" s="309"/>
      <c r="DI20" s="126">
        <f>ROW()</f>
        <v>20</v>
      </c>
      <c r="DJ20" s="359" t="s">
        <v>119</v>
      </c>
      <c r="DK20"/>
      <c r="DL20" s="543"/>
      <c r="DM20" s="360"/>
      <c r="DN20" s="360"/>
      <c r="DO20" s="360"/>
      <c r="DP20" s="360"/>
      <c r="DQ20" s="360"/>
      <c r="DR20" s="360"/>
      <c r="DS20" s="360"/>
      <c r="DT20" s="360"/>
      <c r="DU20" s="360"/>
      <c r="DV20" s="360"/>
      <c r="DW20" s="360"/>
      <c r="DX20" s="360"/>
      <c r="DY20" s="126">
        <f>ROW()</f>
        <v>20</v>
      </c>
      <c r="DZ20" s="544" t="s">
        <v>361</v>
      </c>
      <c r="EA20"/>
      <c r="EB20" s="527">
        <v>0</v>
      </c>
      <c r="EC20" s="527">
        <v>0</v>
      </c>
      <c r="ED20" s="527">
        <f>EB20+EC20</f>
        <v>0</v>
      </c>
      <c r="EE20" s="527">
        <v>-14405561.380000001</v>
      </c>
      <c r="EF20" s="527">
        <f>ED20+EE20</f>
        <v>-14405561.380000001</v>
      </c>
      <c r="EG20" s="527">
        <v>0</v>
      </c>
      <c r="EH20" s="527">
        <f>EF20+EG20</f>
        <v>-14405561.380000001</v>
      </c>
      <c r="EI20" s="527">
        <v>0</v>
      </c>
      <c r="EJ20" s="527">
        <f>EH20+EI20</f>
        <v>-14405561.380000001</v>
      </c>
      <c r="EK20" s="527">
        <v>0</v>
      </c>
      <c r="EL20" s="527">
        <f>EJ20+EK20</f>
        <v>-14405561.380000001</v>
      </c>
      <c r="EM20" s="527"/>
      <c r="EN20" s="527"/>
      <c r="EO20" s="126">
        <f>ROW()</f>
        <v>20</v>
      </c>
      <c r="EP20" s="537" t="s">
        <v>136</v>
      </c>
      <c r="EQ20" s="529"/>
      <c r="ER20" s="550">
        <v>-2077.5645778415023</v>
      </c>
      <c r="ES20" s="550">
        <f>-ER20</f>
        <v>2077.5645778415023</v>
      </c>
      <c r="ET20" s="550">
        <f>ER20+ES20</f>
        <v>0</v>
      </c>
      <c r="EU20" s="550">
        <v>-7403.4510740863479</v>
      </c>
      <c r="EV20" s="550">
        <f>EU20+ET20</f>
        <v>-7403.4510740863479</v>
      </c>
      <c r="EW20" s="550">
        <v>-10262.144096043132</v>
      </c>
      <c r="EX20" s="550">
        <f>EW20+EV20</f>
        <v>-17665.59517012948</v>
      </c>
      <c r="EY20" s="550">
        <v>-10112.826582026722</v>
      </c>
      <c r="EZ20" s="550">
        <f>EY20+EX20</f>
        <v>-27778.421752156202</v>
      </c>
      <c r="FA20" s="550">
        <v>-23452.532478553298</v>
      </c>
      <c r="FB20" s="550"/>
      <c r="FC20" s="551"/>
      <c r="FD20" s="551"/>
      <c r="FE20" s="126">
        <f>ROW()</f>
        <v>20</v>
      </c>
      <c r="FF20" s="359" t="s">
        <v>362</v>
      </c>
      <c r="FG20"/>
      <c r="FH20" s="360">
        <v>0</v>
      </c>
      <c r="FI20" s="360">
        <v>0</v>
      </c>
      <c r="FJ20" s="360">
        <f t="shared" si="16"/>
        <v>0</v>
      </c>
      <c r="FK20" s="360">
        <v>5000000</v>
      </c>
      <c r="FL20" s="360">
        <f t="shared" si="16"/>
        <v>5000000</v>
      </c>
      <c r="FM20" s="360">
        <v>0</v>
      </c>
      <c r="FN20" s="360">
        <f t="shared" si="16"/>
        <v>5000000</v>
      </c>
      <c r="FO20" s="360">
        <v>0</v>
      </c>
      <c r="FP20" s="360">
        <f t="shared" si="16"/>
        <v>5000000</v>
      </c>
      <c r="FQ20" s="360">
        <v>0</v>
      </c>
      <c r="FR20" s="360">
        <f t="shared" si="16"/>
        <v>5000000</v>
      </c>
      <c r="FS20" s="360"/>
      <c r="FT20" s="360"/>
      <c r="FU20" s="126">
        <f>ROW()</f>
        <v>20</v>
      </c>
      <c r="FV20" s="359" t="s">
        <v>354</v>
      </c>
      <c r="FW20" s="532"/>
      <c r="FX20" s="543"/>
      <c r="FY20" s="543"/>
      <c r="FZ20" s="543"/>
      <c r="GA20" s="543"/>
      <c r="GB20" s="543"/>
      <c r="GC20" s="543"/>
      <c r="GD20" s="543"/>
      <c r="GE20" s="543"/>
      <c r="GF20" s="543"/>
      <c r="GG20" s="543"/>
      <c r="GH20" s="543"/>
      <c r="GI20" s="543"/>
      <c r="GJ20" s="543"/>
    </row>
    <row r="21" spans="1:192" s="4" customFormat="1" x14ac:dyDescent="0.35">
      <c r="A21" s="126">
        <f>ROW()</f>
        <v>21</v>
      </c>
      <c r="B21" s="534" t="s">
        <v>363</v>
      </c>
      <c r="C21" s="534"/>
      <c r="D21" s="541">
        <v>-20517923.440000001</v>
      </c>
      <c r="E21" s="541">
        <v>-8852626.7315418422</v>
      </c>
      <c r="F21" s="541">
        <f t="shared" si="7"/>
        <v>-29370550.171541844</v>
      </c>
      <c r="G21" s="541">
        <v>0</v>
      </c>
      <c r="H21" s="541">
        <f t="shared" si="8"/>
        <v>-29370550.171541844</v>
      </c>
      <c r="I21" s="541">
        <v>0</v>
      </c>
      <c r="J21" s="541">
        <f t="shared" si="9"/>
        <v>-29370550.171541844</v>
      </c>
      <c r="K21" s="541">
        <v>42648002.327158451</v>
      </c>
      <c r="L21" s="541">
        <f t="shared" si="9"/>
        <v>13277452.155616608</v>
      </c>
      <c r="M21" s="541">
        <v>352742.72336205654</v>
      </c>
      <c r="N21" s="541">
        <f t="shared" si="9"/>
        <v>13630194.878978664</v>
      </c>
      <c r="O21" s="541"/>
      <c r="P21" s="541"/>
      <c r="Q21" s="126">
        <f>ROW()</f>
        <v>21</v>
      </c>
      <c r="R21" s="338" t="s">
        <v>364</v>
      </c>
      <c r="S21" s="1"/>
      <c r="T21" s="305">
        <f t="shared" ref="T21:AD21" si="17">SUM(T19:T20)</f>
        <v>635436.89</v>
      </c>
      <c r="U21" s="305">
        <f t="shared" si="17"/>
        <v>97768.272499999963</v>
      </c>
      <c r="V21" s="305">
        <f t="shared" si="17"/>
        <v>733205.16249999998</v>
      </c>
      <c r="W21" s="305">
        <f t="shared" si="17"/>
        <v>0</v>
      </c>
      <c r="X21" s="305">
        <f t="shared" si="17"/>
        <v>733205.16249999998</v>
      </c>
      <c r="Y21" s="305">
        <f t="shared" si="17"/>
        <v>0</v>
      </c>
      <c r="Z21" s="305">
        <f t="shared" si="17"/>
        <v>733205.16249999998</v>
      </c>
      <c r="AA21" s="305">
        <f t="shared" si="17"/>
        <v>176542.65249999997</v>
      </c>
      <c r="AB21" s="305">
        <f t="shared" si="17"/>
        <v>909747.81499999994</v>
      </c>
      <c r="AC21" s="305">
        <f t="shared" si="17"/>
        <v>-60605.032499999972</v>
      </c>
      <c r="AD21" s="305">
        <f t="shared" si="17"/>
        <v>849142.78249999997</v>
      </c>
      <c r="AE21" s="305"/>
      <c r="AF21" s="305"/>
      <c r="AG21" s="126">
        <f>ROW()</f>
        <v>21</v>
      </c>
      <c r="AH21" s="227" t="s">
        <v>365</v>
      </c>
      <c r="AI21" s="227"/>
      <c r="AJ21" s="552">
        <f t="shared" ref="AJ21:AT21" si="18">SUM(AJ18:AJ20)</f>
        <v>1259296.25</v>
      </c>
      <c r="AK21" s="552">
        <f t="shared" si="18"/>
        <v>-1259296.25</v>
      </c>
      <c r="AL21" s="552">
        <f t="shared" si="18"/>
        <v>0</v>
      </c>
      <c r="AM21" s="552">
        <f t="shared" si="18"/>
        <v>71140.25</v>
      </c>
      <c r="AN21" s="552">
        <f t="shared" si="18"/>
        <v>71140.25</v>
      </c>
      <c r="AO21" s="552">
        <f t="shared" si="18"/>
        <v>142280</v>
      </c>
      <c r="AP21" s="552">
        <f t="shared" si="18"/>
        <v>213420.25</v>
      </c>
      <c r="AQ21" s="552">
        <f t="shared" si="18"/>
        <v>79070.325399999972</v>
      </c>
      <c r="AR21" s="552">
        <f t="shared" si="18"/>
        <v>292490.57539999997</v>
      </c>
      <c r="AS21" s="552">
        <f t="shared" si="18"/>
        <v>158140.65079999901</v>
      </c>
      <c r="AT21" s="552">
        <f t="shared" si="18"/>
        <v>450631.22619999899</v>
      </c>
      <c r="AU21" s="552"/>
      <c r="AV21" s="552"/>
      <c r="AW21" s="126">
        <f>ROW()</f>
        <v>21</v>
      </c>
      <c r="AX21" s="553"/>
      <c r="AY21" s="132"/>
      <c r="AZ21" s="315"/>
      <c r="BA21" s="315"/>
      <c r="BB21" s="315"/>
      <c r="BC21" s="315"/>
      <c r="BD21" s="554"/>
      <c r="BE21" s="315"/>
      <c r="BF21" s="554"/>
      <c r="BG21" s="315"/>
      <c r="BH21" s="554"/>
      <c r="BI21" s="315"/>
      <c r="BJ21" s="554"/>
      <c r="BK21" s="315"/>
      <c r="BL21" s="554"/>
      <c r="BM21" s="126">
        <f>ROW()</f>
        <v>21</v>
      </c>
      <c r="BN21" s="451" t="s">
        <v>366</v>
      </c>
      <c r="BO21" s="135"/>
      <c r="BP21" s="212">
        <v>0</v>
      </c>
      <c r="BQ21" s="212"/>
      <c r="BR21" s="212">
        <v>67518858.399999991</v>
      </c>
      <c r="BS21" s="212">
        <v>-3267037.0868990272</v>
      </c>
      <c r="BT21" s="212">
        <f t="shared" si="11"/>
        <v>64251821.313100964</v>
      </c>
      <c r="BU21" s="212">
        <v>-6534071.8157049492</v>
      </c>
      <c r="BV21" s="212">
        <f t="shared" si="12"/>
        <v>57717749.497396015</v>
      </c>
      <c r="BW21" s="212">
        <v>-3267035.907852456</v>
      </c>
      <c r="BX21" s="212">
        <f t="shared" si="13"/>
        <v>54450713.589543559</v>
      </c>
      <c r="BY21" s="212">
        <v>-6534071.8157049492</v>
      </c>
      <c r="BZ21" s="212">
        <f t="shared" si="14"/>
        <v>47916641.773838609</v>
      </c>
      <c r="CA21" s="212"/>
      <c r="CB21" s="212"/>
      <c r="CC21" s="126">
        <f>ROW()</f>
        <v>21</v>
      </c>
      <c r="CD21" s="227" t="s">
        <v>365</v>
      </c>
      <c r="CE21" s="227"/>
      <c r="CF21" s="552">
        <f t="shared" ref="CF21:CP21" si="19">SUM(CF18:CF20)</f>
        <v>261470.68089999998</v>
      </c>
      <c r="CG21" s="552">
        <f t="shared" si="19"/>
        <v>-261470.68089999998</v>
      </c>
      <c r="CH21" s="552">
        <f t="shared" si="19"/>
        <v>0</v>
      </c>
      <c r="CI21" s="552">
        <f t="shared" si="19"/>
        <v>56934.279999999977</v>
      </c>
      <c r="CJ21" s="552">
        <f t="shared" si="19"/>
        <v>56934.279999999977</v>
      </c>
      <c r="CK21" s="552">
        <f t="shared" si="19"/>
        <v>113868.55999999995</v>
      </c>
      <c r="CL21" s="552">
        <f t="shared" si="19"/>
        <v>170802.83999999994</v>
      </c>
      <c r="CM21" s="552">
        <f t="shared" si="19"/>
        <v>50175.311134722244</v>
      </c>
      <c r="CN21" s="552">
        <f t="shared" si="19"/>
        <v>220978.15113472217</v>
      </c>
      <c r="CO21" s="552">
        <f t="shared" si="19"/>
        <v>40492.529765277883</v>
      </c>
      <c r="CP21" s="552">
        <f t="shared" si="19"/>
        <v>261470.68090000009</v>
      </c>
      <c r="CQ21" s="552"/>
      <c r="CR21" s="552"/>
      <c r="CS21" s="126">
        <f>ROW()</f>
        <v>21</v>
      </c>
      <c r="CT21" s="523"/>
      <c r="CU21" s="548"/>
      <c r="CV21" s="212"/>
      <c r="CW21" s="212"/>
      <c r="CX21" s="212"/>
      <c r="CY21" s="212"/>
      <c r="CZ21" s="309"/>
      <c r="DA21" s="549"/>
      <c r="DB21" s="309"/>
      <c r="DC21" s="549"/>
      <c r="DD21" s="309"/>
      <c r="DE21" s="549"/>
      <c r="DF21" s="309"/>
      <c r="DG21" s="549"/>
      <c r="DH21" s="309"/>
      <c r="DI21" s="126">
        <f>ROW()</f>
        <v>21</v>
      </c>
      <c r="DJ21" s="359" t="s">
        <v>136</v>
      </c>
      <c r="DK21"/>
      <c r="DL21" s="543"/>
      <c r="DM21" s="360"/>
      <c r="DN21" s="360"/>
      <c r="DO21" s="360"/>
      <c r="DP21" s="360"/>
      <c r="DQ21" s="360"/>
      <c r="DR21" s="360"/>
      <c r="DS21" s="360"/>
      <c r="DT21" s="360"/>
      <c r="DU21" s="360"/>
      <c r="DV21" s="360"/>
      <c r="DW21" s="360"/>
      <c r="DX21" s="360"/>
      <c r="DY21" s="126">
        <f>ROW()</f>
        <v>21</v>
      </c>
      <c r="DZ21" s="555" t="s">
        <v>367</v>
      </c>
      <c r="EA21"/>
      <c r="EB21" s="556">
        <f t="shared" ref="EB21:EL21" si="20">SUM(EB17:EB20)</f>
        <v>0</v>
      </c>
      <c r="EC21" s="556">
        <f t="shared" si="20"/>
        <v>0</v>
      </c>
      <c r="ED21" s="556">
        <f t="shared" si="20"/>
        <v>0</v>
      </c>
      <c r="EE21" s="556">
        <f t="shared" si="20"/>
        <v>0</v>
      </c>
      <c r="EF21" s="556">
        <f t="shared" si="20"/>
        <v>0</v>
      </c>
      <c r="EG21" s="556">
        <f t="shared" si="20"/>
        <v>0</v>
      </c>
      <c r="EH21" s="556">
        <f t="shared" si="20"/>
        <v>0</v>
      </c>
      <c r="EI21" s="556">
        <f t="shared" si="20"/>
        <v>0</v>
      </c>
      <c r="EJ21" s="556">
        <f t="shared" si="20"/>
        <v>0</v>
      </c>
      <c r="EK21" s="556">
        <f t="shared" si="20"/>
        <v>0</v>
      </c>
      <c r="EL21" s="556">
        <f t="shared" si="20"/>
        <v>0</v>
      </c>
      <c r="EM21" s="556"/>
      <c r="EN21" s="556"/>
      <c r="EO21" s="126">
        <f>ROW()</f>
        <v>21</v>
      </c>
      <c r="EP21" s="557" t="s">
        <v>368</v>
      </c>
      <c r="EQ21" s="529"/>
      <c r="ER21" s="545">
        <f>SUM(ER18:ER20)</f>
        <v>3373405.9525147169</v>
      </c>
      <c r="ES21" s="545">
        <f t="shared" ref="ES21:FB21" si="21">SUM(ES18:ES20)</f>
        <v>-3373405.9525147169</v>
      </c>
      <c r="ET21" s="545">
        <f t="shared" si="21"/>
        <v>0</v>
      </c>
      <c r="EU21" s="545">
        <f t="shared" si="21"/>
        <v>139066.42204771371</v>
      </c>
      <c r="EV21" s="545">
        <f t="shared" si="21"/>
        <v>139066.42204771371</v>
      </c>
      <c r="EW21" s="545">
        <f t="shared" si="21"/>
        <v>282677.60214755713</v>
      </c>
      <c r="EX21" s="545">
        <f t="shared" si="21"/>
        <v>421744.02419527085</v>
      </c>
      <c r="EY21" s="545">
        <f t="shared" si="21"/>
        <v>301224.96470004378</v>
      </c>
      <c r="EZ21" s="545">
        <f t="shared" si="21"/>
        <v>722968.98889531463</v>
      </c>
      <c r="FA21" s="545">
        <f t="shared" si="21"/>
        <v>306283.30384198629</v>
      </c>
      <c r="FB21" s="545">
        <f t="shared" si="21"/>
        <v>0</v>
      </c>
      <c r="FC21" s="546"/>
      <c r="FD21" s="546"/>
      <c r="FE21" s="126">
        <f>ROW()</f>
        <v>21</v>
      </c>
      <c r="FF21" s="359" t="s">
        <v>369</v>
      </c>
      <c r="FG21"/>
      <c r="FH21" s="360">
        <v>0</v>
      </c>
      <c r="FI21" s="360">
        <v>0</v>
      </c>
      <c r="FJ21" s="360">
        <f t="shared" si="16"/>
        <v>0</v>
      </c>
      <c r="FK21" s="360">
        <v>42774165.616749004</v>
      </c>
      <c r="FL21" s="360">
        <f t="shared" si="16"/>
        <v>42774165.616749004</v>
      </c>
      <c r="FM21" s="360">
        <v>10265566.922503889</v>
      </c>
      <c r="FN21" s="360">
        <f t="shared" si="16"/>
        <v>53039732.539252892</v>
      </c>
      <c r="FO21" s="360">
        <v>0</v>
      </c>
      <c r="FP21" s="360">
        <f t="shared" si="16"/>
        <v>53039732.539252892</v>
      </c>
      <c r="FQ21" s="360">
        <v>0</v>
      </c>
      <c r="FR21" s="360">
        <f t="shared" si="16"/>
        <v>53039732.539252892</v>
      </c>
      <c r="FS21" s="360"/>
      <c r="FT21" s="360"/>
      <c r="FU21" s="126">
        <f>ROW()</f>
        <v>21</v>
      </c>
      <c r="FV21" s="359" t="s">
        <v>370</v>
      </c>
      <c r="FW21" s="532"/>
      <c r="FX21" s="543">
        <v>0</v>
      </c>
      <c r="FY21" s="543">
        <v>0</v>
      </c>
      <c r="FZ21" s="543">
        <v>76622596.840000018</v>
      </c>
      <c r="GA21" s="543">
        <v>0</v>
      </c>
      <c r="GB21" s="543">
        <f>FZ21+GA21</f>
        <v>76622596.840000018</v>
      </c>
      <c r="GC21" s="543">
        <v>0</v>
      </c>
      <c r="GD21" s="543">
        <f>GB21+GC21</f>
        <v>76622596.840000018</v>
      </c>
      <c r="GE21" s="543">
        <v>0</v>
      </c>
      <c r="GF21" s="543">
        <f>GD21+GE21</f>
        <v>76622596.840000018</v>
      </c>
      <c r="GG21" s="543">
        <v>0</v>
      </c>
      <c r="GH21" s="543">
        <f>GF21+GG21</f>
        <v>76622596.840000018</v>
      </c>
      <c r="GI21" s="543"/>
      <c r="GJ21" s="543"/>
    </row>
    <row r="22" spans="1:192" s="4" customFormat="1" x14ac:dyDescent="0.35">
      <c r="A22" s="126">
        <f>ROW()</f>
        <v>22</v>
      </c>
      <c r="B22" s="4" t="s">
        <v>371</v>
      </c>
      <c r="D22" s="541">
        <v>509160.25</v>
      </c>
      <c r="E22" s="541">
        <v>0</v>
      </c>
      <c r="F22" s="541">
        <f t="shared" si="7"/>
        <v>509160.25</v>
      </c>
      <c r="G22" s="541">
        <v>0</v>
      </c>
      <c r="H22" s="541">
        <f t="shared" si="8"/>
        <v>509160.25</v>
      </c>
      <c r="I22" s="541">
        <v>0</v>
      </c>
      <c r="J22" s="541">
        <f t="shared" si="9"/>
        <v>509160.25</v>
      </c>
      <c r="K22" s="541">
        <v>12219.84600000002</v>
      </c>
      <c r="L22" s="541">
        <f t="shared" si="9"/>
        <v>521380.09600000002</v>
      </c>
      <c r="M22" s="541">
        <v>12513.12230399996</v>
      </c>
      <c r="N22" s="541">
        <f t="shared" si="9"/>
        <v>533893.21830399998</v>
      </c>
      <c r="O22" s="541"/>
      <c r="P22" s="541"/>
      <c r="Q22" s="126">
        <f>ROW()</f>
        <v>22</v>
      </c>
      <c r="R22" s="338"/>
      <c r="S22" s="338"/>
      <c r="AG22" s="126">
        <f>ROW()</f>
        <v>22</v>
      </c>
      <c r="AH22" s="227"/>
      <c r="AI22" s="227"/>
      <c r="AJ22" s="558"/>
      <c r="AK22" s="558"/>
      <c r="AL22" s="559"/>
      <c r="AM22" s="558"/>
      <c r="AN22" s="559"/>
      <c r="AO22" s="558"/>
      <c r="AP22" s="559"/>
      <c r="AQ22" s="558"/>
      <c r="AR22" s="559"/>
      <c r="AS22" s="558"/>
      <c r="AT22" s="559"/>
      <c r="AU22" s="558"/>
      <c r="AV22" s="559"/>
      <c r="AW22" s="126">
        <f>ROW()</f>
        <v>22</v>
      </c>
      <c r="AX22" s="553" t="s">
        <v>372</v>
      </c>
      <c r="AY22" s="132"/>
      <c r="AZ22" s="284">
        <f t="shared" ref="AZ22:BJ22" si="22">SUM(AZ17:AZ21)</f>
        <v>10599189.73</v>
      </c>
      <c r="BA22" s="284">
        <f t="shared" si="22"/>
        <v>944170.90666666673</v>
      </c>
      <c r="BB22" s="284">
        <f t="shared" si="22"/>
        <v>11543360.636666663</v>
      </c>
      <c r="BC22" s="284">
        <f t="shared" si="22"/>
        <v>0</v>
      </c>
      <c r="BD22" s="284">
        <f t="shared" si="22"/>
        <v>11543360.636666663</v>
      </c>
      <c r="BE22" s="284">
        <f t="shared" si="22"/>
        <v>0</v>
      </c>
      <c r="BF22" s="284">
        <f t="shared" si="22"/>
        <v>11543360.636666663</v>
      </c>
      <c r="BG22" s="284">
        <f t="shared" si="22"/>
        <v>-1047055.0649999966</v>
      </c>
      <c r="BH22" s="284">
        <f t="shared" si="22"/>
        <v>10496305.571666667</v>
      </c>
      <c r="BI22" s="284">
        <f t="shared" si="22"/>
        <v>0</v>
      </c>
      <c r="BJ22" s="284">
        <f t="shared" si="22"/>
        <v>10496305.571666667</v>
      </c>
      <c r="BK22" s="284"/>
      <c r="BL22" s="284"/>
      <c r="BM22" s="126">
        <f>ROW()</f>
        <v>22</v>
      </c>
      <c r="BN22" s="451" t="s">
        <v>373</v>
      </c>
      <c r="BO22" s="135"/>
      <c r="BP22" s="212">
        <v>0</v>
      </c>
      <c r="BQ22" s="212"/>
      <c r="BR22" s="212">
        <v>18500000</v>
      </c>
      <c r="BS22" s="212">
        <v>0</v>
      </c>
      <c r="BT22" s="212">
        <f t="shared" si="11"/>
        <v>18500000</v>
      </c>
      <c r="BU22" s="212">
        <v>0</v>
      </c>
      <c r="BV22" s="212">
        <f t="shared" si="12"/>
        <v>18500000</v>
      </c>
      <c r="BW22" s="212">
        <v>0</v>
      </c>
      <c r="BX22" s="212">
        <f t="shared" si="13"/>
        <v>18500000</v>
      </c>
      <c r="BY22" s="212">
        <v>0</v>
      </c>
      <c r="BZ22" s="212">
        <f t="shared" si="14"/>
        <v>18500000</v>
      </c>
      <c r="CA22" s="212"/>
      <c r="CB22" s="212"/>
      <c r="CC22" s="126">
        <f>ROW()</f>
        <v>22</v>
      </c>
      <c r="CD22" s="227"/>
      <c r="CE22" s="227"/>
      <c r="CF22" s="558"/>
      <c r="CG22" s="558"/>
      <c r="CH22" s="559"/>
      <c r="CI22" s="558"/>
      <c r="CJ22" s="559"/>
      <c r="CK22" s="558"/>
      <c r="CL22" s="559"/>
      <c r="CM22" s="558"/>
      <c r="CN22" s="559"/>
      <c r="CO22" s="558"/>
      <c r="CP22" s="559"/>
      <c r="CQ22" s="558"/>
      <c r="CR22" s="559"/>
      <c r="CS22" s="126">
        <f>ROW()</f>
        <v>22</v>
      </c>
      <c r="CT22" s="523"/>
      <c r="CU22" s="548"/>
      <c r="CV22" s="212"/>
      <c r="CW22" s="212"/>
      <c r="CX22" s="212"/>
      <c r="CY22" s="212"/>
      <c r="CZ22" s="309"/>
      <c r="DA22" s="549"/>
      <c r="DB22" s="309"/>
      <c r="DC22" s="549"/>
      <c r="DD22" s="309"/>
      <c r="DE22" s="549"/>
      <c r="DF22" s="309"/>
      <c r="DG22" s="549"/>
      <c r="DH22" s="309"/>
      <c r="DI22" s="126">
        <f>ROW()</f>
        <v>22</v>
      </c>
      <c r="DJ22" s="451" t="s">
        <v>156</v>
      </c>
      <c r="DK22"/>
      <c r="DL22" s="440">
        <f>SUM(DL19:DL21)</f>
        <v>0</v>
      </c>
      <c r="DM22" s="440">
        <f>SUM(DM19:DM21)</f>
        <v>0</v>
      </c>
      <c r="DN22" s="560"/>
      <c r="DO22" s="440">
        <f>SUM(DO19:DO21)</f>
        <v>0</v>
      </c>
      <c r="DP22" s="440"/>
      <c r="DQ22" s="440">
        <f>SUM(DQ19:DQ21)</f>
        <v>0</v>
      </c>
      <c r="DR22" s="440">
        <f>SUM(DR19:DR21)</f>
        <v>0</v>
      </c>
      <c r="DS22" s="440"/>
      <c r="DT22" s="440">
        <f>SUM(DT19:DT21)</f>
        <v>0</v>
      </c>
      <c r="DU22" s="440"/>
      <c r="DV22" s="440">
        <f>SUM(DV19:DV21)</f>
        <v>0</v>
      </c>
      <c r="DW22" s="440"/>
      <c r="DX22" s="440"/>
      <c r="DY22" s="126">
        <f>ROW()</f>
        <v>22</v>
      </c>
      <c r="DZ22" s="25"/>
      <c r="EA22"/>
      <c r="EB22" s="309"/>
      <c r="EC22" s="309"/>
      <c r="ED22" s="309"/>
      <c r="EE22" s="309"/>
      <c r="EF22" s="309"/>
      <c r="EG22" s="309"/>
      <c r="EH22" s="309"/>
      <c r="EI22" s="309"/>
      <c r="EJ22" s="309"/>
      <c r="EK22" s="309"/>
      <c r="EL22" s="309"/>
      <c r="EM22" s="309"/>
      <c r="EN22" s="309"/>
      <c r="EO22" s="126">
        <f>ROW()</f>
        <v>22</v>
      </c>
      <c r="EP22" s="486"/>
      <c r="EQ22" s="529"/>
      <c r="ER22" s="561"/>
      <c r="ES22" s="561"/>
      <c r="ET22" s="561"/>
      <c r="EU22" s="561"/>
      <c r="EV22" s="561"/>
      <c r="EW22" s="561"/>
      <c r="EX22" s="561"/>
      <c r="EY22" s="561"/>
      <c r="EZ22" s="561"/>
      <c r="FA22" s="561"/>
      <c r="FB22" s="561"/>
      <c r="FC22" s="562"/>
      <c r="FD22" s="562"/>
      <c r="FE22" s="126">
        <f>ROW()</f>
        <v>22</v>
      </c>
      <c r="FF22" s="439" t="s">
        <v>258</v>
      </c>
      <c r="FG22"/>
      <c r="FH22" s="440">
        <f>SUM(FH18:FH21)</f>
        <v>0</v>
      </c>
      <c r="FI22" s="440">
        <f t="shared" ref="FI22:FR22" si="23">SUM(FI18:FI21)</f>
        <v>0</v>
      </c>
      <c r="FJ22" s="440">
        <f t="shared" si="23"/>
        <v>0</v>
      </c>
      <c r="FK22" s="440">
        <f t="shared" si="23"/>
        <v>-160912337.32015103</v>
      </c>
      <c r="FL22" s="440">
        <f t="shared" si="23"/>
        <v>-160912337.32015103</v>
      </c>
      <c r="FM22" s="440">
        <f t="shared" si="23"/>
        <v>-38618085.089419432</v>
      </c>
      <c r="FN22" s="440">
        <f t="shared" si="23"/>
        <v>-199530422.40957046</v>
      </c>
      <c r="FO22" s="440">
        <f t="shared" si="23"/>
        <v>0</v>
      </c>
      <c r="FP22" s="440">
        <f t="shared" si="23"/>
        <v>-199530422.40957046</v>
      </c>
      <c r="FQ22" s="440">
        <f t="shared" si="23"/>
        <v>0</v>
      </c>
      <c r="FR22" s="440">
        <f t="shared" si="23"/>
        <v>-199530422.40957046</v>
      </c>
      <c r="FS22" s="440"/>
      <c r="FT22" s="440"/>
      <c r="FU22" s="126">
        <f>ROW()</f>
        <v>22</v>
      </c>
      <c r="FV22" s="359" t="s">
        <v>374</v>
      </c>
      <c r="FW22" s="532"/>
      <c r="FX22" s="543">
        <v>0</v>
      </c>
      <c r="FY22" s="543">
        <v>0</v>
      </c>
      <c r="FZ22" s="543">
        <v>156960790.84</v>
      </c>
      <c r="GA22" s="543">
        <v>0</v>
      </c>
      <c r="GB22" s="543">
        <f>FZ22+GA22</f>
        <v>156960790.84</v>
      </c>
      <c r="GC22" s="543">
        <v>0</v>
      </c>
      <c r="GD22" s="543">
        <f>GB22+GC22</f>
        <v>156960790.84</v>
      </c>
      <c r="GE22" s="543">
        <v>0</v>
      </c>
      <c r="GF22" s="543">
        <f>GD22+GE22</f>
        <v>156960790.84</v>
      </c>
      <c r="GG22" s="543">
        <v>0</v>
      </c>
      <c r="GH22" s="543">
        <f>GF22+GG22</f>
        <v>156960790.84</v>
      </c>
      <c r="GI22" s="543"/>
      <c r="GJ22" s="543"/>
    </row>
    <row r="23" spans="1:192" s="4" customFormat="1" x14ac:dyDescent="0.35">
      <c r="A23" s="126">
        <f>ROW()</f>
        <v>23</v>
      </c>
      <c r="B23" s="534" t="s">
        <v>375</v>
      </c>
      <c r="C23" s="534"/>
      <c r="D23" s="541">
        <v>123773668.73999999</v>
      </c>
      <c r="E23" s="541">
        <v>0</v>
      </c>
      <c r="F23" s="541">
        <f t="shared" si="7"/>
        <v>123773668.73999999</v>
      </c>
      <c r="G23" s="541">
        <v>0</v>
      </c>
      <c r="H23" s="541">
        <f t="shared" si="8"/>
        <v>123773668.73999999</v>
      </c>
      <c r="I23" s="541">
        <v>0</v>
      </c>
      <c r="J23" s="541">
        <f t="shared" si="9"/>
        <v>123773668.73999999</v>
      </c>
      <c r="K23" s="541">
        <v>12088531.512388662</v>
      </c>
      <c r="L23" s="541">
        <f t="shared" si="9"/>
        <v>135862200.25238866</v>
      </c>
      <c r="M23" s="541">
        <v>4907659.3330300152</v>
      </c>
      <c r="N23" s="541">
        <f t="shared" si="9"/>
        <v>140769859.58541867</v>
      </c>
      <c r="O23" s="541"/>
      <c r="P23" s="541"/>
      <c r="Q23" s="126">
        <f>ROW()</f>
        <v>23</v>
      </c>
      <c r="R23" s="338" t="s">
        <v>40</v>
      </c>
      <c r="S23" s="352">
        <v>0.21</v>
      </c>
      <c r="T23" s="239">
        <f>-T21*$S$23</f>
        <v>-133441.7469</v>
      </c>
      <c r="U23" s="239">
        <f>-U21*$S$23</f>
        <v>-20531.337224999992</v>
      </c>
      <c r="V23" s="239">
        <f>SUM(T23:U23)</f>
        <v>-153973.08412499999</v>
      </c>
      <c r="W23" s="239">
        <f>-W21*$S$23</f>
        <v>0</v>
      </c>
      <c r="X23" s="239">
        <f>SUM(V23:W23)</f>
        <v>-153973.08412499999</v>
      </c>
      <c r="Y23" s="239">
        <f>-Y21*$S$23</f>
        <v>0</v>
      </c>
      <c r="Z23" s="239">
        <f>SUM(X23:Y23)</f>
        <v>-153973.08412499999</v>
      </c>
      <c r="AA23" s="239">
        <f>-AA21*$S$23</f>
        <v>-37073.957024999989</v>
      </c>
      <c r="AB23" s="239">
        <f>SUM(Z23:AA23)</f>
        <v>-191047.04114999998</v>
      </c>
      <c r="AC23" s="239">
        <f>-AC21*$S$23</f>
        <v>12727.056824999994</v>
      </c>
      <c r="AD23" s="239">
        <f>SUM(AB23:AC23)</f>
        <v>-178319.98432499997</v>
      </c>
      <c r="AE23" s="239"/>
      <c r="AF23" s="239"/>
      <c r="AG23" s="126">
        <f>ROW()</f>
        <v>23</v>
      </c>
      <c r="AH23" s="153" t="s">
        <v>376</v>
      </c>
      <c r="AI23" s="153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26">
        <f>ROW()</f>
        <v>23</v>
      </c>
      <c r="AX23" s="136"/>
      <c r="AY23" s="132"/>
      <c r="AZ23" s="284"/>
      <c r="BA23" s="284"/>
      <c r="BB23" s="284"/>
      <c r="BC23" s="284"/>
      <c r="BD23" s="282"/>
      <c r="BE23" s="284"/>
      <c r="BF23" s="282"/>
      <c r="BG23" s="284"/>
      <c r="BH23" s="282"/>
      <c r="BI23" s="284"/>
      <c r="BJ23" s="282"/>
      <c r="BK23" s="284"/>
      <c r="BL23" s="282"/>
      <c r="BM23" s="126">
        <f>ROW()</f>
        <v>23</v>
      </c>
      <c r="BN23" s="451" t="s">
        <v>377</v>
      </c>
      <c r="BO23" s="135"/>
      <c r="BP23" s="212">
        <v>0</v>
      </c>
      <c r="BQ23" s="212"/>
      <c r="BR23" s="212">
        <v>49565643.369999997</v>
      </c>
      <c r="BS23" s="212">
        <v>-2223382.2075159401</v>
      </c>
      <c r="BT23" s="212">
        <f t="shared" si="11"/>
        <v>47342261.162484057</v>
      </c>
      <c r="BU23" s="212">
        <v>-4812405.0640250295</v>
      </c>
      <c r="BV23" s="212">
        <f t="shared" si="12"/>
        <v>42529856.098459028</v>
      </c>
      <c r="BW23" s="212">
        <v>-2491607.2003076226</v>
      </c>
      <c r="BX23" s="212">
        <f t="shared" si="13"/>
        <v>40038248.898151405</v>
      </c>
      <c r="BY23" s="212">
        <v>-5308817.4714140669</v>
      </c>
      <c r="BZ23" s="212">
        <f t="shared" si="14"/>
        <v>34729431.426737338</v>
      </c>
      <c r="CA23" s="212"/>
      <c r="CB23" s="212"/>
      <c r="CC23" s="126">
        <f>ROW()</f>
        <v>23</v>
      </c>
      <c r="CD23" s="153" t="s">
        <v>378</v>
      </c>
      <c r="CE23" s="153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26">
        <f>ROW()</f>
        <v>23</v>
      </c>
      <c r="CT23" s="136"/>
      <c r="CU23" s="132"/>
      <c r="CV23" s="284"/>
      <c r="CW23" s="284"/>
      <c r="CX23" s="284"/>
      <c r="CY23" s="284"/>
      <c r="CZ23" s="282"/>
      <c r="DA23" s="282"/>
      <c r="DB23" s="282"/>
      <c r="DC23" s="282"/>
      <c r="DD23" s="282"/>
      <c r="DE23" s="282"/>
      <c r="DF23" s="282"/>
      <c r="DG23" s="282"/>
      <c r="DH23" s="282"/>
      <c r="DI23" s="126">
        <f>ROW()</f>
        <v>23</v>
      </c>
      <c r="DJ23" s="451"/>
      <c r="DK23"/>
      <c r="DL23" s="440"/>
      <c r="DM23" s="440"/>
      <c r="DN23" s="36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126">
        <f>ROW()</f>
        <v>23</v>
      </c>
      <c r="DZ23" s="4" t="s">
        <v>379</v>
      </c>
      <c r="EA23"/>
      <c r="EB23" s="527">
        <v>0</v>
      </c>
      <c r="EC23" s="527">
        <v>0</v>
      </c>
      <c r="ED23" s="527">
        <f t="shared" ref="ED23:ED25" si="24">EB23+EC23</f>
        <v>0</v>
      </c>
      <c r="EE23" s="527">
        <v>75365201.209999993</v>
      </c>
      <c r="EF23" s="527">
        <f t="shared" ref="EF23:EF25" si="25">ED23+EE23</f>
        <v>75365201.209999993</v>
      </c>
      <c r="EG23" s="527">
        <v>0</v>
      </c>
      <c r="EH23" s="527">
        <f t="shared" ref="EH23:EH25" si="26">EF23+EG23</f>
        <v>75365201.209999993</v>
      </c>
      <c r="EI23" s="527">
        <v>0</v>
      </c>
      <c r="EJ23" s="527">
        <f t="shared" ref="EJ23:EJ25" si="27">EH23+EI23</f>
        <v>75365201.209999993</v>
      </c>
      <c r="EK23" s="527">
        <v>0</v>
      </c>
      <c r="EL23" s="527">
        <f t="shared" ref="EL23:EL25" si="28">EJ23+EK23</f>
        <v>75365201.209999993</v>
      </c>
      <c r="EM23" s="527"/>
      <c r="EN23" s="527"/>
      <c r="EO23" s="126">
        <f>ROW()</f>
        <v>23</v>
      </c>
      <c r="EP23" s="528" t="s">
        <v>380</v>
      </c>
      <c r="EQ23" s="529"/>
      <c r="ER23" s="561"/>
      <c r="ES23" s="561"/>
      <c r="ET23" s="561"/>
      <c r="EU23" s="561"/>
      <c r="EV23" s="561"/>
      <c r="EW23" s="561"/>
      <c r="EX23" s="561"/>
      <c r="EY23" s="561"/>
      <c r="EZ23" s="561"/>
      <c r="FA23" s="561"/>
      <c r="FB23" s="561"/>
      <c r="FC23" s="562"/>
      <c r="FD23" s="562"/>
      <c r="FE23" s="126">
        <f>ROW()</f>
        <v>23</v>
      </c>
      <c r="FF23" s="451"/>
      <c r="FG23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126">
        <f>ROW()</f>
        <v>23</v>
      </c>
      <c r="FV23" s="359" t="s">
        <v>381</v>
      </c>
      <c r="FW23" s="532"/>
      <c r="FX23" s="543">
        <v>0</v>
      </c>
      <c r="FY23" s="543">
        <v>0</v>
      </c>
      <c r="FZ23" s="543">
        <v>31009424.030000001</v>
      </c>
      <c r="GA23" s="543">
        <v>0</v>
      </c>
      <c r="GB23" s="543">
        <f>FZ23+GA23</f>
        <v>31009424.030000001</v>
      </c>
      <c r="GC23" s="543">
        <v>0</v>
      </c>
      <c r="GD23" s="543">
        <f>GB23+GC23</f>
        <v>31009424.030000001</v>
      </c>
      <c r="GE23" s="543">
        <v>0</v>
      </c>
      <c r="GF23" s="543">
        <f>GD23+GE23</f>
        <v>31009424.030000001</v>
      </c>
      <c r="GG23" s="543">
        <v>0</v>
      </c>
      <c r="GH23" s="543">
        <f>GF23+GG23</f>
        <v>31009424.030000001</v>
      </c>
      <c r="GI23" s="543"/>
      <c r="GJ23" s="543"/>
    </row>
    <row r="24" spans="1:192" ht="15" thickBot="1" x14ac:dyDescent="0.4">
      <c r="A24" s="126">
        <f>ROW()</f>
        <v>24</v>
      </c>
      <c r="B24" s="534" t="s">
        <v>382</v>
      </c>
      <c r="C24" s="534"/>
      <c r="D24" s="541">
        <v>-175259903.59</v>
      </c>
      <c r="E24" s="541">
        <v>0</v>
      </c>
      <c r="F24" s="541">
        <f t="shared" si="7"/>
        <v>-175259903.59</v>
      </c>
      <c r="G24" s="541">
        <v>0</v>
      </c>
      <c r="H24" s="541">
        <f t="shared" si="8"/>
        <v>-175259903.59</v>
      </c>
      <c r="I24" s="541">
        <v>0</v>
      </c>
      <c r="J24" s="541">
        <f t="shared" si="9"/>
        <v>-175259903.59</v>
      </c>
      <c r="K24" s="541">
        <v>46724701.670000017</v>
      </c>
      <c r="L24" s="541">
        <f t="shared" si="9"/>
        <v>-128535201.91999999</v>
      </c>
      <c r="M24" s="541">
        <v>-7133168.3280000091</v>
      </c>
      <c r="N24" s="541">
        <f t="shared" si="9"/>
        <v>-135668370.248</v>
      </c>
      <c r="O24" s="541"/>
      <c r="P24" s="541"/>
      <c r="Q24" s="126">
        <f>ROW()</f>
        <v>24</v>
      </c>
      <c r="R24" s="338" t="s">
        <v>152</v>
      </c>
      <c r="S24" s="338"/>
      <c r="T24" s="563">
        <f>-T21-T23</f>
        <v>-501995.14309999999</v>
      </c>
      <c r="U24" s="563">
        <f t="shared" ref="U24:AD24" si="29">-U21-U23</f>
        <v>-77236.935274999967</v>
      </c>
      <c r="V24" s="563">
        <f t="shared" si="29"/>
        <v>-579232.07837500004</v>
      </c>
      <c r="W24" s="563">
        <f t="shared" si="29"/>
        <v>0</v>
      </c>
      <c r="X24" s="563">
        <f t="shared" si="29"/>
        <v>-579232.07837500004</v>
      </c>
      <c r="Y24" s="563">
        <f t="shared" si="29"/>
        <v>0</v>
      </c>
      <c r="Z24" s="563">
        <f t="shared" si="29"/>
        <v>-579232.07837500004</v>
      </c>
      <c r="AA24" s="563">
        <f t="shared" si="29"/>
        <v>-139468.69547499999</v>
      </c>
      <c r="AB24" s="563">
        <f t="shared" si="29"/>
        <v>-718700.77385</v>
      </c>
      <c r="AC24" s="563">
        <f t="shared" si="29"/>
        <v>47877.97567499998</v>
      </c>
      <c r="AD24" s="563">
        <f t="shared" si="29"/>
        <v>-670822.798175</v>
      </c>
      <c r="AE24" s="563"/>
      <c r="AF24" s="563"/>
      <c r="AG24" s="126">
        <f>ROW()</f>
        <v>24</v>
      </c>
      <c r="AH24" s="564" t="s">
        <v>383</v>
      </c>
      <c r="AI24" s="564"/>
      <c r="AJ24" s="270">
        <v>212064</v>
      </c>
      <c r="AK24" s="270">
        <v>-212064</v>
      </c>
      <c r="AL24" s="270">
        <f>AJ24+AK24</f>
        <v>0</v>
      </c>
      <c r="AM24" s="270">
        <v>0</v>
      </c>
      <c r="AN24" s="270">
        <f>AL24+AM24</f>
        <v>0</v>
      </c>
      <c r="AO24" s="270">
        <v>0</v>
      </c>
      <c r="AP24" s="270">
        <f>AN24+AO24</f>
        <v>0</v>
      </c>
      <c r="AQ24" s="270">
        <v>-15860.650800000003</v>
      </c>
      <c r="AR24" s="270">
        <f>AP24+AQ24</f>
        <v>-15860.650800000003</v>
      </c>
      <c r="AS24" s="270">
        <v>0</v>
      </c>
      <c r="AT24" s="270">
        <f>AR24+AS24</f>
        <v>-15860.650800000003</v>
      </c>
      <c r="AU24" s="270"/>
      <c r="AV24" s="270"/>
      <c r="AW24" s="126">
        <f>ROW()</f>
        <v>24</v>
      </c>
      <c r="AX24" s="136"/>
      <c r="AY24" s="132"/>
      <c r="AZ24" s="284"/>
      <c r="BA24" s="284"/>
      <c r="BB24" s="284"/>
      <c r="BC24" s="284"/>
      <c r="BD24" s="282"/>
      <c r="BE24" s="284"/>
      <c r="BF24" s="282"/>
      <c r="BG24" s="284"/>
      <c r="BH24" s="282"/>
      <c r="BI24" s="284"/>
      <c r="BJ24" s="282"/>
      <c r="BK24" s="284"/>
      <c r="BL24" s="282"/>
      <c r="BM24" s="126">
        <f>ROW()</f>
        <v>24</v>
      </c>
      <c r="BN24" s="451" t="s">
        <v>384</v>
      </c>
      <c r="BO24" s="135"/>
      <c r="BP24" s="212">
        <v>0</v>
      </c>
      <c r="BQ24" s="212"/>
      <c r="BR24" s="212">
        <v>8661112.3000000007</v>
      </c>
      <c r="BS24" s="212">
        <v>-271530.5655256547</v>
      </c>
      <c r="BT24" s="212">
        <f t="shared" si="11"/>
        <v>8389581.734474346</v>
      </c>
      <c r="BU24" s="212">
        <v>-543061.79999999795</v>
      </c>
      <c r="BV24" s="212">
        <f t="shared" si="12"/>
        <v>7846519.9344743481</v>
      </c>
      <c r="BW24" s="212">
        <v>-271530.89999999944</v>
      </c>
      <c r="BX24" s="212">
        <f t="shared" si="13"/>
        <v>7574989.0344743486</v>
      </c>
      <c r="BY24" s="212">
        <v>-543061.79999999888</v>
      </c>
      <c r="BZ24" s="212">
        <f t="shared" si="14"/>
        <v>7031927.2344743498</v>
      </c>
      <c r="CA24" s="212"/>
      <c r="CB24" s="212"/>
      <c r="CC24" s="126">
        <f>ROW()</f>
        <v>24</v>
      </c>
      <c r="CD24" s="564" t="s">
        <v>383</v>
      </c>
      <c r="CE24" s="564"/>
      <c r="CF24" s="270">
        <v>71167.850000000006</v>
      </c>
      <c r="CG24" s="270">
        <v>-71167.850000000006</v>
      </c>
      <c r="CH24" s="270">
        <f>CF24+CG24</f>
        <v>0</v>
      </c>
      <c r="CI24" s="270">
        <v>-42700.709999999977</v>
      </c>
      <c r="CJ24" s="270">
        <f>CH24+CI24</f>
        <v>-42700.709999999977</v>
      </c>
      <c r="CK24" s="270">
        <v>0</v>
      </c>
      <c r="CL24" s="270">
        <f>CJ24+CK24</f>
        <v>-42700.709999999977</v>
      </c>
      <c r="CM24" s="270">
        <v>14233.570000000065</v>
      </c>
      <c r="CN24" s="270">
        <f>CL24+CM24</f>
        <v>-28467.139999999912</v>
      </c>
      <c r="CO24" s="270">
        <v>99634.989999999918</v>
      </c>
      <c r="CP24" s="270">
        <f>CN24+CO24</f>
        <v>71167.850000000006</v>
      </c>
      <c r="CQ24" s="270"/>
      <c r="CR24" s="270"/>
      <c r="CS24" s="126">
        <f>ROW()</f>
        <v>24</v>
      </c>
      <c r="CT24" s="136" t="s">
        <v>385</v>
      </c>
      <c r="CU24" s="132"/>
      <c r="CV24" s="166">
        <v>22846388.420000002</v>
      </c>
      <c r="CW24" s="166">
        <f>+CX24-CV24</f>
        <v>-999957.6419999972</v>
      </c>
      <c r="CX24" s="166">
        <v>21846430.778000005</v>
      </c>
      <c r="CY24" s="166">
        <f>+CZ24-CX24</f>
        <v>0</v>
      </c>
      <c r="CZ24" s="166">
        <v>21846430.778000005</v>
      </c>
      <c r="DA24" s="166">
        <f>+DB24-CZ24</f>
        <v>0</v>
      </c>
      <c r="DB24" s="166">
        <v>21846430.778000005</v>
      </c>
      <c r="DC24" s="166">
        <f>+DD24-DB24</f>
        <v>12398658.252499998</v>
      </c>
      <c r="DD24" s="166">
        <v>34245089.030500002</v>
      </c>
      <c r="DE24" s="166">
        <f>+DF24-DD24</f>
        <v>0</v>
      </c>
      <c r="DF24" s="166">
        <v>34245089.030500002</v>
      </c>
      <c r="DG24" s="166"/>
      <c r="DH24" s="166"/>
      <c r="DI24" s="126">
        <f>ROW()</f>
        <v>24</v>
      </c>
      <c r="DJ24" s="459" t="s">
        <v>181</v>
      </c>
      <c r="DK24"/>
      <c r="DL24" s="360"/>
      <c r="DM24" s="360"/>
      <c r="DN24" s="360"/>
      <c r="DO24" s="480"/>
      <c r="DP24" s="360"/>
      <c r="DQ24" s="360"/>
      <c r="DR24" s="360"/>
      <c r="DS24" s="360"/>
      <c r="DT24" s="360"/>
      <c r="DU24" s="360"/>
      <c r="DV24" s="360"/>
      <c r="DW24" s="360"/>
      <c r="DX24" s="360"/>
      <c r="DY24" s="126">
        <f>ROW()</f>
        <v>24</v>
      </c>
      <c r="DZ24" s="4" t="s">
        <v>386</v>
      </c>
      <c r="EA24"/>
      <c r="EB24" s="527">
        <v>0</v>
      </c>
      <c r="EC24" s="527">
        <v>0</v>
      </c>
      <c r="ED24" s="527">
        <f t="shared" si="24"/>
        <v>0</v>
      </c>
      <c r="EE24" s="527">
        <v>34520784.810000002</v>
      </c>
      <c r="EF24" s="527">
        <f t="shared" si="25"/>
        <v>34520784.810000002</v>
      </c>
      <c r="EG24" s="527">
        <v>0</v>
      </c>
      <c r="EH24" s="527">
        <f t="shared" si="26"/>
        <v>34520784.810000002</v>
      </c>
      <c r="EI24" s="527">
        <v>0</v>
      </c>
      <c r="EJ24" s="527">
        <f t="shared" si="27"/>
        <v>34520784.810000002</v>
      </c>
      <c r="EK24" s="527">
        <v>0</v>
      </c>
      <c r="EL24" s="527">
        <f t="shared" si="28"/>
        <v>34520784.810000002</v>
      </c>
      <c r="EM24" s="527"/>
      <c r="EN24" s="527"/>
      <c r="EO24" s="126">
        <f>ROW()</f>
        <v>24</v>
      </c>
      <c r="EP24" s="565" t="s">
        <v>383</v>
      </c>
      <c r="EQ24" s="529"/>
      <c r="ER24" s="550">
        <v>196952.41270744166</v>
      </c>
      <c r="ES24" s="550">
        <f>-ER24</f>
        <v>-196952.41270744166</v>
      </c>
      <c r="ET24" s="566">
        <f>ER24+ES24</f>
        <v>0</v>
      </c>
      <c r="EU24" s="550">
        <v>0</v>
      </c>
      <c r="EV24" s="566">
        <f>ET24+EU24</f>
        <v>0</v>
      </c>
      <c r="EW24" s="550">
        <v>0</v>
      </c>
      <c r="EX24" s="566">
        <f>EV24+EW24</f>
        <v>0</v>
      </c>
      <c r="EY24" s="550">
        <v>-132783.42361309828</v>
      </c>
      <c r="EZ24" s="566">
        <f>EX24+EY24</f>
        <v>-132783.42361309828</v>
      </c>
      <c r="FA24" s="550">
        <v>0</v>
      </c>
      <c r="FB24" s="566">
        <f>EZ24+FA24</f>
        <v>-132783.42361309828</v>
      </c>
      <c r="FC24" s="551"/>
      <c r="FD24" s="567"/>
      <c r="FE24" s="126">
        <f>ROW()</f>
        <v>24</v>
      </c>
      <c r="FF24" s="451" t="s">
        <v>232</v>
      </c>
      <c r="FG24"/>
      <c r="FH24" s="568">
        <f>FH22</f>
        <v>0</v>
      </c>
      <c r="FI24" s="568">
        <f t="shared" ref="FI24:FR24" si="30">FI22</f>
        <v>0</v>
      </c>
      <c r="FJ24" s="568">
        <f t="shared" si="30"/>
        <v>0</v>
      </c>
      <c r="FK24" s="568">
        <f t="shared" si="30"/>
        <v>-160912337.32015103</v>
      </c>
      <c r="FL24" s="568">
        <f t="shared" si="30"/>
        <v>-160912337.32015103</v>
      </c>
      <c r="FM24" s="568">
        <f t="shared" si="30"/>
        <v>-38618085.089419432</v>
      </c>
      <c r="FN24" s="568">
        <f t="shared" si="30"/>
        <v>-199530422.40957046</v>
      </c>
      <c r="FO24" s="568">
        <f t="shared" si="30"/>
        <v>0</v>
      </c>
      <c r="FP24" s="568">
        <f t="shared" si="30"/>
        <v>-199530422.40957046</v>
      </c>
      <c r="FQ24" s="568">
        <f t="shared" si="30"/>
        <v>0</v>
      </c>
      <c r="FR24" s="568">
        <f t="shared" si="30"/>
        <v>-199530422.40957046</v>
      </c>
      <c r="FS24" s="568"/>
      <c r="FT24" s="568"/>
      <c r="FU24" s="126">
        <f>ROW()</f>
        <v>24</v>
      </c>
      <c r="FV24" s="359" t="s">
        <v>387</v>
      </c>
      <c r="FW24" s="532"/>
      <c r="FX24" s="560">
        <f>SUM(FX21:FX23)</f>
        <v>0</v>
      </c>
      <c r="FY24" s="560">
        <f t="shared" ref="FY24:GH24" si="31">SUM(FY21:FY23)</f>
        <v>0</v>
      </c>
      <c r="FZ24" s="560">
        <f t="shared" si="31"/>
        <v>264592811.71000001</v>
      </c>
      <c r="GA24" s="560">
        <f t="shared" si="31"/>
        <v>0</v>
      </c>
      <c r="GB24" s="560">
        <f t="shared" si="31"/>
        <v>264592811.71000001</v>
      </c>
      <c r="GC24" s="560">
        <f t="shared" si="31"/>
        <v>0</v>
      </c>
      <c r="GD24" s="560">
        <f t="shared" si="31"/>
        <v>264592811.71000001</v>
      </c>
      <c r="GE24" s="560">
        <f t="shared" si="31"/>
        <v>0</v>
      </c>
      <c r="GF24" s="560">
        <f t="shared" si="31"/>
        <v>264592811.71000001</v>
      </c>
      <c r="GG24" s="560">
        <f t="shared" si="31"/>
        <v>0</v>
      </c>
      <c r="GH24" s="560">
        <f t="shared" si="31"/>
        <v>264592811.71000001</v>
      </c>
      <c r="GI24" s="560"/>
      <c r="GJ24" s="560"/>
    </row>
    <row r="25" spans="1:192" ht="15" thickTop="1" x14ac:dyDescent="0.35">
      <c r="A25" s="126">
        <f>ROW()</f>
        <v>25</v>
      </c>
      <c r="B25" s="534" t="s">
        <v>388</v>
      </c>
      <c r="C25" s="534"/>
      <c r="D25" s="541">
        <v>-21311995.93</v>
      </c>
      <c r="E25" s="541">
        <v>0</v>
      </c>
      <c r="F25" s="541">
        <f t="shared" si="7"/>
        <v>-21311995.93</v>
      </c>
      <c r="G25" s="541">
        <v>0</v>
      </c>
      <c r="H25" s="541">
        <f t="shared" si="8"/>
        <v>-21311995.93</v>
      </c>
      <c r="I25" s="541">
        <v>0</v>
      </c>
      <c r="J25" s="541">
        <f t="shared" si="9"/>
        <v>-21311995.93</v>
      </c>
      <c r="K25" s="541">
        <v>-22626975.760573827</v>
      </c>
      <c r="L25" s="541">
        <f t="shared" si="9"/>
        <v>-43938971.690573826</v>
      </c>
      <c r="M25" s="541">
        <v>13846883.72292066</v>
      </c>
      <c r="N25" s="541">
        <f t="shared" si="9"/>
        <v>-30092087.967653167</v>
      </c>
      <c r="O25" s="541"/>
      <c r="P25" s="541"/>
      <c r="AG25" s="126">
        <f>ROW()</f>
        <v>25</v>
      </c>
      <c r="AH25" s="564"/>
      <c r="AI25" s="564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26">
        <f>ROW()</f>
        <v>25</v>
      </c>
      <c r="AX25" s="136"/>
      <c r="AY25" s="132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126">
        <f>ROW()</f>
        <v>25</v>
      </c>
      <c r="BN25" s="451" t="s">
        <v>389</v>
      </c>
      <c r="BO25" s="135"/>
      <c r="BP25" s="212">
        <v>0</v>
      </c>
      <c r="BQ25" s="212"/>
      <c r="BR25" s="212">
        <v>0</v>
      </c>
      <c r="BS25" s="212">
        <v>0</v>
      </c>
      <c r="BT25" s="212">
        <f t="shared" si="11"/>
        <v>0</v>
      </c>
      <c r="BU25" s="212">
        <v>0</v>
      </c>
      <c r="BV25" s="212">
        <f t="shared" si="12"/>
        <v>0</v>
      </c>
      <c r="BW25" s="212">
        <v>0</v>
      </c>
      <c r="BX25" s="212">
        <f t="shared" si="13"/>
        <v>0</v>
      </c>
      <c r="BY25" s="212">
        <v>0</v>
      </c>
      <c r="BZ25" s="212">
        <f t="shared" si="14"/>
        <v>0</v>
      </c>
      <c r="CA25" s="212"/>
      <c r="CB25" s="212"/>
      <c r="CC25" s="126">
        <f>ROW()</f>
        <v>25</v>
      </c>
      <c r="CD25" s="564" t="s">
        <v>390</v>
      </c>
      <c r="CE25" s="564"/>
      <c r="CF25" s="270">
        <v>27892.62</v>
      </c>
      <c r="CG25" s="270">
        <v>-27892.62</v>
      </c>
      <c r="CH25" s="270">
        <f>CF25+CG25</f>
        <v>0</v>
      </c>
      <c r="CI25" s="270">
        <v>0</v>
      </c>
      <c r="CJ25" s="270">
        <f>CH25+CI25</f>
        <v>0</v>
      </c>
      <c r="CK25" s="270">
        <v>0</v>
      </c>
      <c r="CL25" s="270">
        <f>CJ25+CK25</f>
        <v>0</v>
      </c>
      <c r="CM25" s="270">
        <v>0</v>
      </c>
      <c r="CN25" s="270">
        <f>CL25+CM25</f>
        <v>0</v>
      </c>
      <c r="CO25" s="270">
        <v>0</v>
      </c>
      <c r="CP25" s="270">
        <f>CN25+CO25</f>
        <v>0</v>
      </c>
      <c r="CQ25" s="270"/>
      <c r="CR25" s="270"/>
      <c r="CS25" s="126">
        <f>ROW()</f>
        <v>25</v>
      </c>
      <c r="CT25" s="136"/>
      <c r="CU25" s="132"/>
      <c r="CV25" s="315"/>
      <c r="CW25" s="315"/>
      <c r="CX25" s="315"/>
      <c r="CY25" s="315"/>
      <c r="CZ25" s="315"/>
      <c r="DA25" s="315"/>
      <c r="DB25" s="315"/>
      <c r="DC25" s="315"/>
      <c r="DD25" s="315"/>
      <c r="DE25" s="315"/>
      <c r="DF25" s="315"/>
      <c r="DG25" s="315"/>
      <c r="DH25" s="315"/>
      <c r="DI25" s="126">
        <f>ROW()</f>
        <v>25</v>
      </c>
      <c r="DJ25" s="359" t="s">
        <v>391</v>
      </c>
      <c r="DK25"/>
      <c r="DL25" s="257"/>
      <c r="DM25" s="257"/>
      <c r="DN25" s="257">
        <f>DL25+DM25</f>
        <v>0</v>
      </c>
      <c r="DO25" s="257">
        <v>5610487.0913973758</v>
      </c>
      <c r="DP25" s="257">
        <f>DN25+DO25</f>
        <v>5610487.0913973758</v>
      </c>
      <c r="DQ25" s="257">
        <v>2205082.5325653199</v>
      </c>
      <c r="DR25" s="257">
        <f>DP25+DQ25</f>
        <v>7815569.6239626957</v>
      </c>
      <c r="DS25" s="257">
        <v>0</v>
      </c>
      <c r="DT25" s="257">
        <f>DR25+DS25</f>
        <v>7815569.6239626957</v>
      </c>
      <c r="DU25" s="257">
        <v>0</v>
      </c>
      <c r="DV25" s="257">
        <f>DT25+DU25</f>
        <v>7815569.6239626957</v>
      </c>
      <c r="DW25" s="257"/>
      <c r="DX25" s="257"/>
      <c r="DY25" s="126">
        <f>ROW()</f>
        <v>25</v>
      </c>
      <c r="DZ25" s="4" t="s">
        <v>392</v>
      </c>
      <c r="EA25"/>
      <c r="EB25" s="527">
        <v>0</v>
      </c>
      <c r="EC25" s="527">
        <v>0</v>
      </c>
      <c r="ED25" s="527">
        <f t="shared" si="24"/>
        <v>0</v>
      </c>
      <c r="EE25" s="527">
        <v>13876811.619999999</v>
      </c>
      <c r="EF25" s="527">
        <f t="shared" si="25"/>
        <v>13876811.619999999</v>
      </c>
      <c r="EG25" s="527">
        <v>0</v>
      </c>
      <c r="EH25" s="527">
        <f t="shared" si="26"/>
        <v>13876811.619999999</v>
      </c>
      <c r="EI25" s="527">
        <v>0</v>
      </c>
      <c r="EJ25" s="527">
        <f t="shared" si="27"/>
        <v>13876811.619999999</v>
      </c>
      <c r="EK25" s="527">
        <v>0</v>
      </c>
      <c r="EL25" s="527">
        <f t="shared" si="28"/>
        <v>13876811.619999999</v>
      </c>
      <c r="EM25" s="527"/>
      <c r="EN25" s="527"/>
      <c r="EO25" s="126">
        <f>ROW()</f>
        <v>25</v>
      </c>
      <c r="EP25" s="569" t="s">
        <v>393</v>
      </c>
      <c r="EQ25" s="529"/>
      <c r="ER25" s="570">
        <f>ER24</f>
        <v>196952.41270744166</v>
      </c>
      <c r="ES25" s="570">
        <f>ES24</f>
        <v>-196952.41270744166</v>
      </c>
      <c r="ET25" s="570">
        <f>ET24</f>
        <v>0</v>
      </c>
      <c r="EU25" s="570">
        <f t="shared" ref="EU25:FB25" si="32">EU24</f>
        <v>0</v>
      </c>
      <c r="EV25" s="570">
        <f t="shared" si="32"/>
        <v>0</v>
      </c>
      <c r="EW25" s="570">
        <f t="shared" si="32"/>
        <v>0</v>
      </c>
      <c r="EX25" s="570">
        <f t="shared" si="32"/>
        <v>0</v>
      </c>
      <c r="EY25" s="570">
        <f t="shared" si="32"/>
        <v>-132783.42361309828</v>
      </c>
      <c r="EZ25" s="570">
        <f t="shared" si="32"/>
        <v>-132783.42361309828</v>
      </c>
      <c r="FA25" s="570">
        <f t="shared" si="32"/>
        <v>0</v>
      </c>
      <c r="FB25" s="570">
        <f t="shared" si="32"/>
        <v>-132783.42361309828</v>
      </c>
      <c r="FC25" s="571"/>
      <c r="FD25" s="571"/>
      <c r="FE25" s="126"/>
      <c r="FF25"/>
      <c r="FG25"/>
      <c r="FH25"/>
      <c r="FI25"/>
      <c r="FJ25"/>
      <c r="FK25"/>
      <c r="FL25"/>
      <c r="FM25"/>
      <c r="FU25" s="126">
        <f>ROW()</f>
        <v>25</v>
      </c>
      <c r="FV25" s="359"/>
      <c r="FW25" s="532"/>
      <c r="FX25" s="543"/>
      <c r="FY25" s="543"/>
      <c r="FZ25" s="543"/>
      <c r="GA25" s="543"/>
      <c r="GB25" s="543"/>
      <c r="GC25" s="543"/>
      <c r="GD25" s="543"/>
      <c r="GE25" s="543"/>
      <c r="GF25" s="543"/>
      <c r="GG25" s="543"/>
      <c r="GH25" s="543"/>
      <c r="GI25" s="543"/>
      <c r="GJ25" s="543"/>
    </row>
    <row r="26" spans="1:192" x14ac:dyDescent="0.35">
      <c r="A26" s="126">
        <f>ROW()</f>
        <v>26</v>
      </c>
      <c r="B26" s="251" t="s">
        <v>394</v>
      </c>
      <c r="C26" s="450"/>
      <c r="D26" s="572">
        <f t="shared" ref="D26:N26" si="33">SUM(D18:D25)</f>
        <v>747684432.30999994</v>
      </c>
      <c r="E26" s="572">
        <f t="shared" si="33"/>
        <v>6206043.0560840666</v>
      </c>
      <c r="F26" s="572">
        <f t="shared" si="33"/>
        <v>753890475.3660841</v>
      </c>
      <c r="G26" s="572">
        <f t="shared" si="33"/>
        <v>0</v>
      </c>
      <c r="H26" s="572">
        <f t="shared" si="33"/>
        <v>753890475.3660841</v>
      </c>
      <c r="I26" s="572">
        <f t="shared" si="33"/>
        <v>0</v>
      </c>
      <c r="J26" s="572">
        <f t="shared" si="33"/>
        <v>753890475.3660841</v>
      </c>
      <c r="K26" s="572">
        <f t="shared" si="33"/>
        <v>141213538.81008747</v>
      </c>
      <c r="L26" s="572">
        <f t="shared" si="33"/>
        <v>895104014.17617154</v>
      </c>
      <c r="M26" s="572">
        <f t="shared" si="33"/>
        <v>15336505.22934025</v>
      </c>
      <c r="N26" s="572">
        <f t="shared" si="33"/>
        <v>910440519.40551162</v>
      </c>
      <c r="O26" s="572"/>
      <c r="P26" s="572"/>
      <c r="AG26" s="126">
        <f>ROW()</f>
        <v>26</v>
      </c>
      <c r="AH26" s="251" t="s">
        <v>174</v>
      </c>
      <c r="AI26" s="251"/>
      <c r="AJ26" s="552">
        <f>SUM(AJ24:AJ25)</f>
        <v>212064</v>
      </c>
      <c r="AK26" s="552">
        <f>SUM(AK24:AK25)</f>
        <v>-212064</v>
      </c>
      <c r="AL26" s="552">
        <f t="shared" ref="AL26:AT26" si="34">SUM(AL24:AL25)</f>
        <v>0</v>
      </c>
      <c r="AM26" s="552">
        <f t="shared" si="34"/>
        <v>0</v>
      </c>
      <c r="AN26" s="552">
        <f t="shared" si="34"/>
        <v>0</v>
      </c>
      <c r="AO26" s="552">
        <f t="shared" si="34"/>
        <v>0</v>
      </c>
      <c r="AP26" s="552">
        <f t="shared" si="34"/>
        <v>0</v>
      </c>
      <c r="AQ26" s="552">
        <f t="shared" si="34"/>
        <v>-15860.650800000003</v>
      </c>
      <c r="AR26" s="552">
        <f t="shared" si="34"/>
        <v>-15860.650800000003</v>
      </c>
      <c r="AS26" s="552">
        <f t="shared" si="34"/>
        <v>0</v>
      </c>
      <c r="AT26" s="552">
        <f t="shared" si="34"/>
        <v>-15860.650800000003</v>
      </c>
      <c r="AU26" s="552"/>
      <c r="AV26" s="552"/>
      <c r="AW26" s="126">
        <f>ROW()</f>
        <v>26</v>
      </c>
      <c r="AX26" s="136" t="s">
        <v>94</v>
      </c>
      <c r="AY26" s="132"/>
      <c r="AZ26" s="334">
        <f>+AZ22</f>
        <v>10599189.73</v>
      </c>
      <c r="BA26" s="334">
        <f t="shared" ref="BA26:BJ26" si="35">+BA24+BA22</f>
        <v>944170.90666666673</v>
      </c>
      <c r="BB26" s="334">
        <f t="shared" si="35"/>
        <v>11543360.636666663</v>
      </c>
      <c r="BC26" s="334">
        <f t="shared" si="35"/>
        <v>0</v>
      </c>
      <c r="BD26" s="334">
        <f t="shared" si="35"/>
        <v>11543360.636666663</v>
      </c>
      <c r="BE26" s="334">
        <f t="shared" si="35"/>
        <v>0</v>
      </c>
      <c r="BF26" s="334">
        <f t="shared" si="35"/>
        <v>11543360.636666663</v>
      </c>
      <c r="BG26" s="334">
        <f t="shared" si="35"/>
        <v>-1047055.0649999966</v>
      </c>
      <c r="BH26" s="334">
        <f t="shared" si="35"/>
        <v>10496305.571666667</v>
      </c>
      <c r="BI26" s="334">
        <f t="shared" si="35"/>
        <v>0</v>
      </c>
      <c r="BJ26" s="334">
        <f t="shared" si="35"/>
        <v>10496305.571666667</v>
      </c>
      <c r="BK26" s="334"/>
      <c r="BL26" s="334"/>
      <c r="BM26" s="126">
        <f>ROW()</f>
        <v>26</v>
      </c>
      <c r="BN26" s="451" t="s">
        <v>395</v>
      </c>
      <c r="BO26" s="135"/>
      <c r="BP26" s="212">
        <v>0</v>
      </c>
      <c r="BQ26" s="212"/>
      <c r="BR26" s="212">
        <v>0</v>
      </c>
      <c r="BS26" s="212">
        <v>0</v>
      </c>
      <c r="BT26" s="212">
        <f t="shared" si="11"/>
        <v>0</v>
      </c>
      <c r="BU26" s="212">
        <v>0</v>
      </c>
      <c r="BV26" s="212">
        <f t="shared" si="12"/>
        <v>0</v>
      </c>
      <c r="BW26" s="212">
        <v>0</v>
      </c>
      <c r="BX26" s="212">
        <f t="shared" si="13"/>
        <v>0</v>
      </c>
      <c r="BY26" s="212">
        <v>0</v>
      </c>
      <c r="BZ26" s="212">
        <f t="shared" si="14"/>
        <v>0</v>
      </c>
      <c r="CA26" s="212"/>
      <c r="CB26" s="212"/>
      <c r="CC26" s="126">
        <f>ROW()</f>
        <v>26</v>
      </c>
      <c r="CD26" s="251" t="s">
        <v>174</v>
      </c>
      <c r="CE26" s="251"/>
      <c r="CF26" s="552">
        <f t="shared" ref="CF26:CP26" si="36">SUM(CF24:CF25)</f>
        <v>99060.47</v>
      </c>
      <c r="CG26" s="552">
        <f t="shared" si="36"/>
        <v>-99060.47</v>
      </c>
      <c r="CH26" s="552">
        <f t="shared" si="36"/>
        <v>0</v>
      </c>
      <c r="CI26" s="552">
        <f t="shared" si="36"/>
        <v>-42700.709999999977</v>
      </c>
      <c r="CJ26" s="552">
        <f t="shared" si="36"/>
        <v>-42700.709999999977</v>
      </c>
      <c r="CK26" s="552">
        <f t="shared" si="36"/>
        <v>0</v>
      </c>
      <c r="CL26" s="552">
        <f t="shared" si="36"/>
        <v>-42700.709999999977</v>
      </c>
      <c r="CM26" s="552">
        <f t="shared" si="36"/>
        <v>14233.570000000065</v>
      </c>
      <c r="CN26" s="552">
        <f t="shared" si="36"/>
        <v>-28467.139999999912</v>
      </c>
      <c r="CO26" s="552">
        <f t="shared" si="36"/>
        <v>99634.989999999918</v>
      </c>
      <c r="CP26" s="552">
        <f t="shared" si="36"/>
        <v>71167.850000000006</v>
      </c>
      <c r="CQ26" s="552"/>
      <c r="CR26" s="552"/>
      <c r="CS26" s="126">
        <f>ROW()</f>
        <v>26</v>
      </c>
      <c r="CT26" s="136" t="s">
        <v>94</v>
      </c>
      <c r="CU26" s="132"/>
      <c r="CV26" s="334">
        <f>+CV24+CV22</f>
        <v>22846388.420000002</v>
      </c>
      <c r="CW26" s="334">
        <f t="shared" ref="CW26:CZ26" si="37">+CW24+CW22</f>
        <v>-999957.6419999972</v>
      </c>
      <c r="CX26" s="334">
        <f t="shared" si="37"/>
        <v>21846430.778000005</v>
      </c>
      <c r="CY26" s="334">
        <f t="shared" si="37"/>
        <v>0</v>
      </c>
      <c r="CZ26" s="334">
        <f t="shared" si="37"/>
        <v>21846430.778000005</v>
      </c>
      <c r="DA26" s="334">
        <f>+DB26-CZ26</f>
        <v>0</v>
      </c>
      <c r="DB26" s="334">
        <f t="shared" ref="DB26" si="38">+DB24+DB22</f>
        <v>21846430.778000005</v>
      </c>
      <c r="DC26" s="334">
        <f>+DD26-DB26</f>
        <v>12398658.252499998</v>
      </c>
      <c r="DD26" s="334">
        <f t="shared" ref="DD26" si="39">+DD24+DD22</f>
        <v>34245089.030500002</v>
      </c>
      <c r="DE26" s="334">
        <f>+DF26-DD26</f>
        <v>0</v>
      </c>
      <c r="DF26" s="334">
        <f t="shared" ref="DF26" si="40">+DF24+DF22</f>
        <v>34245089.030500002</v>
      </c>
      <c r="DG26" s="334"/>
      <c r="DH26" s="334"/>
      <c r="DI26" s="126">
        <f>ROW()</f>
        <v>26</v>
      </c>
      <c r="DJ26" s="359" t="s">
        <v>396</v>
      </c>
      <c r="DK26"/>
      <c r="DL26" s="360"/>
      <c r="DM26" s="360"/>
      <c r="DN26" s="360">
        <f t="shared" ref="DN26:DN27" si="41">DL26+DM26</f>
        <v>0</v>
      </c>
      <c r="DO26" s="360">
        <v>0</v>
      </c>
      <c r="DP26" s="360">
        <f t="shared" ref="DP26:DV27" si="42">DN26+DO26</f>
        <v>0</v>
      </c>
      <c r="DQ26" s="360">
        <v>0</v>
      </c>
      <c r="DR26" s="360">
        <f t="shared" si="42"/>
        <v>0</v>
      </c>
      <c r="DS26" s="360">
        <v>-976946.20299533708</v>
      </c>
      <c r="DT26" s="360">
        <f t="shared" si="42"/>
        <v>-976946.20299533708</v>
      </c>
      <c r="DU26" s="360">
        <v>-1953892.4059906751</v>
      </c>
      <c r="DV26" s="360">
        <f t="shared" si="42"/>
        <v>-2930838.6089860122</v>
      </c>
      <c r="DW26" s="360"/>
      <c r="DX26" s="360"/>
      <c r="DY26" s="126">
        <f>ROW()</f>
        <v>26</v>
      </c>
      <c r="DZ26" s="15" t="s">
        <v>397</v>
      </c>
      <c r="EA26"/>
      <c r="EB26" s="556">
        <f>SUM(EB23:EB25)</f>
        <v>0</v>
      </c>
      <c r="EC26" s="556">
        <f t="shared" ref="EC26:EL26" si="43">SUM(EC23:EC25)</f>
        <v>0</v>
      </c>
      <c r="ED26" s="556">
        <f t="shared" si="43"/>
        <v>0</v>
      </c>
      <c r="EE26" s="556">
        <f t="shared" si="43"/>
        <v>123762797.64</v>
      </c>
      <c r="EF26" s="556">
        <f t="shared" si="43"/>
        <v>123762797.64</v>
      </c>
      <c r="EG26" s="556">
        <f t="shared" si="43"/>
        <v>0</v>
      </c>
      <c r="EH26" s="556">
        <f t="shared" si="43"/>
        <v>123762797.64</v>
      </c>
      <c r="EI26" s="556">
        <f t="shared" si="43"/>
        <v>0</v>
      </c>
      <c r="EJ26" s="556">
        <f t="shared" si="43"/>
        <v>123762797.64</v>
      </c>
      <c r="EK26" s="556">
        <f t="shared" si="43"/>
        <v>0</v>
      </c>
      <c r="EL26" s="556">
        <f t="shared" si="43"/>
        <v>123762797.64</v>
      </c>
      <c r="EM26" s="556"/>
      <c r="EN26" s="556"/>
      <c r="EO26" s="126">
        <f>ROW()</f>
        <v>26</v>
      </c>
      <c r="EP26" s="486"/>
      <c r="EQ26" s="529"/>
      <c r="ER26" s="561"/>
      <c r="ES26" s="561"/>
      <c r="ET26" s="561"/>
      <c r="EU26" s="561"/>
      <c r="EV26" s="561"/>
      <c r="EW26" s="561"/>
      <c r="EX26" s="561"/>
      <c r="EY26" s="561"/>
      <c r="EZ26" s="561"/>
      <c r="FA26" s="561"/>
      <c r="FB26" s="561"/>
      <c r="FC26" s="562"/>
      <c r="FD26" s="562"/>
      <c r="FE26" s="126"/>
      <c r="FF26"/>
      <c r="FG26"/>
      <c r="FH26"/>
      <c r="FI26"/>
      <c r="FJ26"/>
      <c r="FK26"/>
      <c r="FL26"/>
      <c r="FM26"/>
      <c r="FU26" s="126">
        <f>ROW()</f>
        <v>26</v>
      </c>
      <c r="FV26" s="459" t="s">
        <v>398</v>
      </c>
      <c r="FW26" s="532"/>
      <c r="FX26" s="543"/>
      <c r="FY26" s="360"/>
      <c r="FZ26" s="543"/>
      <c r="GA26" s="360"/>
      <c r="GB26" s="543"/>
      <c r="GC26" s="360"/>
      <c r="GD26" s="543"/>
      <c r="GE26" s="360"/>
      <c r="GF26" s="543"/>
      <c r="GG26" s="360"/>
      <c r="GH26" s="543"/>
      <c r="GI26" s="360"/>
      <c r="GJ26" s="543"/>
    </row>
    <row r="27" spans="1:192" x14ac:dyDescent="0.35">
      <c r="A27" s="126">
        <f>ROW()</f>
        <v>27</v>
      </c>
      <c r="B27" s="450" t="s">
        <v>161</v>
      </c>
      <c r="C27" s="450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AG27" s="126">
        <f>ROW()</f>
        <v>27</v>
      </c>
      <c r="AH27" s="251"/>
      <c r="AI27" s="25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26">
        <f>ROW()</f>
        <v>27</v>
      </c>
      <c r="AX27" s="136"/>
      <c r="AY27" s="132"/>
      <c r="AZ27" s="284"/>
      <c r="BA27" s="284"/>
      <c r="BB27" s="284"/>
      <c r="BC27" s="284"/>
      <c r="BD27" s="282"/>
      <c r="BE27" s="284"/>
      <c r="BF27" s="282"/>
      <c r="BG27" s="284"/>
      <c r="BH27" s="282"/>
      <c r="BI27" s="284"/>
      <c r="BJ27" s="282"/>
      <c r="BK27" s="284"/>
      <c r="BL27" s="282"/>
      <c r="BM27" s="126">
        <f>ROW()</f>
        <v>27</v>
      </c>
      <c r="BN27" s="451" t="s">
        <v>399</v>
      </c>
      <c r="BO27" s="135"/>
      <c r="BP27" s="212">
        <v>0</v>
      </c>
      <c r="BQ27" s="212"/>
      <c r="BR27" s="212">
        <v>0</v>
      </c>
      <c r="BS27" s="212">
        <v>0</v>
      </c>
      <c r="BT27" s="212">
        <f t="shared" si="11"/>
        <v>0</v>
      </c>
      <c r="BU27" s="212">
        <v>0</v>
      </c>
      <c r="BV27" s="212">
        <f t="shared" si="12"/>
        <v>0</v>
      </c>
      <c r="BW27" s="212">
        <v>0</v>
      </c>
      <c r="BX27" s="212">
        <f t="shared" si="13"/>
        <v>0</v>
      </c>
      <c r="BY27" s="212">
        <v>0</v>
      </c>
      <c r="BZ27" s="212">
        <f t="shared" si="14"/>
        <v>0</v>
      </c>
      <c r="CA27" s="212"/>
      <c r="CB27" s="212"/>
      <c r="CC27" s="126">
        <f>ROW()</f>
        <v>27</v>
      </c>
      <c r="CD27" s="251"/>
      <c r="CE27" s="25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26">
        <f>ROW()</f>
        <v>27</v>
      </c>
      <c r="CT27" s="136"/>
      <c r="CU27" s="132"/>
      <c r="CV27" s="284"/>
      <c r="CW27" s="284"/>
      <c r="CX27" s="284"/>
      <c r="CY27" s="284"/>
      <c r="CZ27" s="282"/>
      <c r="DA27" s="282"/>
      <c r="DB27" s="282"/>
      <c r="DC27" s="282"/>
      <c r="DD27" s="282"/>
      <c r="DE27" s="282"/>
      <c r="DF27" s="282"/>
      <c r="DG27" s="282"/>
      <c r="DH27" s="282"/>
      <c r="DI27" s="126">
        <f>ROW()</f>
        <v>27</v>
      </c>
      <c r="DJ27" s="359" t="s">
        <v>400</v>
      </c>
      <c r="DK27"/>
      <c r="DL27" s="360"/>
      <c r="DM27" s="360"/>
      <c r="DN27" s="360">
        <f t="shared" si="41"/>
        <v>0</v>
      </c>
      <c r="DO27" s="360">
        <v>-1178202.2891934488</v>
      </c>
      <c r="DP27" s="360">
        <f t="shared" si="42"/>
        <v>-1178202.2891934488</v>
      </c>
      <c r="DQ27" s="360">
        <v>-463067.33183871815</v>
      </c>
      <c r="DR27" s="360">
        <f t="shared" si="42"/>
        <v>-1641269.621032167</v>
      </c>
      <c r="DS27" s="360">
        <v>205158.70262902044</v>
      </c>
      <c r="DT27" s="360">
        <f t="shared" si="42"/>
        <v>-1436110.9184031466</v>
      </c>
      <c r="DU27" s="360">
        <v>410317.40525804099</v>
      </c>
      <c r="DV27" s="360">
        <f t="shared" si="42"/>
        <v>-1025793.5131451056</v>
      </c>
      <c r="DW27" s="360"/>
      <c r="DX27" s="360"/>
      <c r="DY27" s="126">
        <f>ROW()</f>
        <v>27</v>
      </c>
      <c r="EA27"/>
      <c r="EB27" s="574"/>
      <c r="EC27" s="574"/>
      <c r="ED27" s="574"/>
      <c r="EE27" s="574"/>
      <c r="EF27" s="574"/>
      <c r="EG27" s="574"/>
      <c r="EH27" s="574"/>
      <c r="EI27" s="574"/>
      <c r="EJ27" s="574"/>
      <c r="EK27" s="574"/>
      <c r="EL27" s="574"/>
      <c r="EM27" s="574"/>
      <c r="EN27" s="574"/>
      <c r="EO27" s="126">
        <f>ROW()</f>
        <v>27</v>
      </c>
      <c r="EP27" s="557" t="s">
        <v>147</v>
      </c>
      <c r="EQ27" s="575">
        <v>0.21</v>
      </c>
      <c r="ER27" s="576">
        <f t="shared" ref="ER27:FB27" si="44">$EQ$27*-ER24</f>
        <v>-41360.006668562746</v>
      </c>
      <c r="ES27" s="576">
        <f t="shared" si="44"/>
        <v>41360.006668562746</v>
      </c>
      <c r="ET27" s="576">
        <f t="shared" si="44"/>
        <v>0</v>
      </c>
      <c r="EU27" s="576">
        <f t="shared" si="44"/>
        <v>0</v>
      </c>
      <c r="EV27" s="576">
        <f t="shared" si="44"/>
        <v>0</v>
      </c>
      <c r="EW27" s="576">
        <f t="shared" si="44"/>
        <v>0</v>
      </c>
      <c r="EX27" s="576">
        <f t="shared" si="44"/>
        <v>0</v>
      </c>
      <c r="EY27" s="576">
        <f t="shared" si="44"/>
        <v>27884.518958750636</v>
      </c>
      <c r="EZ27" s="576">
        <f t="shared" si="44"/>
        <v>27884.518958750636</v>
      </c>
      <c r="FA27" s="576">
        <f t="shared" si="44"/>
        <v>0</v>
      </c>
      <c r="FB27" s="576">
        <f t="shared" si="44"/>
        <v>27884.518958750636</v>
      </c>
      <c r="FC27" s="577"/>
      <c r="FD27" s="577"/>
      <c r="FE27" s="126"/>
      <c r="FF27"/>
      <c r="FG27"/>
      <c r="FH27"/>
      <c r="FI27"/>
      <c r="FJ27"/>
      <c r="FK27"/>
      <c r="FL27"/>
      <c r="FM27"/>
      <c r="FU27" s="126">
        <f>ROW()</f>
        <v>27</v>
      </c>
      <c r="FV27" s="359" t="s">
        <v>401</v>
      </c>
      <c r="FW27" s="532"/>
      <c r="FX27" s="543">
        <v>0</v>
      </c>
      <c r="FY27" s="360">
        <v>0</v>
      </c>
      <c r="FZ27" s="543">
        <v>-73085388.659999996</v>
      </c>
      <c r="GA27" s="360">
        <v>-1326450</v>
      </c>
      <c r="GB27" s="543">
        <f>FZ27+GA27</f>
        <v>-74411838.659999996</v>
      </c>
      <c r="GC27" s="360">
        <v>-2210758.1800000221</v>
      </c>
      <c r="GD27" s="543">
        <f>GB27+GC27</f>
        <v>-76622596.840000018</v>
      </c>
      <c r="GE27" s="360">
        <v>0</v>
      </c>
      <c r="GF27" s="543">
        <f>GD27+GE27</f>
        <v>-76622596.840000018</v>
      </c>
      <c r="GG27" s="360">
        <v>0</v>
      </c>
      <c r="GH27" s="543">
        <f>GF27+GG27</f>
        <v>-76622596.840000018</v>
      </c>
      <c r="GI27" s="360"/>
      <c r="GJ27" s="543"/>
    </row>
    <row r="28" spans="1:192" ht="15" thickBot="1" x14ac:dyDescent="0.4">
      <c r="A28" s="126">
        <f>ROW()</f>
        <v>28</v>
      </c>
      <c r="B28" s="450" t="s">
        <v>402</v>
      </c>
      <c r="C28" s="450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AG28" s="126">
        <f>ROW()</f>
        <v>28</v>
      </c>
      <c r="AH28" s="132" t="s">
        <v>147</v>
      </c>
      <c r="AI28" s="578">
        <v>0.21</v>
      </c>
      <c r="AJ28" s="270">
        <f>-$AI$28*AJ26</f>
        <v>-44533.439999999995</v>
      </c>
      <c r="AK28" s="270">
        <f>-$AI$28*AK26</f>
        <v>44533.439999999995</v>
      </c>
      <c r="AL28" s="270">
        <f t="shared" ref="AL28:AT28" si="45">-$AI$28*AL26</f>
        <v>0</v>
      </c>
      <c r="AM28" s="270">
        <f t="shared" si="45"/>
        <v>0</v>
      </c>
      <c r="AN28" s="270">
        <f t="shared" si="45"/>
        <v>0</v>
      </c>
      <c r="AO28" s="270">
        <f t="shared" si="45"/>
        <v>0</v>
      </c>
      <c r="AP28" s="270">
        <f t="shared" si="45"/>
        <v>0</v>
      </c>
      <c r="AQ28" s="270">
        <f t="shared" si="45"/>
        <v>3330.7366680000005</v>
      </c>
      <c r="AR28" s="270">
        <f t="shared" si="45"/>
        <v>3330.7366680000005</v>
      </c>
      <c r="AS28" s="270">
        <f t="shared" si="45"/>
        <v>0</v>
      </c>
      <c r="AT28" s="270">
        <f t="shared" si="45"/>
        <v>3330.7366680000005</v>
      </c>
      <c r="AU28" s="270"/>
      <c r="AV28" s="270"/>
      <c r="AW28" s="126">
        <f>ROW()</f>
        <v>28</v>
      </c>
      <c r="AX28" s="136" t="s">
        <v>147</v>
      </c>
      <c r="AY28" s="277">
        <v>0.21</v>
      </c>
      <c r="AZ28" s="284">
        <f t="shared" ref="AZ28:BJ28" si="46">-AZ26*$AY$28</f>
        <v>-2225829.8432999998</v>
      </c>
      <c r="BA28" s="284">
        <f t="shared" si="46"/>
        <v>-198275.8904</v>
      </c>
      <c r="BB28" s="284">
        <f t="shared" si="46"/>
        <v>-2424105.7336999993</v>
      </c>
      <c r="BC28" s="284">
        <f t="shared" si="46"/>
        <v>0</v>
      </c>
      <c r="BD28" s="284">
        <f t="shared" si="46"/>
        <v>-2424105.7336999993</v>
      </c>
      <c r="BE28" s="284">
        <f t="shared" si="46"/>
        <v>0</v>
      </c>
      <c r="BF28" s="284">
        <f t="shared" si="46"/>
        <v>-2424105.7336999993</v>
      </c>
      <c r="BG28" s="284">
        <f t="shared" si="46"/>
        <v>219881.56364999927</v>
      </c>
      <c r="BH28" s="284">
        <f t="shared" si="46"/>
        <v>-2204224.1700499998</v>
      </c>
      <c r="BI28" s="284">
        <f t="shared" si="46"/>
        <v>0</v>
      </c>
      <c r="BJ28" s="284">
        <f t="shared" si="46"/>
        <v>-2204224.1700499998</v>
      </c>
      <c r="BK28" s="284"/>
      <c r="BL28" s="284"/>
      <c r="BM28" s="126">
        <f>ROW()</f>
        <v>28</v>
      </c>
      <c r="BN28" s="451" t="s">
        <v>403</v>
      </c>
      <c r="BO28" s="135"/>
      <c r="BP28" s="212">
        <v>0</v>
      </c>
      <c r="BQ28" s="212"/>
      <c r="BR28" s="212">
        <v>0</v>
      </c>
      <c r="BS28" s="212">
        <v>0</v>
      </c>
      <c r="BT28" s="212">
        <f t="shared" si="11"/>
        <v>0</v>
      </c>
      <c r="BU28" s="212">
        <v>0</v>
      </c>
      <c r="BV28" s="212">
        <f t="shared" si="12"/>
        <v>0</v>
      </c>
      <c r="BW28" s="212">
        <v>0</v>
      </c>
      <c r="BX28" s="212">
        <f t="shared" si="13"/>
        <v>0</v>
      </c>
      <c r="BY28" s="212">
        <v>0</v>
      </c>
      <c r="BZ28" s="212">
        <f t="shared" si="14"/>
        <v>0</v>
      </c>
      <c r="CA28" s="212"/>
      <c r="CB28" s="212"/>
      <c r="CC28" s="126">
        <f>ROW()</f>
        <v>28</v>
      </c>
      <c r="CD28" s="132" t="s">
        <v>147</v>
      </c>
      <c r="CE28" s="578">
        <v>0.21</v>
      </c>
      <c r="CF28" s="270">
        <f>-$CE$28*CF26</f>
        <v>-20802.698700000001</v>
      </c>
      <c r="CG28" s="270">
        <f t="shared" ref="CG28:CI28" si="47">-$CE$28*CG26</f>
        <v>20802.698700000001</v>
      </c>
      <c r="CH28" s="270">
        <f t="shared" si="47"/>
        <v>0</v>
      </c>
      <c r="CI28" s="270">
        <f t="shared" si="47"/>
        <v>8967.1490999999951</v>
      </c>
      <c r="CJ28" s="270">
        <f>-$CE$28*CJ26</f>
        <v>8967.1490999999951</v>
      </c>
      <c r="CK28" s="270">
        <f t="shared" ref="CK28" si="48">-$CE$28*CK26</f>
        <v>0</v>
      </c>
      <c r="CL28" s="270">
        <f>-$CE$28*CL26</f>
        <v>8967.1490999999951</v>
      </c>
      <c r="CM28" s="270">
        <f t="shared" ref="CM28" si="49">-$CE$28*CM26</f>
        <v>-2989.0497000000137</v>
      </c>
      <c r="CN28" s="270">
        <f>-$CE$28*CN26</f>
        <v>5978.099399999981</v>
      </c>
      <c r="CO28" s="270">
        <f t="shared" ref="CO28" si="50">-$CE$28*CO26</f>
        <v>-20923.347899999982</v>
      </c>
      <c r="CP28" s="270">
        <f>-$CE$28*CP26</f>
        <v>-14945.248500000002</v>
      </c>
      <c r="CQ28" s="270"/>
      <c r="CR28" s="270"/>
      <c r="CS28" s="126">
        <f>ROW()</f>
        <v>28</v>
      </c>
      <c r="CT28" s="136" t="s">
        <v>147</v>
      </c>
      <c r="CU28" s="277">
        <v>0.21</v>
      </c>
      <c r="CV28" s="284">
        <f>-CV26*$CU$28</f>
        <v>-4797741.5682000006</v>
      </c>
      <c r="CW28" s="284">
        <f t="shared" ref="CW28:DF28" si="51">-CW26*$CU$28</f>
        <v>209991.1048199994</v>
      </c>
      <c r="CX28" s="284">
        <f t="shared" si="51"/>
        <v>-4587750.4633800006</v>
      </c>
      <c r="CY28" s="284">
        <f t="shared" si="51"/>
        <v>0</v>
      </c>
      <c r="CZ28" s="284">
        <f t="shared" si="51"/>
        <v>-4587750.4633800006</v>
      </c>
      <c r="DA28" s="284">
        <f t="shared" si="51"/>
        <v>0</v>
      </c>
      <c r="DB28" s="284">
        <f t="shared" si="51"/>
        <v>-4587750.4633800006</v>
      </c>
      <c r="DC28" s="284">
        <f t="shared" si="51"/>
        <v>-2603718.2330249995</v>
      </c>
      <c r="DD28" s="284">
        <f t="shared" si="51"/>
        <v>-7191468.6964050001</v>
      </c>
      <c r="DE28" s="284">
        <f t="shared" si="51"/>
        <v>0</v>
      </c>
      <c r="DF28" s="284">
        <f t="shared" si="51"/>
        <v>-7191468.6964050001</v>
      </c>
      <c r="DG28" s="284"/>
      <c r="DH28" s="284"/>
      <c r="DI28" s="126">
        <f>ROW()</f>
        <v>28</v>
      </c>
      <c r="DJ28" s="439" t="s">
        <v>258</v>
      </c>
      <c r="DK28"/>
      <c r="DL28" s="440">
        <f t="shared" ref="DL28:DV28" si="52">SUM(DL25:DL27)</f>
        <v>0</v>
      </c>
      <c r="DM28" s="440">
        <f t="shared" si="52"/>
        <v>0</v>
      </c>
      <c r="DN28" s="440">
        <f t="shared" si="52"/>
        <v>0</v>
      </c>
      <c r="DO28" s="440">
        <f t="shared" si="52"/>
        <v>4432284.8022039272</v>
      </c>
      <c r="DP28" s="440">
        <f t="shared" si="52"/>
        <v>4432284.8022039272</v>
      </c>
      <c r="DQ28" s="440">
        <f t="shared" si="52"/>
        <v>1742015.2007266018</v>
      </c>
      <c r="DR28" s="440">
        <f t="shared" si="52"/>
        <v>6174300.0029305285</v>
      </c>
      <c r="DS28" s="440">
        <f t="shared" si="52"/>
        <v>-771787.50036631664</v>
      </c>
      <c r="DT28" s="440">
        <f t="shared" si="52"/>
        <v>5402512.5025642123</v>
      </c>
      <c r="DU28" s="440">
        <f t="shared" si="52"/>
        <v>-1543575.0007326342</v>
      </c>
      <c r="DV28" s="440">
        <f t="shared" si="52"/>
        <v>3858937.5018315786</v>
      </c>
      <c r="DW28" s="440"/>
      <c r="DX28" s="440"/>
      <c r="DY28" s="126">
        <f>ROW()</f>
        <v>28</v>
      </c>
      <c r="DZ28" s="25" t="s">
        <v>121</v>
      </c>
      <c r="EA28"/>
      <c r="EB28" s="527">
        <v>0</v>
      </c>
      <c r="EC28" s="527">
        <v>0</v>
      </c>
      <c r="ED28" s="527">
        <f t="shared" ref="ED28:ED33" si="53">EB28+EC28</f>
        <v>0</v>
      </c>
      <c r="EE28" s="579">
        <v>-586266433.78019989</v>
      </c>
      <c r="EF28" s="579">
        <f t="shared" ref="EF28:EF33" si="54">ED28+EE28</f>
        <v>-586266433.78019989</v>
      </c>
      <c r="EG28" s="579">
        <v>0</v>
      </c>
      <c r="EH28" s="579">
        <f t="shared" ref="EH28:EH33" si="55">EF28+EG28</f>
        <v>-586266433.78019989</v>
      </c>
      <c r="EI28" s="579">
        <v>0</v>
      </c>
      <c r="EJ28" s="579">
        <f t="shared" ref="EJ28:EJ33" si="56">EH28+EI28</f>
        <v>-586266433.78019989</v>
      </c>
      <c r="EK28" s="579">
        <v>0</v>
      </c>
      <c r="EL28" s="579">
        <f t="shared" ref="EL28:EL33" si="57">EJ28+EK28</f>
        <v>-586266433.78019989</v>
      </c>
      <c r="EM28" s="527"/>
      <c r="EN28" s="527"/>
      <c r="EO28" s="126">
        <f>ROW()</f>
        <v>28</v>
      </c>
      <c r="EP28" s="557" t="s">
        <v>91</v>
      </c>
      <c r="EQ28" s="529"/>
      <c r="ER28" s="580">
        <f>-ER25-ER27</f>
        <v>-155592.40603887892</v>
      </c>
      <c r="ES28" s="580">
        <f t="shared" ref="ES28:FB28" si="58">-ES25-ES27</f>
        <v>155592.40603887892</v>
      </c>
      <c r="ET28" s="580">
        <f t="shared" si="58"/>
        <v>0</v>
      </c>
      <c r="EU28" s="580">
        <f t="shared" si="58"/>
        <v>0</v>
      </c>
      <c r="EV28" s="580">
        <f t="shared" si="58"/>
        <v>0</v>
      </c>
      <c r="EW28" s="580">
        <f t="shared" si="58"/>
        <v>0</v>
      </c>
      <c r="EX28" s="580">
        <f t="shared" si="58"/>
        <v>0</v>
      </c>
      <c r="EY28" s="580">
        <f t="shared" si="58"/>
        <v>104898.90465434764</v>
      </c>
      <c r="EZ28" s="580">
        <f t="shared" si="58"/>
        <v>104898.90465434764</v>
      </c>
      <c r="FA28" s="580">
        <f t="shared" si="58"/>
        <v>0</v>
      </c>
      <c r="FB28" s="580">
        <f t="shared" si="58"/>
        <v>104898.90465434764</v>
      </c>
      <c r="FC28" s="581"/>
      <c r="FD28" s="581"/>
      <c r="FE28" s="582"/>
      <c r="FF28"/>
      <c r="FG28"/>
      <c r="FH28"/>
      <c r="FI28"/>
      <c r="FJ28"/>
      <c r="FK28"/>
      <c r="FL28"/>
      <c r="FM28"/>
      <c r="FU28" s="126">
        <f>ROW()</f>
        <v>28</v>
      </c>
      <c r="FV28" s="359" t="s">
        <v>404</v>
      </c>
      <c r="FW28" s="532"/>
      <c r="FX28" s="543">
        <v>0</v>
      </c>
      <c r="FY28" s="360">
        <v>0</v>
      </c>
      <c r="FZ28" s="543">
        <v>-57957886.280000016</v>
      </c>
      <c r="GA28" s="360">
        <v>-2308249.6800000072</v>
      </c>
      <c r="GB28" s="543">
        <f>FZ28+GA28</f>
        <v>-60266135.960000023</v>
      </c>
      <c r="GC28" s="360">
        <v>-4616499.3600000143</v>
      </c>
      <c r="GD28" s="543">
        <f>GB28+GC28</f>
        <v>-64882635.320000038</v>
      </c>
      <c r="GE28" s="360">
        <v>-2308249.6800000072</v>
      </c>
      <c r="GF28" s="543">
        <f>GD28+GE28</f>
        <v>-67190885.000000045</v>
      </c>
      <c r="GG28" s="360">
        <v>-4616499.3600000143</v>
      </c>
      <c r="GH28" s="543">
        <f>GF28+GG28</f>
        <v>-71807384.360000059</v>
      </c>
      <c r="GI28" s="360"/>
      <c r="GJ28" s="543"/>
    </row>
    <row r="29" spans="1:192" ht="15.5" thickTop="1" thickBot="1" x14ac:dyDescent="0.4">
      <c r="A29" s="126">
        <f>ROW()</f>
        <v>29</v>
      </c>
      <c r="B29" s="131" t="s">
        <v>405</v>
      </c>
      <c r="C29" s="450"/>
      <c r="D29" s="541">
        <v>108522830.96000001</v>
      </c>
      <c r="E29" s="541">
        <v>0</v>
      </c>
      <c r="F29" s="541">
        <f>SUM(D29:E29)</f>
        <v>108522830.96000001</v>
      </c>
      <c r="G29" s="541">
        <v>0</v>
      </c>
      <c r="H29" s="541">
        <f>SUM(F29:G29)</f>
        <v>108522830.96000001</v>
      </c>
      <c r="I29" s="541">
        <v>0</v>
      </c>
      <c r="J29" s="541">
        <f t="shared" ref="J29:N30" si="59">SUM(H29:I29)</f>
        <v>108522830.96000001</v>
      </c>
      <c r="K29" s="541">
        <v>13540601.894337162</v>
      </c>
      <c r="L29" s="541">
        <f t="shared" si="59"/>
        <v>122063432.85433717</v>
      </c>
      <c r="M29" s="541">
        <v>-234683.18063247204</v>
      </c>
      <c r="N29" s="542">
        <f t="shared" si="59"/>
        <v>121828749.6737047</v>
      </c>
      <c r="O29" s="541"/>
      <c r="P29" s="541"/>
      <c r="Q29" s="126"/>
      <c r="AG29" s="126">
        <f>ROW()</f>
        <v>29</v>
      </c>
      <c r="AH29" s="160" t="s">
        <v>91</v>
      </c>
      <c r="AI29" s="160"/>
      <c r="AJ29" s="583">
        <f>-AJ26-AJ28</f>
        <v>-167530.56</v>
      </c>
      <c r="AK29" s="583">
        <f>-AK26-AK28</f>
        <v>167530.56</v>
      </c>
      <c r="AL29" s="583">
        <f t="shared" ref="AL29:AT29" si="60">-AL26-AL28</f>
        <v>0</v>
      </c>
      <c r="AM29" s="583">
        <f t="shared" si="60"/>
        <v>0</v>
      </c>
      <c r="AN29" s="583">
        <f t="shared" si="60"/>
        <v>0</v>
      </c>
      <c r="AO29" s="583">
        <f t="shared" si="60"/>
        <v>0</v>
      </c>
      <c r="AP29" s="583">
        <f t="shared" si="60"/>
        <v>0</v>
      </c>
      <c r="AQ29" s="583">
        <f t="shared" si="60"/>
        <v>12529.914132000002</v>
      </c>
      <c r="AR29" s="583">
        <f t="shared" si="60"/>
        <v>12529.914132000002</v>
      </c>
      <c r="AS29" s="583">
        <f t="shared" si="60"/>
        <v>0</v>
      </c>
      <c r="AT29" s="583">
        <f t="shared" si="60"/>
        <v>12529.914132000002</v>
      </c>
      <c r="AU29" s="583"/>
      <c r="AV29" s="583"/>
      <c r="AW29" s="126">
        <f>ROW()</f>
        <v>29</v>
      </c>
      <c r="AX29" s="136"/>
      <c r="AY29" s="132"/>
      <c r="AZ29" s="584"/>
      <c r="BA29" s="584"/>
      <c r="BB29" s="584"/>
      <c r="BC29" s="584"/>
      <c r="BD29" s="584"/>
      <c r="BE29" s="584"/>
      <c r="BF29" s="584"/>
      <c r="BG29" s="584"/>
      <c r="BH29" s="584"/>
      <c r="BI29" s="584"/>
      <c r="BJ29" s="584"/>
      <c r="BK29" s="584"/>
      <c r="BL29" s="584"/>
      <c r="BM29" s="126">
        <f>ROW()</f>
        <v>29</v>
      </c>
      <c r="BN29" s="451" t="s">
        <v>406</v>
      </c>
      <c r="BO29" s="135"/>
      <c r="BP29" s="212">
        <v>0</v>
      </c>
      <c r="BQ29" s="212"/>
      <c r="BR29" s="212">
        <v>0</v>
      </c>
      <c r="BS29" s="212">
        <v>0</v>
      </c>
      <c r="BT29" s="212">
        <f t="shared" si="11"/>
        <v>0</v>
      </c>
      <c r="BU29" s="212">
        <v>0</v>
      </c>
      <c r="BV29" s="212">
        <f t="shared" si="12"/>
        <v>0</v>
      </c>
      <c r="BW29" s="212">
        <v>0</v>
      </c>
      <c r="BX29" s="212">
        <f t="shared" si="13"/>
        <v>0</v>
      </c>
      <c r="BY29" s="212">
        <v>0</v>
      </c>
      <c r="BZ29" s="212">
        <f t="shared" si="14"/>
        <v>0</v>
      </c>
      <c r="CA29" s="212"/>
      <c r="CB29" s="212"/>
      <c r="CC29" s="126">
        <f>ROW()</f>
        <v>29</v>
      </c>
      <c r="CD29" s="160" t="s">
        <v>91</v>
      </c>
      <c r="CE29" s="160"/>
      <c r="CF29" s="583">
        <f t="shared" ref="CF29:CP29" si="61">-CF26-CF28</f>
        <v>-78257.771299999993</v>
      </c>
      <c r="CG29" s="583">
        <f t="shared" si="61"/>
        <v>78257.771299999993</v>
      </c>
      <c r="CH29" s="583">
        <f t="shared" si="61"/>
        <v>0</v>
      </c>
      <c r="CI29" s="583">
        <f t="shared" si="61"/>
        <v>33733.560899999982</v>
      </c>
      <c r="CJ29" s="583">
        <f t="shared" si="61"/>
        <v>33733.560899999982</v>
      </c>
      <c r="CK29" s="583">
        <f t="shared" si="61"/>
        <v>0</v>
      </c>
      <c r="CL29" s="583">
        <f t="shared" si="61"/>
        <v>33733.560899999982</v>
      </c>
      <c r="CM29" s="583">
        <f t="shared" si="61"/>
        <v>-11244.520300000051</v>
      </c>
      <c r="CN29" s="583">
        <f t="shared" si="61"/>
        <v>22489.040599999931</v>
      </c>
      <c r="CO29" s="583">
        <f t="shared" si="61"/>
        <v>-78711.642099999939</v>
      </c>
      <c r="CP29" s="583">
        <f t="shared" si="61"/>
        <v>-56222.601500000004</v>
      </c>
      <c r="CQ29" s="583"/>
      <c r="CR29" s="583"/>
      <c r="CS29" s="126">
        <f>ROW()</f>
        <v>29</v>
      </c>
      <c r="CT29" s="136"/>
      <c r="CU29" s="132"/>
      <c r="CV29" s="584"/>
      <c r="CW29" s="584"/>
      <c r="CX29" s="584"/>
      <c r="CY29" s="584"/>
      <c r="CZ29" s="584"/>
      <c r="DA29" s="584"/>
      <c r="DB29" s="584"/>
      <c r="DC29" s="584"/>
      <c r="DD29" s="584"/>
      <c r="DE29" s="584"/>
      <c r="DF29" s="584"/>
      <c r="DG29" s="584"/>
      <c r="DH29" s="584"/>
      <c r="DI29" s="126">
        <f>ROW()</f>
        <v>29</v>
      </c>
      <c r="DJ29" s="451"/>
      <c r="DK29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126">
        <f>ROW()</f>
        <v>29</v>
      </c>
      <c r="DZ29" s="25" t="s">
        <v>407</v>
      </c>
      <c r="EA29"/>
      <c r="EB29" s="527">
        <v>0</v>
      </c>
      <c r="EC29" s="527">
        <v>0</v>
      </c>
      <c r="ED29" s="527">
        <f t="shared" si="53"/>
        <v>0</v>
      </c>
      <c r="EE29" s="579">
        <v>425614002.01417077</v>
      </c>
      <c r="EF29" s="579">
        <f t="shared" si="54"/>
        <v>425614002.01417077</v>
      </c>
      <c r="EG29" s="579">
        <v>40282816.14375639</v>
      </c>
      <c r="EH29" s="579">
        <f t="shared" si="55"/>
        <v>465896818.15792716</v>
      </c>
      <c r="EI29" s="579">
        <v>16338345.268717885</v>
      </c>
      <c r="EJ29" s="579">
        <f t="shared" si="56"/>
        <v>482235163.42664504</v>
      </c>
      <c r="EK29" s="579">
        <v>33160079.443679512</v>
      </c>
      <c r="EL29" s="579">
        <f t="shared" si="57"/>
        <v>515395242.87032455</v>
      </c>
      <c r="EM29" s="527"/>
      <c r="EN29" s="527"/>
      <c r="EO29" s="126">
        <f>ROW()</f>
        <v>29</v>
      </c>
      <c r="EP29"/>
      <c r="EQ29"/>
      <c r="ER29" s="27"/>
      <c r="ES29" s="27"/>
      <c r="ET29" s="27"/>
      <c r="EU29" s="27"/>
      <c r="EV29" s="27"/>
      <c r="EW29" s="27"/>
      <c r="EX29" s="27"/>
      <c r="EY29" s="27"/>
      <c r="EZ29" s="77"/>
      <c r="FA29" s="77"/>
      <c r="FB29" s="77"/>
      <c r="FC29" s="77"/>
      <c r="FD29" s="77"/>
      <c r="FE29" s="582"/>
      <c r="FF29"/>
      <c r="FG29"/>
      <c r="FH29"/>
      <c r="FI29"/>
      <c r="FJ29"/>
      <c r="FK29"/>
      <c r="FL29"/>
      <c r="FM29"/>
      <c r="FU29" s="126">
        <f>ROW()</f>
        <v>29</v>
      </c>
      <c r="FV29" s="359" t="s">
        <v>408</v>
      </c>
      <c r="FW29" s="532"/>
      <c r="FX29" s="543">
        <v>0</v>
      </c>
      <c r="FY29" s="360">
        <v>0</v>
      </c>
      <c r="FZ29" s="543">
        <v>-9874746.4700000044</v>
      </c>
      <c r="GA29" s="360">
        <v>-572496.90000000224</v>
      </c>
      <c r="GB29" s="543">
        <f>FZ29+GA29</f>
        <v>-10447243.370000007</v>
      </c>
      <c r="GC29" s="360">
        <v>-1144993.8000000045</v>
      </c>
      <c r="GD29" s="543">
        <f>GB29+GC29</f>
        <v>-11592237.170000011</v>
      </c>
      <c r="GE29" s="360">
        <v>-572496.90000000224</v>
      </c>
      <c r="GF29" s="543">
        <f>GD29+GE29</f>
        <v>-12164734.070000013</v>
      </c>
      <c r="GG29" s="360">
        <v>-1144993.8000000045</v>
      </c>
      <c r="GH29" s="543">
        <f>GF29+GG29</f>
        <v>-13309727.870000018</v>
      </c>
      <c r="GI29" s="360"/>
      <c r="GJ29" s="543"/>
    </row>
    <row r="30" spans="1:192" ht="15.5" thickTop="1" thickBot="1" x14ac:dyDescent="0.4">
      <c r="A30" s="126">
        <f>ROW()</f>
        <v>30</v>
      </c>
      <c r="B30" s="251" t="s">
        <v>409</v>
      </c>
      <c r="C30" s="450"/>
      <c r="D30" s="541">
        <v>591568.35</v>
      </c>
      <c r="E30" s="541">
        <v>0</v>
      </c>
      <c r="F30" s="541">
        <f>SUM(D30:E30)</f>
        <v>591568.35</v>
      </c>
      <c r="G30" s="541">
        <v>0</v>
      </c>
      <c r="H30" s="541">
        <f>SUM(F30:G30)</f>
        <v>591568.35</v>
      </c>
      <c r="I30" s="541">
        <v>0</v>
      </c>
      <c r="J30" s="541">
        <f t="shared" si="59"/>
        <v>591568.35</v>
      </c>
      <c r="K30" s="541">
        <v>0</v>
      </c>
      <c r="L30" s="541">
        <f t="shared" si="59"/>
        <v>591568.35</v>
      </c>
      <c r="M30" s="541">
        <v>0</v>
      </c>
      <c r="N30" s="541">
        <f t="shared" si="59"/>
        <v>591568.35</v>
      </c>
      <c r="O30" s="541"/>
      <c r="P30" s="541"/>
      <c r="Q30" s="126"/>
      <c r="AW30" s="126">
        <f>ROW()</f>
        <v>30</v>
      </c>
      <c r="AX30" s="136" t="s">
        <v>91</v>
      </c>
      <c r="AY30" s="132"/>
      <c r="AZ30" s="342">
        <f t="shared" ref="AZ30:BJ30" si="62">-SUM(AZ26:AZ28)</f>
        <v>-8373359.8867000006</v>
      </c>
      <c r="BA30" s="342">
        <f t="shared" si="62"/>
        <v>-745895.0162666667</v>
      </c>
      <c r="BB30" s="342">
        <f t="shared" si="62"/>
        <v>-9119254.9029666632</v>
      </c>
      <c r="BC30" s="342">
        <f t="shared" si="62"/>
        <v>0</v>
      </c>
      <c r="BD30" s="342">
        <f t="shared" si="62"/>
        <v>-9119254.9029666632</v>
      </c>
      <c r="BE30" s="342">
        <f t="shared" si="62"/>
        <v>0</v>
      </c>
      <c r="BF30" s="342">
        <f t="shared" si="62"/>
        <v>-9119254.9029666632</v>
      </c>
      <c r="BG30" s="342">
        <f t="shared" si="62"/>
        <v>827173.50134999724</v>
      </c>
      <c r="BH30" s="342">
        <f t="shared" si="62"/>
        <v>-8292081.4016166674</v>
      </c>
      <c r="BI30" s="342">
        <f t="shared" si="62"/>
        <v>0</v>
      </c>
      <c r="BJ30" s="342">
        <f t="shared" si="62"/>
        <v>-8292081.4016166674</v>
      </c>
      <c r="BK30" s="342"/>
      <c r="BL30" s="342"/>
      <c r="BM30" s="126">
        <f>ROW()</f>
        <v>30</v>
      </c>
      <c r="BN30" s="451" t="s">
        <v>410</v>
      </c>
      <c r="BO30" s="135"/>
      <c r="BP30" s="212">
        <v>0</v>
      </c>
      <c r="BQ30" s="212"/>
      <c r="BR30" s="212">
        <v>0</v>
      </c>
      <c r="BS30" s="212">
        <v>0</v>
      </c>
      <c r="BT30" s="212">
        <f t="shared" si="11"/>
        <v>0</v>
      </c>
      <c r="BU30" s="212">
        <v>0</v>
      </c>
      <c r="BV30" s="212">
        <f t="shared" si="12"/>
        <v>0</v>
      </c>
      <c r="BW30" s="212">
        <v>0</v>
      </c>
      <c r="BX30" s="212">
        <f t="shared" si="13"/>
        <v>0</v>
      </c>
      <c r="BY30" s="212">
        <v>0</v>
      </c>
      <c r="BZ30" s="212">
        <f t="shared" si="14"/>
        <v>0</v>
      </c>
      <c r="CA30" s="212"/>
      <c r="CB30" s="212"/>
      <c r="CC30" s="126"/>
      <c r="CD30"/>
      <c r="CE30"/>
      <c r="CF30"/>
      <c r="CG30"/>
      <c r="CH30"/>
      <c r="CI30"/>
      <c r="CJ30"/>
      <c r="CK30"/>
      <c r="CL30"/>
      <c r="CM30"/>
      <c r="CN30"/>
      <c r="CO30" s="273"/>
      <c r="CP30" s="273"/>
      <c r="CQ30" s="273"/>
      <c r="CR30" s="273"/>
      <c r="CS30" s="126">
        <f>ROW()</f>
        <v>30</v>
      </c>
      <c r="CT30" s="136" t="s">
        <v>91</v>
      </c>
      <c r="CU30" s="132"/>
      <c r="CV30" s="342">
        <f>-SUM(CV26:CV28)</f>
        <v>-18048646.851800002</v>
      </c>
      <c r="CW30" s="342">
        <f t="shared" ref="CW30:CZ30" si="63">-SUM(CW26:CW28)</f>
        <v>789966.53717999777</v>
      </c>
      <c r="CX30" s="342">
        <f t="shared" si="63"/>
        <v>-17258680.314620003</v>
      </c>
      <c r="CY30" s="342">
        <f t="shared" si="63"/>
        <v>0</v>
      </c>
      <c r="CZ30" s="342">
        <f t="shared" si="63"/>
        <v>-17258680.314620003</v>
      </c>
      <c r="DA30" s="342">
        <f>+DB30-CZ30</f>
        <v>0</v>
      </c>
      <c r="DB30" s="342">
        <f t="shared" ref="DB30" si="64">-SUM(DB26:DB28)</f>
        <v>-17258680.314620003</v>
      </c>
      <c r="DC30" s="342">
        <f>+DD30-DB30</f>
        <v>-9794940.0194749981</v>
      </c>
      <c r="DD30" s="342">
        <f t="shared" ref="DD30" si="65">-SUM(DD26:DD28)</f>
        <v>-27053620.334095001</v>
      </c>
      <c r="DE30" s="342">
        <f>+DF30-DD30</f>
        <v>0</v>
      </c>
      <c r="DF30" s="342">
        <f t="shared" ref="DF30" si="66">-SUM(DF26:DF28)</f>
        <v>-27053620.334095001</v>
      </c>
      <c r="DG30" s="342"/>
      <c r="DH30" s="342"/>
      <c r="DI30" s="126">
        <f>ROW()</f>
        <v>30</v>
      </c>
      <c r="DJ30" s="451" t="s">
        <v>411</v>
      </c>
      <c r="DK30"/>
      <c r="DL30" s="452">
        <f t="shared" ref="DL30:DV30" si="67">DL22+DL28</f>
        <v>0</v>
      </c>
      <c r="DM30" s="452">
        <f t="shared" si="67"/>
        <v>0</v>
      </c>
      <c r="DN30" s="452">
        <f t="shared" si="67"/>
        <v>0</v>
      </c>
      <c r="DO30" s="452">
        <f t="shared" si="67"/>
        <v>4432284.8022039272</v>
      </c>
      <c r="DP30" s="452">
        <f t="shared" si="67"/>
        <v>4432284.8022039272</v>
      </c>
      <c r="DQ30" s="452">
        <f t="shared" si="67"/>
        <v>1742015.2007266018</v>
      </c>
      <c r="DR30" s="452">
        <f t="shared" si="67"/>
        <v>6174300.0029305285</v>
      </c>
      <c r="DS30" s="452">
        <f t="shared" si="67"/>
        <v>-771787.50036631664</v>
      </c>
      <c r="DT30" s="452">
        <f t="shared" si="67"/>
        <v>5402512.5025642123</v>
      </c>
      <c r="DU30" s="452">
        <f t="shared" si="67"/>
        <v>-1543575.0007326342</v>
      </c>
      <c r="DV30" s="452">
        <f t="shared" si="67"/>
        <v>3858937.5018315786</v>
      </c>
      <c r="DW30" s="452"/>
      <c r="DX30" s="452"/>
      <c r="DY30" s="126">
        <f>ROW()</f>
        <v>30</v>
      </c>
      <c r="DZ30" s="25" t="s">
        <v>412</v>
      </c>
      <c r="EA30"/>
      <c r="EB30" s="527">
        <v>0</v>
      </c>
      <c r="EC30" s="527">
        <v>0</v>
      </c>
      <c r="ED30" s="527">
        <f t="shared" si="53"/>
        <v>0</v>
      </c>
      <c r="EE30" s="527">
        <v>-3325301.91</v>
      </c>
      <c r="EF30" s="527">
        <f t="shared" si="54"/>
        <v>-3325301.91</v>
      </c>
      <c r="EG30" s="527">
        <v>-884532.96</v>
      </c>
      <c r="EH30" s="527">
        <f t="shared" si="55"/>
        <v>-4209834.87</v>
      </c>
      <c r="EI30" s="527">
        <v>-2038434.6399999997</v>
      </c>
      <c r="EJ30" s="527">
        <f t="shared" si="56"/>
        <v>-6248269.5099999998</v>
      </c>
      <c r="EK30" s="527">
        <v>-11423246.809999997</v>
      </c>
      <c r="EL30" s="527">
        <f t="shared" si="57"/>
        <v>-17671516.319999997</v>
      </c>
      <c r="EM30" s="527"/>
      <c r="EN30" s="527"/>
      <c r="EO30" s="126">
        <f>ROW()</f>
        <v>30</v>
      </c>
      <c r="EP30" s="399" t="s">
        <v>262</v>
      </c>
      <c r="EQ30"/>
      <c r="ER30"/>
      <c r="ES30"/>
      <c r="ET30"/>
      <c r="EU30"/>
      <c r="EV30"/>
      <c r="EW30"/>
      <c r="EX30"/>
      <c r="EY30"/>
      <c r="FE30" s="582"/>
      <c r="FF30"/>
      <c r="FG30"/>
      <c r="FH30"/>
      <c r="FI30"/>
      <c r="FJ30"/>
      <c r="FK30"/>
      <c r="FL30"/>
      <c r="FM30"/>
      <c r="FU30" s="126">
        <f>ROW()</f>
        <v>30</v>
      </c>
      <c r="FV30" s="359" t="s">
        <v>413</v>
      </c>
      <c r="FW30" s="532"/>
      <c r="FX30" s="560">
        <f>SUM(FX27:FX29)</f>
        <v>0</v>
      </c>
      <c r="FY30" s="560">
        <f t="shared" ref="FY30:GH30" si="68">SUM(FY27:FY29)</f>
        <v>0</v>
      </c>
      <c r="FZ30" s="560">
        <f t="shared" si="68"/>
        <v>-140918021.41000003</v>
      </c>
      <c r="GA30" s="560">
        <f t="shared" si="68"/>
        <v>-4207196.5800000094</v>
      </c>
      <c r="GB30" s="560">
        <f t="shared" si="68"/>
        <v>-145125217.99000001</v>
      </c>
      <c r="GC30" s="560">
        <f t="shared" si="68"/>
        <v>-7972251.3400000408</v>
      </c>
      <c r="GD30" s="560">
        <f t="shared" si="68"/>
        <v>-153097469.33000007</v>
      </c>
      <c r="GE30" s="560">
        <f t="shared" si="68"/>
        <v>-2880746.5800000094</v>
      </c>
      <c r="GF30" s="560">
        <f t="shared" si="68"/>
        <v>-155978215.91000009</v>
      </c>
      <c r="GG30" s="560">
        <f t="shared" si="68"/>
        <v>-5761493.1600000188</v>
      </c>
      <c r="GH30" s="560">
        <f t="shared" si="68"/>
        <v>-161739709.07000008</v>
      </c>
      <c r="GI30" s="560"/>
      <c r="GJ30" s="560"/>
    </row>
    <row r="31" spans="1:192" ht="15" thickTop="1" x14ac:dyDescent="0.35">
      <c r="A31" s="126">
        <f>ROW()</f>
        <v>31</v>
      </c>
      <c r="B31" s="251" t="s">
        <v>414</v>
      </c>
      <c r="C31" s="450"/>
      <c r="D31" s="541">
        <v>-4679929.3499999996</v>
      </c>
      <c r="E31" s="541">
        <v>0</v>
      </c>
      <c r="F31" s="541">
        <f>SUM(D31:E31)</f>
        <v>-4679929.3499999996</v>
      </c>
      <c r="G31" s="541">
        <v>0</v>
      </c>
      <c r="H31" s="541">
        <f>SUM(F31:G31)</f>
        <v>-4679929.3499999996</v>
      </c>
      <c r="I31" s="541">
        <v>0</v>
      </c>
      <c r="J31" s="541">
        <f>SUM(H31:I31)</f>
        <v>-4679929.3499999996</v>
      </c>
      <c r="K31" s="541">
        <v>-286443.41059209127</v>
      </c>
      <c r="L31" s="541">
        <f>SUM(J31:K31)</f>
        <v>-4966372.7605920909</v>
      </c>
      <c r="M31" s="541">
        <v>-149371.90150479879</v>
      </c>
      <c r="N31" s="541">
        <f>SUM(L31:M31)</f>
        <v>-5115744.6620968897</v>
      </c>
      <c r="O31" s="541"/>
      <c r="P31" s="541"/>
      <c r="Q31" s="126"/>
      <c r="AW31" s="126"/>
      <c r="AX31" s="136"/>
      <c r="AY31" s="132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26">
        <f>ROW()</f>
        <v>31</v>
      </c>
      <c r="BN31" s="451" t="s">
        <v>415</v>
      </c>
      <c r="BO31" s="135"/>
      <c r="BP31" s="212">
        <v>0</v>
      </c>
      <c r="BQ31" s="212"/>
      <c r="BR31" s="212">
        <v>-793.65</v>
      </c>
      <c r="BS31" s="212">
        <v>793.65</v>
      </c>
      <c r="BT31" s="212">
        <f t="shared" ref="BT31:BT36" si="69">SUM(BR31:BS31)</f>
        <v>0</v>
      </c>
      <c r="BU31" s="212">
        <v>0</v>
      </c>
      <c r="BV31" s="212">
        <f t="shared" ref="BV31:BV36" si="70">SUM(BT31:BU31)</f>
        <v>0</v>
      </c>
      <c r="BW31" s="212">
        <v>0</v>
      </c>
      <c r="BX31" s="212">
        <f t="shared" ref="BX31:BX36" si="71">SUM(BV31:BW31)</f>
        <v>0</v>
      </c>
      <c r="BY31" s="212">
        <v>0</v>
      </c>
      <c r="BZ31" s="212">
        <f t="shared" ref="BZ31:BZ36" si="72">SUM(BX31:BY31)</f>
        <v>0</v>
      </c>
      <c r="CA31" s="212"/>
      <c r="CB31" s="212"/>
      <c r="CC31" s="126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 s="126"/>
      <c r="CT31" s="136"/>
      <c r="CU31" s="132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26">
        <f>ROW()</f>
        <v>31</v>
      </c>
      <c r="DJ31" s="451"/>
      <c r="DK31"/>
      <c r="DL31" s="543"/>
      <c r="DM31" s="543"/>
      <c r="DN31" s="543"/>
      <c r="DO31" s="543"/>
      <c r="DP31" s="543"/>
      <c r="DQ31" s="543"/>
      <c r="DR31" s="543"/>
      <c r="DS31" s="543"/>
      <c r="DT31" s="543"/>
      <c r="DU31" s="543"/>
      <c r="DV31" s="543"/>
      <c r="DW31" s="543"/>
      <c r="DX31" s="543"/>
      <c r="DY31" s="126">
        <f>ROW()</f>
        <v>31</v>
      </c>
      <c r="DZ31" s="25" t="s">
        <v>416</v>
      </c>
      <c r="EA31"/>
      <c r="EB31" s="527">
        <v>0</v>
      </c>
      <c r="EC31" s="527">
        <v>0</v>
      </c>
      <c r="ED31" s="527">
        <f t="shared" si="53"/>
        <v>0</v>
      </c>
      <c r="EE31" s="527">
        <v>82656.260000000009</v>
      </c>
      <c r="EF31" s="527">
        <f t="shared" si="54"/>
        <v>82656.260000000009</v>
      </c>
      <c r="EG31" s="527">
        <v>300610.26000000007</v>
      </c>
      <c r="EH31" s="527">
        <f t="shared" si="55"/>
        <v>383266.52000000008</v>
      </c>
      <c r="EI31" s="527">
        <v>199810.23999999982</v>
      </c>
      <c r="EJ31" s="527">
        <f t="shared" si="56"/>
        <v>583076.75999999989</v>
      </c>
      <c r="EK31" s="527">
        <v>770345.16000000027</v>
      </c>
      <c r="EL31" s="527">
        <f t="shared" si="57"/>
        <v>1353421.9200000002</v>
      </c>
      <c r="EM31" s="527"/>
      <c r="EN31" s="527"/>
      <c r="EO31" s="582"/>
      <c r="EP31"/>
      <c r="EQ31"/>
      <c r="ER31"/>
      <c r="ES31"/>
      <c r="ET31"/>
      <c r="EU31"/>
      <c r="EV31"/>
      <c r="EW31"/>
      <c r="EX31"/>
      <c r="EY31"/>
      <c r="FE31" s="582"/>
      <c r="FF31"/>
      <c r="FG31"/>
      <c r="FH31"/>
      <c r="FI31"/>
      <c r="FJ31"/>
      <c r="FK31"/>
      <c r="FL31"/>
      <c r="FM31"/>
      <c r="FU31" s="126">
        <f>ROW()</f>
        <v>31</v>
      </c>
      <c r="FV31" s="359"/>
      <c r="FW31" s="532"/>
      <c r="FX31" s="543"/>
      <c r="FY31" s="360"/>
      <c r="FZ31" s="543"/>
      <c r="GA31" s="360"/>
      <c r="GB31" s="543"/>
      <c r="GC31" s="360"/>
      <c r="GD31" s="543"/>
      <c r="GE31" s="360"/>
      <c r="GF31" s="543"/>
      <c r="GG31" s="360"/>
      <c r="GH31" s="543"/>
      <c r="GI31" s="360"/>
      <c r="GJ31" s="543"/>
    </row>
    <row r="32" spans="1:192" ht="15" thickBot="1" x14ac:dyDescent="0.4">
      <c r="A32" s="126">
        <f>ROW()</f>
        <v>32</v>
      </c>
      <c r="B32" s="251" t="s">
        <v>417</v>
      </c>
      <c r="C32" s="450"/>
      <c r="D32" s="541">
        <v>0</v>
      </c>
      <c r="E32" s="541">
        <v>4094424</v>
      </c>
      <c r="F32" s="541">
        <f>SUM(D32:E32)</f>
        <v>4094424</v>
      </c>
      <c r="G32" s="541">
        <v>0</v>
      </c>
      <c r="H32" s="541">
        <f>SUM(F32:G32)</f>
        <v>4094424</v>
      </c>
      <c r="I32" s="541">
        <v>0</v>
      </c>
      <c r="J32" s="541">
        <f>SUM(H32:I32)</f>
        <v>4094424</v>
      </c>
      <c r="K32" s="541">
        <v>0</v>
      </c>
      <c r="L32" s="541">
        <f>SUM(J32:K32)</f>
        <v>4094424</v>
      </c>
      <c r="M32" s="541">
        <v>11217.600000000093</v>
      </c>
      <c r="N32" s="541">
        <f>SUM(L32:M32)</f>
        <v>4105641.6</v>
      </c>
      <c r="O32" s="541"/>
      <c r="P32" s="541"/>
      <c r="Q32" s="126"/>
      <c r="AW32" s="126"/>
      <c r="AX32" s="136"/>
      <c r="AY32" s="132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26">
        <f>ROW()</f>
        <v>32</v>
      </c>
      <c r="BN32" s="451" t="s">
        <v>418</v>
      </c>
      <c r="BO32" s="135"/>
      <c r="BP32" s="212">
        <v>0</v>
      </c>
      <c r="BQ32" s="212"/>
      <c r="BR32" s="212">
        <v>1199321.29</v>
      </c>
      <c r="BS32" s="212">
        <v>-473254.35294126032</v>
      </c>
      <c r="BT32" s="212">
        <f t="shared" si="69"/>
        <v>726066.93705873971</v>
      </c>
      <c r="BU32" s="212">
        <v>-484044.62470582663</v>
      </c>
      <c r="BV32" s="212">
        <f t="shared" si="70"/>
        <v>242022.31235291308</v>
      </c>
      <c r="BW32" s="212">
        <v>-181516.7342646847</v>
      </c>
      <c r="BX32" s="212">
        <f t="shared" si="71"/>
        <v>60505.578088228387</v>
      </c>
      <c r="BY32" s="212">
        <v>-60505.578088228387</v>
      </c>
      <c r="BZ32" s="212">
        <f t="shared" si="72"/>
        <v>0</v>
      </c>
      <c r="CA32" s="212"/>
      <c r="CB32" s="212"/>
      <c r="CC32" s="126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 s="126"/>
      <c r="CT32" s="136"/>
      <c r="CU32" s="132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26">
        <f>ROW()</f>
        <v>32</v>
      </c>
      <c r="DJ32" s="459" t="s">
        <v>419</v>
      </c>
      <c r="DK32"/>
      <c r="DL32" s="543"/>
      <c r="DM32" s="543"/>
      <c r="DN32" s="543"/>
      <c r="DO32" s="543"/>
      <c r="DP32" s="543"/>
      <c r="DQ32" s="543"/>
      <c r="DR32" s="543"/>
      <c r="DS32" s="543"/>
      <c r="DT32" s="543"/>
      <c r="DU32" s="543"/>
      <c r="DV32" s="543"/>
      <c r="DW32" s="543"/>
      <c r="DX32" s="543"/>
      <c r="DY32" s="126">
        <f>ROW()</f>
        <v>32</v>
      </c>
      <c r="DZ32" s="4" t="s">
        <v>420</v>
      </c>
      <c r="EA32"/>
      <c r="EB32" s="527">
        <v>0</v>
      </c>
      <c r="EC32" s="527">
        <v>0</v>
      </c>
      <c r="ED32" s="527">
        <f t="shared" si="53"/>
        <v>0</v>
      </c>
      <c r="EE32" s="579">
        <v>32062026.886496246</v>
      </c>
      <c r="EF32" s="579">
        <f t="shared" si="54"/>
        <v>32062026.886496246</v>
      </c>
      <c r="EG32" s="579">
        <v>-10942282.029321931</v>
      </c>
      <c r="EH32" s="579">
        <f t="shared" si="55"/>
        <v>21119744.857174315</v>
      </c>
      <c r="EI32" s="579">
        <v>-4251957.5762557089</v>
      </c>
      <c r="EJ32" s="579">
        <f t="shared" si="56"/>
        <v>16867787.280918606</v>
      </c>
      <c r="EK32" s="579">
        <v>-8906162.8006464317</v>
      </c>
      <c r="EL32" s="579">
        <f t="shared" si="57"/>
        <v>7961624.4802721739</v>
      </c>
      <c r="EM32" s="527"/>
      <c r="EN32" s="527"/>
      <c r="EO32" s="582"/>
      <c r="EP32"/>
      <c r="EQ32"/>
      <c r="ER32"/>
      <c r="ES32"/>
      <c r="ET32"/>
      <c r="EU32"/>
      <c r="EV32"/>
      <c r="EW32"/>
      <c r="EX32"/>
      <c r="EY32"/>
      <c r="FE32" s="582"/>
      <c r="FF32"/>
      <c r="FG32"/>
      <c r="FH32"/>
      <c r="FI32"/>
      <c r="FJ32"/>
      <c r="FK32"/>
      <c r="FL32"/>
      <c r="FM32"/>
      <c r="FU32" s="126">
        <f>ROW()</f>
        <v>32</v>
      </c>
      <c r="FV32" s="451" t="s">
        <v>232</v>
      </c>
      <c r="FW32" s="532"/>
      <c r="FX32" s="585">
        <f t="shared" ref="FX32:GH32" si="73">FX24+FX30</f>
        <v>0</v>
      </c>
      <c r="FY32" s="585">
        <f t="shared" si="73"/>
        <v>0</v>
      </c>
      <c r="FZ32" s="585">
        <f t="shared" si="73"/>
        <v>123674790.29999998</v>
      </c>
      <c r="GA32" s="585">
        <f t="shared" si="73"/>
        <v>-4207196.5800000094</v>
      </c>
      <c r="GB32" s="585">
        <f t="shared" si="73"/>
        <v>119467593.72</v>
      </c>
      <c r="GC32" s="585">
        <f t="shared" si="73"/>
        <v>-7972251.3400000408</v>
      </c>
      <c r="GD32" s="585">
        <f t="shared" si="73"/>
        <v>111495342.37999994</v>
      </c>
      <c r="GE32" s="585">
        <f t="shared" si="73"/>
        <v>-2880746.5800000094</v>
      </c>
      <c r="GF32" s="585">
        <f t="shared" si="73"/>
        <v>108614595.79999992</v>
      </c>
      <c r="GG32" s="585">
        <f t="shared" si="73"/>
        <v>-5761493.1600000188</v>
      </c>
      <c r="GH32" s="585">
        <f t="shared" si="73"/>
        <v>102853102.63999993</v>
      </c>
      <c r="GI32" s="585"/>
      <c r="GJ32" s="585"/>
    </row>
    <row r="33" spans="1:192" ht="15" thickTop="1" x14ac:dyDescent="0.35">
      <c r="A33" s="126">
        <f>ROW()</f>
        <v>33</v>
      </c>
      <c r="B33" s="251" t="s">
        <v>394</v>
      </c>
      <c r="C33" s="450"/>
      <c r="D33" s="572">
        <f t="shared" ref="D33:N33" si="74">SUM(D26:D32)</f>
        <v>852118902.26999998</v>
      </c>
      <c r="E33" s="572">
        <f t="shared" si="74"/>
        <v>10300467.056084067</v>
      </c>
      <c r="F33" s="572">
        <f t="shared" si="74"/>
        <v>862419369.32608414</v>
      </c>
      <c r="G33" s="572">
        <f t="shared" si="74"/>
        <v>0</v>
      </c>
      <c r="H33" s="572">
        <f t="shared" si="74"/>
        <v>862419369.32608414</v>
      </c>
      <c r="I33" s="572">
        <f t="shared" si="74"/>
        <v>0</v>
      </c>
      <c r="J33" s="572">
        <f t="shared" si="74"/>
        <v>862419369.32608414</v>
      </c>
      <c r="K33" s="572">
        <f t="shared" si="74"/>
        <v>154467697.29383254</v>
      </c>
      <c r="L33" s="572">
        <f t="shared" si="74"/>
        <v>1016887066.6199167</v>
      </c>
      <c r="M33" s="572">
        <f t="shared" si="74"/>
        <v>14963667.747202979</v>
      </c>
      <c r="N33" s="572">
        <f t="shared" si="74"/>
        <v>1031850734.3671196</v>
      </c>
      <c r="O33" s="572"/>
      <c r="P33" s="572"/>
      <c r="Q33" s="126"/>
      <c r="AW33" s="126"/>
      <c r="AX33" s="136"/>
      <c r="AY33" s="132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26">
        <f>ROW()</f>
        <v>33</v>
      </c>
      <c r="BN33" s="451" t="s">
        <v>421</v>
      </c>
      <c r="BO33" s="135"/>
      <c r="BP33" s="212">
        <v>0</v>
      </c>
      <c r="BQ33" s="212"/>
      <c r="BR33" s="212">
        <v>-8107003.3600000013</v>
      </c>
      <c r="BS33" s="212">
        <v>1780958.8703654874</v>
      </c>
      <c r="BT33" s="212">
        <f t="shared" si="69"/>
        <v>-6326044.4896345139</v>
      </c>
      <c r="BU33" s="212">
        <v>3653578.0916662309</v>
      </c>
      <c r="BV33" s="212">
        <f t="shared" si="70"/>
        <v>-2672466.3979682829</v>
      </c>
      <c r="BW33" s="212">
        <v>1739056.3643443834</v>
      </c>
      <c r="BX33" s="212">
        <f t="shared" si="71"/>
        <v>-933410.03362389957</v>
      </c>
      <c r="BY33" s="212">
        <v>933410.01812390168</v>
      </c>
      <c r="BZ33" s="212">
        <f t="shared" si="72"/>
        <v>-1.549999788403511E-2</v>
      </c>
      <c r="CA33" s="212"/>
      <c r="CB33" s="212"/>
      <c r="CC33" s="126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 s="126"/>
      <c r="CT33" s="136"/>
      <c r="CU33" s="132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26">
        <f>ROW()</f>
        <v>33</v>
      </c>
      <c r="DJ33" s="359" t="s">
        <v>422</v>
      </c>
      <c r="DK33"/>
      <c r="DL33" s="543">
        <v>58170.11</v>
      </c>
      <c r="DM33" s="543">
        <v>0</v>
      </c>
      <c r="DN33" s="543">
        <f>SUM(DL33:DM33)</f>
        <v>58170.11</v>
      </c>
      <c r="DO33" s="543">
        <f>-DN33</f>
        <v>-58170.11</v>
      </c>
      <c r="DP33" s="543">
        <f>SUM(DN33:DO33)</f>
        <v>0</v>
      </c>
      <c r="DQ33" s="543"/>
      <c r="DR33" s="543">
        <f>SUM(DP33:DQ33)</f>
        <v>0</v>
      </c>
      <c r="DS33" s="543"/>
      <c r="DT33" s="543">
        <f>SUM(DR33:DS33)</f>
        <v>0</v>
      </c>
      <c r="DU33" s="543"/>
      <c r="DV33" s="543">
        <f>SUM(DT33:DU33)</f>
        <v>0</v>
      </c>
      <c r="DW33" s="543"/>
      <c r="DX33" s="543"/>
      <c r="DY33" s="126">
        <f>ROW()</f>
        <v>33</v>
      </c>
      <c r="DZ33" s="4" t="s">
        <v>423</v>
      </c>
      <c r="EA33"/>
      <c r="EB33" s="527">
        <v>0</v>
      </c>
      <c r="EC33" s="527">
        <v>0</v>
      </c>
      <c r="ED33" s="527">
        <f t="shared" si="53"/>
        <v>0</v>
      </c>
      <c r="EE33" s="527">
        <v>7442.9000000000005</v>
      </c>
      <c r="EF33" s="527">
        <f t="shared" si="54"/>
        <v>7442.9000000000005</v>
      </c>
      <c r="EG33" s="527">
        <v>-8628.2400000000016</v>
      </c>
      <c r="EH33" s="527">
        <f t="shared" si="55"/>
        <v>-1185.3400000000011</v>
      </c>
      <c r="EI33" s="527">
        <v>2071.630000000001</v>
      </c>
      <c r="EJ33" s="527">
        <f t="shared" si="56"/>
        <v>886.29</v>
      </c>
      <c r="EK33" s="527">
        <v>8177.2899999999927</v>
      </c>
      <c r="EL33" s="527">
        <f t="shared" si="57"/>
        <v>9063.5799999999927</v>
      </c>
      <c r="EM33" s="527"/>
      <c r="EN33" s="527"/>
      <c r="EO33" s="582"/>
      <c r="EP33"/>
      <c r="EQ33"/>
      <c r="ER33"/>
      <c r="ES33"/>
      <c r="ET33"/>
      <c r="EU33"/>
      <c r="EV33"/>
      <c r="EW33"/>
      <c r="EX33"/>
      <c r="EY33"/>
      <c r="FE33" s="582"/>
      <c r="FF33"/>
      <c r="FG33"/>
      <c r="FH33"/>
      <c r="FI33"/>
      <c r="FJ33"/>
      <c r="FK33"/>
      <c r="FL33"/>
      <c r="FM33"/>
      <c r="FU33" s="126">
        <f>ROW()</f>
        <v>33</v>
      </c>
      <c r="FV33" s="532"/>
      <c r="FW33" s="532"/>
      <c r="FX33" s="543"/>
      <c r="FY33" s="360"/>
      <c r="FZ33" s="543"/>
      <c r="GA33" s="360"/>
      <c r="GB33" s="543"/>
      <c r="GC33" s="360"/>
      <c r="GD33" s="543"/>
      <c r="GE33" s="360"/>
      <c r="GF33" s="543"/>
      <c r="GG33" s="360"/>
      <c r="GH33" s="543"/>
      <c r="GI33" s="360"/>
      <c r="GJ33" s="543"/>
    </row>
    <row r="34" spans="1:192" x14ac:dyDescent="0.35">
      <c r="A34" s="126">
        <f>ROW()</f>
        <v>34</v>
      </c>
      <c r="B34" s="174" t="s">
        <v>161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26"/>
      <c r="AW34" s="126"/>
      <c r="AX34" s="136"/>
      <c r="AY34" s="132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26">
        <f>ROW()</f>
        <v>34</v>
      </c>
      <c r="BN34" s="451" t="s">
        <v>424</v>
      </c>
      <c r="BO34" s="135"/>
      <c r="BP34" s="212">
        <v>0</v>
      </c>
      <c r="BQ34" s="212"/>
      <c r="BR34" s="212">
        <v>-18720413.039999999</v>
      </c>
      <c r="BS34" s="212">
        <v>4112528.9041346461</v>
      </c>
      <c r="BT34" s="212">
        <f t="shared" si="69"/>
        <v>-14607884.135865353</v>
      </c>
      <c r="BU34" s="212">
        <v>8436716.7347368114</v>
      </c>
      <c r="BV34" s="212">
        <f t="shared" si="70"/>
        <v>-6171167.4011285417</v>
      </c>
      <c r="BW34" s="212">
        <v>4015769.0799551546</v>
      </c>
      <c r="BX34" s="212">
        <f t="shared" si="71"/>
        <v>-2155398.3211733871</v>
      </c>
      <c r="BY34" s="212">
        <v>2155398.2760733943</v>
      </c>
      <c r="BZ34" s="212">
        <f t="shared" si="72"/>
        <v>-4.5099992770701647E-2</v>
      </c>
      <c r="CA34" s="212"/>
      <c r="CB34" s="212"/>
      <c r="CC34" s="126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 s="126"/>
      <c r="CT34" s="136"/>
      <c r="CU34" s="132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26">
        <f>ROW()</f>
        <v>34</v>
      </c>
      <c r="DJ34" s="439" t="s">
        <v>425</v>
      </c>
      <c r="DK34"/>
      <c r="DL34" s="586">
        <f>SUM(DL33)</f>
        <v>58170.11</v>
      </c>
      <c r="DM34" s="586">
        <f t="shared" ref="DM34:DV34" si="75">SUM(DM33)</f>
        <v>0</v>
      </c>
      <c r="DN34" s="586">
        <f t="shared" si="75"/>
        <v>58170.11</v>
      </c>
      <c r="DO34" s="586">
        <f t="shared" si="75"/>
        <v>-58170.11</v>
      </c>
      <c r="DP34" s="586">
        <f t="shared" si="75"/>
        <v>0</v>
      </c>
      <c r="DQ34" s="586">
        <f t="shared" si="75"/>
        <v>0</v>
      </c>
      <c r="DR34" s="586">
        <f t="shared" si="75"/>
        <v>0</v>
      </c>
      <c r="DS34" s="586">
        <f t="shared" si="75"/>
        <v>0</v>
      </c>
      <c r="DT34" s="586">
        <f t="shared" si="75"/>
        <v>0</v>
      </c>
      <c r="DU34" s="586">
        <f t="shared" si="75"/>
        <v>0</v>
      </c>
      <c r="DV34" s="586">
        <f t="shared" si="75"/>
        <v>0</v>
      </c>
      <c r="DW34" s="586"/>
      <c r="DX34" s="586"/>
      <c r="DY34" s="126">
        <f>ROW()</f>
        <v>34</v>
      </c>
      <c r="DZ34" s="555" t="s">
        <v>426</v>
      </c>
      <c r="EA34" s="587"/>
      <c r="EB34" s="556">
        <f>SUM(EB28:EB33)</f>
        <v>0</v>
      </c>
      <c r="EC34" s="556">
        <f t="shared" ref="EC34:EL34" si="76">SUM(EC28:EC33)</f>
        <v>0</v>
      </c>
      <c r="ED34" s="556">
        <f t="shared" si="76"/>
        <v>0</v>
      </c>
      <c r="EE34" s="556">
        <f t="shared" si="76"/>
        <v>-131825607.62953287</v>
      </c>
      <c r="EF34" s="556">
        <f t="shared" si="76"/>
        <v>-131825607.62953287</v>
      </c>
      <c r="EG34" s="556">
        <f t="shared" si="76"/>
        <v>28747983.174434457</v>
      </c>
      <c r="EH34" s="556">
        <f t="shared" si="76"/>
        <v>-103077624.45509842</v>
      </c>
      <c r="EI34" s="556">
        <f t="shared" si="76"/>
        <v>10249834.922462177</v>
      </c>
      <c r="EJ34" s="556">
        <f t="shared" si="76"/>
        <v>-92827789.53263624</v>
      </c>
      <c r="EK34" s="556">
        <f t="shared" si="76"/>
        <v>13609192.283033084</v>
      </c>
      <c r="EL34" s="556">
        <f t="shared" si="76"/>
        <v>-79218597.249603152</v>
      </c>
      <c r="EM34" s="556"/>
      <c r="EN34" s="556"/>
      <c r="EO34" s="582"/>
      <c r="EP34"/>
      <c r="EQ34"/>
      <c r="ER34"/>
      <c r="ES34"/>
      <c r="ET34"/>
      <c r="EU34"/>
      <c r="EV34"/>
      <c r="EW34"/>
      <c r="EX34"/>
      <c r="EY34"/>
      <c r="FE34" s="582"/>
      <c r="FF34"/>
      <c r="FG34"/>
      <c r="FH34"/>
      <c r="FI34"/>
      <c r="FJ34"/>
      <c r="FK34"/>
      <c r="FL34"/>
      <c r="FM34"/>
      <c r="FU34" s="126">
        <f>ROW()</f>
        <v>34</v>
      </c>
      <c r="FV34" s="459" t="s">
        <v>201</v>
      </c>
      <c r="FW34" s="532"/>
      <c r="FX34" s="543"/>
      <c r="FY34" s="360"/>
      <c r="FZ34" s="543"/>
      <c r="GA34" s="360"/>
      <c r="GB34" s="543"/>
      <c r="GC34" s="360"/>
      <c r="GD34" s="543"/>
      <c r="GE34" s="360"/>
      <c r="GF34" s="543"/>
      <c r="GG34" s="360"/>
      <c r="GH34" s="543"/>
      <c r="GI34" s="360"/>
      <c r="GJ34" s="543"/>
    </row>
    <row r="35" spans="1:192" ht="15.5" x14ac:dyDescent="0.35">
      <c r="A35" s="126">
        <f>ROW()</f>
        <v>35</v>
      </c>
      <c r="B35" s="293" t="s">
        <v>427</v>
      </c>
      <c r="C35" s="174">
        <v>3.8733999999999998E-2</v>
      </c>
      <c r="D35" s="224">
        <f>-$C$35*D31</f>
        <v>181272.38344289997</v>
      </c>
      <c r="E35" s="224">
        <f>-$C$35*E31</f>
        <v>0</v>
      </c>
      <c r="F35" s="541">
        <f>SUM(D35:E35)</f>
        <v>181272.38344289997</v>
      </c>
      <c r="G35" s="224">
        <f>-$C$35*G31</f>
        <v>0</v>
      </c>
      <c r="H35" s="541">
        <f t="shared" ref="H35:N35" si="77">SUM(F35:G35)</f>
        <v>181272.38344289997</v>
      </c>
      <c r="I35" s="224">
        <f>-$C$35*I31</f>
        <v>0</v>
      </c>
      <c r="J35" s="541">
        <f t="shared" si="77"/>
        <v>181272.38344289997</v>
      </c>
      <c r="K35" s="224">
        <f>-$C$35*K31</f>
        <v>11095.099065874063</v>
      </c>
      <c r="L35" s="224">
        <f t="shared" si="77"/>
        <v>192367.48250877403</v>
      </c>
      <c r="M35" s="224">
        <f>-$C$35*M31</f>
        <v>5785.7712328868756</v>
      </c>
      <c r="N35" s="224">
        <f t="shared" si="77"/>
        <v>198153.25374166091</v>
      </c>
      <c r="O35" s="224"/>
      <c r="P35" s="541"/>
      <c r="Q35" s="126"/>
      <c r="AW35" s="126"/>
      <c r="AX35" s="136"/>
      <c r="AY35" s="132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26">
        <f>ROW()</f>
        <v>35</v>
      </c>
      <c r="BN35" s="451" t="s">
        <v>428</v>
      </c>
      <c r="BO35" s="132"/>
      <c r="BP35" s="212">
        <v>0</v>
      </c>
      <c r="BQ35" s="212"/>
      <c r="BR35" s="212">
        <v>7720685.7599999998</v>
      </c>
      <c r="BS35" s="212">
        <v>-1687482.2579184547</v>
      </c>
      <c r="BT35" s="212">
        <f t="shared" si="69"/>
        <v>6033203.5020815451</v>
      </c>
      <c r="BU35" s="212">
        <v>-3374964.9659353886</v>
      </c>
      <c r="BV35" s="212">
        <f t="shared" si="70"/>
        <v>2658238.5361461565</v>
      </c>
      <c r="BW35" s="212">
        <v>-1608476.2468852617</v>
      </c>
      <c r="BX35" s="212">
        <f t="shared" si="71"/>
        <v>1049762.2892608948</v>
      </c>
      <c r="BY35" s="212">
        <v>-1049762.2892608948</v>
      </c>
      <c r="BZ35" s="212">
        <f t="shared" si="72"/>
        <v>0</v>
      </c>
      <c r="CA35" s="212"/>
      <c r="CB35" s="212"/>
      <c r="CC35" s="126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 s="126"/>
      <c r="CT35" s="136"/>
      <c r="CU35" s="132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26">
        <f>ROW()</f>
        <v>35</v>
      </c>
      <c r="DJ35" s="451"/>
      <c r="DK35"/>
      <c r="DL35" s="588"/>
      <c r="DM35" s="588"/>
      <c r="DN35" s="588"/>
      <c r="DO35" s="588"/>
      <c r="DP35" s="589"/>
      <c r="DQ35" s="589"/>
      <c r="DR35" s="589"/>
      <c r="DS35" s="589"/>
      <c r="DT35" s="589"/>
      <c r="DU35" s="589"/>
      <c r="DV35" s="589"/>
      <c r="DW35" s="589"/>
      <c r="DX35" s="589"/>
      <c r="DY35" s="126">
        <f>ROW()</f>
        <v>35</v>
      </c>
      <c r="DZ35" s="25"/>
      <c r="EA35" s="587"/>
      <c r="EB35" s="527"/>
      <c r="EC35" s="574"/>
      <c r="ED35" s="527"/>
      <c r="EE35" s="574"/>
      <c r="EF35" s="527"/>
      <c r="EG35" s="574"/>
      <c r="EH35" s="527"/>
      <c r="EI35" s="574"/>
      <c r="EJ35" s="527"/>
      <c r="EK35" s="574"/>
      <c r="EL35" s="527"/>
      <c r="EM35" s="574"/>
      <c r="EN35" s="527"/>
      <c r="EO35" s="582"/>
      <c r="EP35"/>
      <c r="EQ35"/>
      <c r="ER35"/>
      <c r="ES35"/>
      <c r="ET35"/>
      <c r="EU35"/>
      <c r="EV35"/>
      <c r="EW35"/>
      <c r="EX35"/>
      <c r="EY35"/>
      <c r="FE35" s="582"/>
      <c r="FF35"/>
      <c r="FG35"/>
      <c r="FH35"/>
      <c r="FI35"/>
      <c r="FJ35"/>
      <c r="FK35"/>
      <c r="FL35"/>
      <c r="FM35"/>
      <c r="FU35" s="126">
        <f>ROW()</f>
        <v>35</v>
      </c>
      <c r="FV35" s="359" t="s">
        <v>429</v>
      </c>
      <c r="FW35" s="590"/>
      <c r="FX35" s="360">
        <v>2652900</v>
      </c>
      <c r="FY35" s="360">
        <v>0</v>
      </c>
      <c r="FZ35" s="543">
        <f>FX35+FY35</f>
        <v>2652900</v>
      </c>
      <c r="GA35" s="360">
        <v>0</v>
      </c>
      <c r="GB35" s="543">
        <f>FZ35+GA35</f>
        <v>2652900</v>
      </c>
      <c r="GC35" s="360">
        <v>-442141.81999997795</v>
      </c>
      <c r="GD35" s="543">
        <f>GB35+GC35</f>
        <v>2210758.1800000221</v>
      </c>
      <c r="GE35" s="360">
        <v>-2210758.1800000221</v>
      </c>
      <c r="GF35" s="543">
        <f>GD35+GE35</f>
        <v>0</v>
      </c>
      <c r="GG35" s="360">
        <v>0</v>
      </c>
      <c r="GH35" s="543">
        <f>GF35+GG35</f>
        <v>0</v>
      </c>
      <c r="GI35" s="360"/>
      <c r="GJ35" s="543"/>
    </row>
    <row r="36" spans="1:192" ht="15.5" x14ac:dyDescent="0.35">
      <c r="A36" s="126">
        <f>ROW()</f>
        <v>36</v>
      </c>
      <c r="B36" s="251" t="s">
        <v>430</v>
      </c>
      <c r="C36" s="174"/>
      <c r="D36" s="271">
        <f t="shared" ref="D36:N36" si="78">SUM(D33:D35)</f>
        <v>852300174.65344286</v>
      </c>
      <c r="E36" s="271">
        <f t="shared" si="78"/>
        <v>10300467.056084067</v>
      </c>
      <c r="F36" s="271">
        <f t="shared" si="78"/>
        <v>862600641.70952702</v>
      </c>
      <c r="G36" s="271">
        <f t="shared" si="78"/>
        <v>0</v>
      </c>
      <c r="H36" s="271">
        <f t="shared" si="78"/>
        <v>862600641.70952702</v>
      </c>
      <c r="I36" s="271">
        <f t="shared" si="78"/>
        <v>0</v>
      </c>
      <c r="J36" s="271">
        <f t="shared" si="78"/>
        <v>862600641.70952702</v>
      </c>
      <c r="K36" s="271">
        <f t="shared" si="78"/>
        <v>154478792.39289841</v>
      </c>
      <c r="L36" s="271">
        <f t="shared" si="78"/>
        <v>1017079434.1024255</v>
      </c>
      <c r="M36" s="271">
        <f t="shared" si="78"/>
        <v>14969453.518435866</v>
      </c>
      <c r="N36" s="271">
        <f t="shared" si="78"/>
        <v>1032048887.6208612</v>
      </c>
      <c r="O36" s="271"/>
      <c r="P36" s="271"/>
      <c r="Q36" s="126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26">
        <f>ROW()</f>
        <v>36</v>
      </c>
      <c r="BN36" s="451" t="s">
        <v>431</v>
      </c>
      <c r="BO36" s="132"/>
      <c r="BP36" s="212">
        <v>0</v>
      </c>
      <c r="BQ36" s="212"/>
      <c r="BR36" s="212">
        <v>13747851.824075921</v>
      </c>
      <c r="BS36" s="212">
        <v>-3004818.3951591272</v>
      </c>
      <c r="BT36" s="212">
        <f t="shared" si="69"/>
        <v>10743033.428916793</v>
      </c>
      <c r="BU36" s="212">
        <v>-6009636.7903182507</v>
      </c>
      <c r="BV36" s="212">
        <f t="shared" si="70"/>
        <v>4733396.6385985427</v>
      </c>
      <c r="BW36" s="212">
        <v>-2864135.7966824844</v>
      </c>
      <c r="BX36" s="212">
        <f t="shared" si="71"/>
        <v>1869260.8419160582</v>
      </c>
      <c r="BY36" s="212">
        <v>-1869260.841916058</v>
      </c>
      <c r="BZ36" s="212">
        <f t="shared" si="72"/>
        <v>0</v>
      </c>
      <c r="CA36" s="212"/>
      <c r="CB36" s="212"/>
      <c r="CC36" s="12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T36"/>
      <c r="CU36"/>
      <c r="CV36"/>
      <c r="CW36"/>
      <c r="CX36"/>
      <c r="CY36"/>
      <c r="CZ36"/>
      <c r="DA36"/>
      <c r="DI36" s="126">
        <f>ROW()</f>
        <v>36</v>
      </c>
      <c r="DJ36" s="459" t="s">
        <v>201</v>
      </c>
      <c r="DL36" s="591"/>
      <c r="DM36" s="591"/>
      <c r="DN36" s="591"/>
      <c r="DO36" s="591"/>
      <c r="DP36" s="592"/>
      <c r="DQ36" s="592"/>
      <c r="DR36" s="592"/>
      <c r="DS36" s="592"/>
      <c r="DT36" s="592"/>
      <c r="DU36" s="592"/>
      <c r="DV36" s="592"/>
      <c r="DW36" s="592"/>
      <c r="DX36" s="592"/>
      <c r="DY36" s="126">
        <f>ROW()</f>
        <v>36</v>
      </c>
      <c r="DZ36" s="4" t="s">
        <v>432</v>
      </c>
      <c r="EA36" s="212"/>
      <c r="EB36" s="527">
        <v>0</v>
      </c>
      <c r="EC36" s="527">
        <v>0</v>
      </c>
      <c r="ED36" s="527">
        <f t="shared" ref="ED36" si="79">EB36+EC36</f>
        <v>0</v>
      </c>
      <c r="EE36" s="527">
        <v>-110972218.59999999</v>
      </c>
      <c r="EF36" s="527">
        <f t="shared" ref="EF36" si="80">ED36+EE36</f>
        <v>-110972218.59999999</v>
      </c>
      <c r="EG36" s="527">
        <v>0</v>
      </c>
      <c r="EH36" s="527">
        <f t="shared" ref="EH36" si="81">EF36+EG36</f>
        <v>-110972218.59999999</v>
      </c>
      <c r="EI36" s="527">
        <v>0</v>
      </c>
      <c r="EJ36" s="527">
        <f t="shared" ref="EJ36" si="82">EH36+EI36</f>
        <v>-110972218.59999999</v>
      </c>
      <c r="EK36" s="527">
        <v>0</v>
      </c>
      <c r="EL36" s="527">
        <f t="shared" ref="EL36" si="83">EJ36+EK36</f>
        <v>-110972218.59999999</v>
      </c>
      <c r="EM36" s="527"/>
      <c r="EN36" s="527"/>
      <c r="EO36" s="582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 s="582"/>
      <c r="FF36"/>
      <c r="FG36"/>
      <c r="FH36"/>
      <c r="FI36"/>
      <c r="FJ36"/>
      <c r="FK36"/>
      <c r="FL36"/>
      <c r="FM36"/>
      <c r="FU36" s="126">
        <f>ROW()</f>
        <v>36</v>
      </c>
      <c r="FV36" s="359" t="s">
        <v>433</v>
      </c>
      <c r="FW36" s="590"/>
      <c r="FX36" s="360">
        <v>4616499.3600000143</v>
      </c>
      <c r="FY36" s="360">
        <v>0</v>
      </c>
      <c r="FZ36" s="543">
        <f>FX36+FY36</f>
        <v>4616499.3600000143</v>
      </c>
      <c r="GA36" s="360">
        <v>0</v>
      </c>
      <c r="GB36" s="543">
        <f>FZ36+GA36</f>
        <v>4616499.3600000143</v>
      </c>
      <c r="GC36" s="360">
        <v>0</v>
      </c>
      <c r="GD36" s="543">
        <f>GB36+GC36</f>
        <v>4616499.3600000143</v>
      </c>
      <c r="GE36" s="360">
        <v>0</v>
      </c>
      <c r="GF36" s="543">
        <f>GD36+GE36</f>
        <v>4616499.3600000143</v>
      </c>
      <c r="GG36" s="360">
        <v>0</v>
      </c>
      <c r="GH36" s="543">
        <f>GF36+GG36</f>
        <v>4616499.3600000143</v>
      </c>
      <c r="GI36" s="360"/>
      <c r="GJ36" s="543"/>
    </row>
    <row r="37" spans="1:192" x14ac:dyDescent="0.35">
      <c r="A37" s="126">
        <f>ROW()</f>
        <v>37</v>
      </c>
      <c r="B37" s="293" t="s">
        <v>161</v>
      </c>
      <c r="C37" s="174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126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 s="126">
        <f>ROW()</f>
        <v>37</v>
      </c>
      <c r="BN37" s="451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126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T37"/>
      <c r="CU37"/>
      <c r="CV37"/>
      <c r="CW37"/>
      <c r="CX37"/>
      <c r="CY37"/>
      <c r="CZ37"/>
      <c r="DA37"/>
      <c r="DI37" s="126">
        <f>ROW()</f>
        <v>37</v>
      </c>
      <c r="DJ37" s="359" t="s">
        <v>434</v>
      </c>
      <c r="DL37" s="593">
        <v>-1837799.24</v>
      </c>
      <c r="DM37" s="593"/>
      <c r="DN37" s="593">
        <f t="shared" ref="DN37:DV41" si="84">DM37-DL37</f>
        <v>1837799.24</v>
      </c>
      <c r="DO37" s="593">
        <v>1837799.24</v>
      </c>
      <c r="DP37" s="593">
        <f t="shared" si="84"/>
        <v>0</v>
      </c>
      <c r="DQ37" s="593"/>
      <c r="DR37" s="593">
        <f t="shared" si="84"/>
        <v>0</v>
      </c>
      <c r="DS37" s="593"/>
      <c r="DT37" s="593">
        <f t="shared" si="84"/>
        <v>0</v>
      </c>
      <c r="DU37" s="593"/>
      <c r="DV37" s="593">
        <f t="shared" si="84"/>
        <v>0</v>
      </c>
      <c r="DW37" s="593"/>
      <c r="DX37" s="593"/>
      <c r="DY37" s="126">
        <f>ROW()</f>
        <v>37</v>
      </c>
      <c r="DZ37" s="25" t="s">
        <v>435</v>
      </c>
      <c r="EA37" s="212"/>
      <c r="EB37" s="527">
        <v>0</v>
      </c>
      <c r="EC37" s="527">
        <v>0</v>
      </c>
      <c r="ED37" s="527">
        <f>EB37+EC37</f>
        <v>0</v>
      </c>
      <c r="EE37" s="527">
        <v>23304165.905999999</v>
      </c>
      <c r="EF37" s="527">
        <f>ED37+EE37</f>
        <v>23304165.905999999</v>
      </c>
      <c r="EG37" s="527">
        <v>0</v>
      </c>
      <c r="EH37" s="527">
        <f>EF37+EG37</f>
        <v>23304165.905999999</v>
      </c>
      <c r="EI37" s="527">
        <v>0</v>
      </c>
      <c r="EJ37" s="527">
        <f>EH37+EI37</f>
        <v>23304165.905999999</v>
      </c>
      <c r="EK37" s="527">
        <v>0</v>
      </c>
      <c r="EL37" s="527">
        <f>EJ37+EK37</f>
        <v>23304165.905999999</v>
      </c>
      <c r="EM37" s="527"/>
      <c r="EN37" s="527"/>
      <c r="EO37" s="582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 s="582"/>
      <c r="FF37"/>
      <c r="FG37"/>
      <c r="FH37"/>
      <c r="FI37"/>
      <c r="FJ37"/>
      <c r="FK37"/>
      <c r="FL37"/>
      <c r="FM37"/>
      <c r="FU37" s="126">
        <f>ROW()</f>
        <v>37</v>
      </c>
      <c r="FV37" s="359" t="s">
        <v>436</v>
      </c>
      <c r="FW37" s="590"/>
      <c r="FX37" s="360">
        <v>1144993.8000000045</v>
      </c>
      <c r="FY37" s="360">
        <v>0</v>
      </c>
      <c r="FZ37" s="543">
        <f>FX37+FY37</f>
        <v>1144993.8000000045</v>
      </c>
      <c r="GA37" s="360">
        <v>0</v>
      </c>
      <c r="GB37" s="543">
        <f>FZ37+GA37</f>
        <v>1144993.8000000045</v>
      </c>
      <c r="GC37" s="360">
        <v>0</v>
      </c>
      <c r="GD37" s="543">
        <f>GB37+GC37</f>
        <v>1144993.8000000045</v>
      </c>
      <c r="GE37" s="360">
        <v>0</v>
      </c>
      <c r="GF37" s="543">
        <f>GD37+GE37</f>
        <v>1144993.8000000045</v>
      </c>
      <c r="GG37" s="360">
        <v>0</v>
      </c>
      <c r="GH37" s="543">
        <f>GF37+GG37</f>
        <v>1144993.8000000045</v>
      </c>
      <c r="GI37" s="360"/>
      <c r="GJ37" s="543"/>
    </row>
    <row r="38" spans="1:192" ht="15" thickBot="1" x14ac:dyDescent="0.4">
      <c r="A38" s="126">
        <f>ROW()</f>
        <v>38</v>
      </c>
      <c r="B38" s="174" t="s">
        <v>437</v>
      </c>
      <c r="C38" s="308">
        <v>0.21</v>
      </c>
      <c r="D38" s="331">
        <f>-D36*$C$38</f>
        <v>-178983036.677223</v>
      </c>
      <c r="E38" s="331">
        <f>-E36*$C$38</f>
        <v>-2163098.0817776541</v>
      </c>
      <c r="F38" s="541">
        <f>SUM(D38:E38)</f>
        <v>-181146134.75900066</v>
      </c>
      <c r="G38" s="331">
        <f>-G36*$C$38</f>
        <v>0</v>
      </c>
      <c r="H38" s="541">
        <f t="shared" ref="H38:N38" si="85">SUM(F38:G38)</f>
        <v>-181146134.75900066</v>
      </c>
      <c r="I38" s="331">
        <f>-I36*$C$38</f>
        <v>0</v>
      </c>
      <c r="J38" s="541">
        <f t="shared" si="85"/>
        <v>-181146134.75900066</v>
      </c>
      <c r="K38" s="331">
        <f>-K36*$C$38</f>
        <v>-32440546.402508665</v>
      </c>
      <c r="L38" s="331">
        <f t="shared" si="85"/>
        <v>-213586681.16150934</v>
      </c>
      <c r="M38" s="331">
        <f>-M36*$C$38</f>
        <v>-3143585.2388715316</v>
      </c>
      <c r="N38" s="331">
        <f t="shared" si="85"/>
        <v>-216730266.40038088</v>
      </c>
      <c r="O38" s="331"/>
      <c r="P38" s="541"/>
      <c r="Q38" s="126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 s="126">
        <f>ROW()</f>
        <v>38</v>
      </c>
      <c r="BN38" s="594" t="s">
        <v>438</v>
      </c>
      <c r="BP38" s="482">
        <f t="shared" ref="BP38:BZ38" si="86">SUM(BP18:BP37)</f>
        <v>0</v>
      </c>
      <c r="BQ38" s="482">
        <f t="shared" si="86"/>
        <v>0</v>
      </c>
      <c r="BR38" s="482">
        <f t="shared" si="86"/>
        <v>148500899.54407588</v>
      </c>
      <c r="BS38" s="482">
        <f t="shared" si="86"/>
        <v>-6172818.6654863581</v>
      </c>
      <c r="BT38" s="482">
        <f t="shared" si="86"/>
        <v>142328080.87858954</v>
      </c>
      <c r="BU38" s="482">
        <f t="shared" si="86"/>
        <v>-11947081.314286401</v>
      </c>
      <c r="BV38" s="482">
        <f t="shared" si="86"/>
        <v>130380999.56430314</v>
      </c>
      <c r="BW38" s="482">
        <f t="shared" si="86"/>
        <v>-6069072.8816929795</v>
      </c>
      <c r="BX38" s="482">
        <f t="shared" si="86"/>
        <v>124311926.68261014</v>
      </c>
      <c r="BY38" s="482">
        <f t="shared" si="86"/>
        <v>-14555862.582186898</v>
      </c>
      <c r="BZ38" s="482">
        <f t="shared" si="86"/>
        <v>109756064.10042328</v>
      </c>
      <c r="CA38" s="482"/>
      <c r="CB38" s="482"/>
      <c r="CC38" s="126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T38"/>
      <c r="CU38"/>
      <c r="CV38"/>
      <c r="CW38"/>
      <c r="CX38"/>
      <c r="CY38"/>
      <c r="CZ38"/>
      <c r="DA38"/>
      <c r="DB38" s="208"/>
      <c r="DC38" s="208"/>
      <c r="DD38" s="208"/>
      <c r="DE38" s="208"/>
      <c r="DF38" s="208"/>
      <c r="DG38" s="208"/>
      <c r="DH38" s="208"/>
      <c r="DI38" s="126">
        <f>ROW()</f>
        <v>38</v>
      </c>
      <c r="DJ38" s="359" t="s">
        <v>439</v>
      </c>
      <c r="DL38" s="360"/>
      <c r="DM38" s="543"/>
      <c r="DN38" s="360">
        <f t="shared" si="84"/>
        <v>0</v>
      </c>
      <c r="DO38" s="543"/>
      <c r="DP38" s="360">
        <f t="shared" si="84"/>
        <v>0</v>
      </c>
      <c r="DQ38" s="543"/>
      <c r="DR38" s="360">
        <f>DP38+DQ38</f>
        <v>0</v>
      </c>
      <c r="DS38" s="360">
        <v>1953892.4059906744</v>
      </c>
      <c r="DT38" s="543">
        <f>DR38+DS38</f>
        <v>1953892.4059906744</v>
      </c>
      <c r="DU38" s="360">
        <v>0</v>
      </c>
      <c r="DV38" s="543">
        <f>DT38+DU38</f>
        <v>1953892.4059906744</v>
      </c>
      <c r="DW38" s="360"/>
      <c r="DX38" s="543"/>
      <c r="DY38" s="126">
        <f>ROW()</f>
        <v>38</v>
      </c>
      <c r="DZ38" s="555" t="s">
        <v>438</v>
      </c>
      <c r="EA38" s="587"/>
      <c r="EB38" s="556">
        <f t="shared" ref="EB38:EL38" si="87">SUM(EB36:EB37)</f>
        <v>0</v>
      </c>
      <c r="EC38" s="556">
        <f t="shared" si="87"/>
        <v>0</v>
      </c>
      <c r="ED38" s="556">
        <f t="shared" si="87"/>
        <v>0</v>
      </c>
      <c r="EE38" s="556">
        <f t="shared" si="87"/>
        <v>-87668052.693999991</v>
      </c>
      <c r="EF38" s="556">
        <f t="shared" si="87"/>
        <v>-87668052.693999991</v>
      </c>
      <c r="EG38" s="556">
        <f t="shared" si="87"/>
        <v>0</v>
      </c>
      <c r="EH38" s="556">
        <f t="shared" si="87"/>
        <v>-87668052.693999991</v>
      </c>
      <c r="EI38" s="556">
        <f t="shared" si="87"/>
        <v>0</v>
      </c>
      <c r="EJ38" s="556">
        <f t="shared" si="87"/>
        <v>-87668052.693999991</v>
      </c>
      <c r="EK38" s="556">
        <f t="shared" si="87"/>
        <v>0</v>
      </c>
      <c r="EL38" s="556">
        <f t="shared" si="87"/>
        <v>-87668052.693999991</v>
      </c>
      <c r="EM38" s="556"/>
      <c r="EN38" s="556"/>
      <c r="EO38" s="582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 s="582"/>
      <c r="FF38"/>
      <c r="FG38"/>
      <c r="FH38"/>
      <c r="FI38"/>
      <c r="FJ38"/>
      <c r="FK38"/>
      <c r="FL38"/>
      <c r="FM38"/>
      <c r="FU38" s="126">
        <f>ROW()</f>
        <v>38</v>
      </c>
      <c r="FV38" s="439" t="s">
        <v>263</v>
      </c>
      <c r="FW38" s="439"/>
      <c r="FX38" s="434">
        <f t="shared" ref="FX38:GH38" si="88">SUM(FX35:FX37)</f>
        <v>8414393.1600000188</v>
      </c>
      <c r="FY38" s="434">
        <f t="shared" si="88"/>
        <v>0</v>
      </c>
      <c r="FZ38" s="434">
        <f t="shared" si="88"/>
        <v>8414393.1600000188</v>
      </c>
      <c r="GA38" s="434">
        <f t="shared" si="88"/>
        <v>0</v>
      </c>
      <c r="GB38" s="434">
        <f t="shared" si="88"/>
        <v>8414393.1600000188</v>
      </c>
      <c r="GC38" s="434">
        <f t="shared" si="88"/>
        <v>-442141.81999997795</v>
      </c>
      <c r="GD38" s="434">
        <f t="shared" si="88"/>
        <v>7972251.3400000408</v>
      </c>
      <c r="GE38" s="434">
        <f t="shared" si="88"/>
        <v>-2210758.1800000221</v>
      </c>
      <c r="GF38" s="434">
        <f t="shared" si="88"/>
        <v>5761493.1600000188</v>
      </c>
      <c r="GG38" s="434">
        <f t="shared" si="88"/>
        <v>0</v>
      </c>
      <c r="GH38" s="434">
        <f t="shared" si="88"/>
        <v>5761493.1600000188</v>
      </c>
      <c r="GI38" s="434"/>
      <c r="GJ38" s="434"/>
    </row>
    <row r="39" spans="1:192" ht="16.5" thickTop="1" thickBot="1" x14ac:dyDescent="0.4">
      <c r="A39" s="126">
        <f>ROW()</f>
        <v>39</v>
      </c>
      <c r="B39" s="174" t="s">
        <v>440</v>
      </c>
      <c r="C39" s="174"/>
      <c r="D39" s="466">
        <f t="shared" ref="D39:N39" si="89">-D36-D38</f>
        <v>-673317137.97621989</v>
      </c>
      <c r="E39" s="466">
        <f t="shared" si="89"/>
        <v>-8137368.974306412</v>
      </c>
      <c r="F39" s="466">
        <f t="shared" si="89"/>
        <v>-681454506.95052636</v>
      </c>
      <c r="G39" s="466">
        <f t="shared" si="89"/>
        <v>0</v>
      </c>
      <c r="H39" s="466">
        <f t="shared" si="89"/>
        <v>-681454506.95052636</v>
      </c>
      <c r="I39" s="466">
        <f t="shared" si="89"/>
        <v>0</v>
      </c>
      <c r="J39" s="466">
        <f t="shared" si="89"/>
        <v>-681454506.95052636</v>
      </c>
      <c r="K39" s="466">
        <f t="shared" si="89"/>
        <v>-122038245.99038975</v>
      </c>
      <c r="L39" s="466">
        <f t="shared" si="89"/>
        <v>-803492752.94091606</v>
      </c>
      <c r="M39" s="466">
        <f t="shared" si="89"/>
        <v>-11825868.279564334</v>
      </c>
      <c r="N39" s="466">
        <f t="shared" si="89"/>
        <v>-815318621.22048032</v>
      </c>
      <c r="O39" s="466"/>
      <c r="P39" s="466"/>
      <c r="Q39" s="126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 s="126">
        <f>ROW()</f>
        <v>39</v>
      </c>
      <c r="BU39" s="331"/>
      <c r="BV39" s="331"/>
      <c r="BW39" s="331"/>
      <c r="BX39" s="331"/>
      <c r="BY39" s="331"/>
      <c r="BZ39" s="331"/>
      <c r="CA39" s="331"/>
      <c r="CB39" s="331"/>
      <c r="CC39" s="126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T39"/>
      <c r="CU39"/>
      <c r="CV39"/>
      <c r="CW39"/>
      <c r="CX39"/>
      <c r="CY39"/>
      <c r="CZ39"/>
      <c r="DA39"/>
      <c r="DB39" s="132"/>
      <c r="DC39" s="132"/>
      <c r="DD39" s="132"/>
      <c r="DE39" s="132"/>
      <c r="DF39" s="132"/>
      <c r="DG39" s="132"/>
      <c r="DH39" s="132"/>
      <c r="DI39" s="126">
        <f>ROW()</f>
        <v>39</v>
      </c>
      <c r="DJ39" s="359" t="s">
        <v>441</v>
      </c>
      <c r="DK39"/>
      <c r="DL39" s="360"/>
      <c r="DM39" s="543"/>
      <c r="DN39" s="360">
        <f t="shared" si="84"/>
        <v>0</v>
      </c>
      <c r="DO39" s="543"/>
      <c r="DP39" s="360">
        <f t="shared" si="84"/>
        <v>0</v>
      </c>
      <c r="DQ39" s="543"/>
      <c r="DR39" s="360">
        <f>DP39+DQ39</f>
        <v>0</v>
      </c>
      <c r="DS39" s="360">
        <v>38743.117094653593</v>
      </c>
      <c r="DT39" s="543">
        <f t="shared" ref="DT39:DV41" si="90">DR39+DS39</f>
        <v>38743.117094653593</v>
      </c>
      <c r="DU39" s="360">
        <v>0</v>
      </c>
      <c r="DV39" s="543">
        <f t="shared" si="90"/>
        <v>38743.117094653593</v>
      </c>
      <c r="DW39" s="360"/>
      <c r="DX39" s="543"/>
      <c r="DY39" s="126">
        <f>ROW()</f>
        <v>39</v>
      </c>
      <c r="DZ39" s="25"/>
      <c r="EA39" s="587"/>
      <c r="EB39" s="309"/>
      <c r="EC39" s="309"/>
      <c r="ED39" s="309"/>
      <c r="EE39" s="309"/>
      <c r="EF39" s="309"/>
      <c r="EG39" s="309"/>
      <c r="EH39" s="309"/>
      <c r="EI39" s="309"/>
      <c r="EJ39" s="309"/>
      <c r="EK39" s="309"/>
      <c r="EL39" s="309"/>
      <c r="EM39" s="309"/>
      <c r="EN39" s="309"/>
      <c r="EO39" s="582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 s="582"/>
      <c r="FF39"/>
      <c r="FG39"/>
      <c r="FH39"/>
      <c r="FI39"/>
      <c r="FJ39"/>
      <c r="FK39"/>
      <c r="FL39"/>
      <c r="FM39"/>
      <c r="FU39" s="126">
        <f>ROW()</f>
        <v>39</v>
      </c>
      <c r="FV39" s="595"/>
      <c r="FW39" s="476"/>
      <c r="FX39" s="596"/>
      <c r="FY39" s="596"/>
      <c r="FZ39" s="596"/>
      <c r="GA39" s="596"/>
      <c r="GB39" s="596"/>
      <c r="GC39" s="596"/>
      <c r="GD39" s="596"/>
      <c r="GE39" s="596"/>
      <c r="GF39" s="596"/>
      <c r="GG39" s="596"/>
      <c r="GH39" s="596"/>
      <c r="GI39" s="596"/>
      <c r="GJ39" s="596"/>
    </row>
    <row r="40" spans="1:192" ht="16" thickTop="1" x14ac:dyDescent="0.35">
      <c r="A40" s="126">
        <f>ROW()</f>
        <v>40</v>
      </c>
      <c r="B40" s="174"/>
      <c r="C40" s="17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26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 s="126">
        <f>ROW()</f>
        <v>40</v>
      </c>
      <c r="BU40" s="212"/>
      <c r="BV40" s="212"/>
      <c r="BW40" s="212"/>
      <c r="BX40" s="212"/>
      <c r="BY40" s="212"/>
      <c r="BZ40" s="212"/>
      <c r="CA40" s="212"/>
      <c r="CB40" s="212"/>
      <c r="CC40" s="126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T40"/>
      <c r="CU40"/>
      <c r="CV40"/>
      <c r="CW40"/>
      <c r="CX40"/>
      <c r="CY40"/>
      <c r="CZ40"/>
      <c r="DA40"/>
      <c r="DB40" s="132"/>
      <c r="DC40" s="132"/>
      <c r="DD40" s="132"/>
      <c r="DE40" s="132"/>
      <c r="DF40" s="132"/>
      <c r="DG40" s="132"/>
      <c r="DH40" s="132"/>
      <c r="DI40" s="126">
        <f>ROW()</f>
        <v>40</v>
      </c>
      <c r="DJ40" s="597" t="s">
        <v>442</v>
      </c>
      <c r="DK40"/>
      <c r="DL40" s="598"/>
      <c r="DM40" s="599"/>
      <c r="DN40" s="598">
        <f t="shared" si="84"/>
        <v>0</v>
      </c>
      <c r="DO40" s="599"/>
      <c r="DP40" s="598">
        <f t="shared" si="84"/>
        <v>0</v>
      </c>
      <c r="DQ40" s="599"/>
      <c r="DR40" s="598">
        <f>DP40+DQ40</f>
        <v>0</v>
      </c>
      <c r="DS40" s="598">
        <v>0</v>
      </c>
      <c r="DT40" s="599">
        <f t="shared" si="90"/>
        <v>0</v>
      </c>
      <c r="DU40" s="598">
        <v>0</v>
      </c>
      <c r="DV40" s="599">
        <f t="shared" si="90"/>
        <v>0</v>
      </c>
      <c r="DW40" s="598"/>
      <c r="DX40" s="599"/>
      <c r="DY40" s="126">
        <f>ROW()</f>
        <v>40</v>
      </c>
      <c r="DZ40" s="25" t="s">
        <v>443</v>
      </c>
      <c r="EA40" s="212"/>
      <c r="EB40" s="527">
        <v>0</v>
      </c>
      <c r="EC40" s="527">
        <v>0</v>
      </c>
      <c r="ED40" s="527">
        <f t="shared" ref="ED40:ED44" si="91">EB40+EC40</f>
        <v>0</v>
      </c>
      <c r="EE40" s="527">
        <v>194714523.99000001</v>
      </c>
      <c r="EF40" s="527">
        <f t="shared" ref="EF40:EF44" si="92">ED40+EE40</f>
        <v>194714523.99000001</v>
      </c>
      <c r="EG40" s="527">
        <v>45328445.25999999</v>
      </c>
      <c r="EH40" s="527">
        <f t="shared" ref="EH40:EH44" si="93">EF40+EG40</f>
        <v>240042969.25</v>
      </c>
      <c r="EI40" s="527">
        <v>0</v>
      </c>
      <c r="EJ40" s="527">
        <f t="shared" ref="EJ40:EJ44" si="94">EH40+EI40</f>
        <v>240042969.25</v>
      </c>
      <c r="EK40" s="527">
        <v>0</v>
      </c>
      <c r="EL40" s="527">
        <f t="shared" ref="EL40:EL44" si="95">EJ40+EK40</f>
        <v>240042969.25</v>
      </c>
      <c r="EM40" s="527"/>
      <c r="EN40" s="527"/>
      <c r="EO40" s="582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 s="582"/>
      <c r="FF40"/>
      <c r="FG40"/>
      <c r="FH40"/>
      <c r="FI40"/>
      <c r="FJ40"/>
      <c r="FK40"/>
      <c r="FL40"/>
      <c r="FM40"/>
      <c r="FU40" s="126"/>
      <c r="FV40" s="595"/>
      <c r="FW40" s="476"/>
      <c r="FX40" s="596"/>
      <c r="FY40" s="596"/>
      <c r="FZ40" s="596"/>
      <c r="GA40" s="596"/>
      <c r="GB40" s="596"/>
      <c r="GC40" s="596"/>
      <c r="GD40" s="596"/>
      <c r="GE40" s="596"/>
      <c r="GF40" s="596"/>
      <c r="GG40" s="596"/>
      <c r="GH40" s="596"/>
      <c r="GI40" s="596"/>
      <c r="GJ40" s="596"/>
    </row>
    <row r="41" spans="1:192" ht="15.5" x14ac:dyDescent="0.35">
      <c r="A41" s="126">
        <f>ROW()</f>
        <v>41</v>
      </c>
      <c r="B41" s="399" t="s">
        <v>262</v>
      </c>
      <c r="C41" s="17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26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 s="126">
        <f>ROW()</f>
        <v>41</v>
      </c>
      <c r="BN41" s="600" t="s">
        <v>444</v>
      </c>
      <c r="BU41" s="331"/>
      <c r="BV41" s="331"/>
      <c r="BW41" s="331"/>
      <c r="BX41" s="331"/>
      <c r="BY41" s="331"/>
      <c r="BZ41" s="331"/>
      <c r="CA41" s="331"/>
      <c r="CB41" s="331"/>
      <c r="CC41" s="126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T41"/>
      <c r="CU41"/>
      <c r="CV41"/>
      <c r="CW41"/>
      <c r="CX41"/>
      <c r="CY41"/>
      <c r="CZ41"/>
      <c r="DA41"/>
      <c r="DB41" s="212"/>
      <c r="DC41" s="212"/>
      <c r="DD41" s="212"/>
      <c r="DE41" s="212"/>
      <c r="DF41" s="212"/>
      <c r="DG41" s="212"/>
      <c r="DH41" s="212"/>
      <c r="DI41" s="126">
        <f>ROW()</f>
        <v>41</v>
      </c>
      <c r="DJ41" s="359" t="s">
        <v>445</v>
      </c>
      <c r="DK41"/>
      <c r="DL41" s="360"/>
      <c r="DM41" s="543"/>
      <c r="DN41" s="360">
        <f t="shared" si="84"/>
        <v>0</v>
      </c>
      <c r="DO41" s="543"/>
      <c r="DP41" s="360">
        <f t="shared" si="84"/>
        <v>0</v>
      </c>
      <c r="DQ41" s="543"/>
      <c r="DR41" s="360">
        <f>DP41+DQ41</f>
        <v>0</v>
      </c>
      <c r="DS41" s="360">
        <v>119425.69663519075</v>
      </c>
      <c r="DT41" s="543">
        <f t="shared" si="90"/>
        <v>119425.69663519075</v>
      </c>
      <c r="DU41" s="360">
        <v>0</v>
      </c>
      <c r="DV41" s="543">
        <f t="shared" si="90"/>
        <v>119425.69663519075</v>
      </c>
      <c r="DW41" s="360"/>
      <c r="DX41" s="543"/>
      <c r="DY41" s="126">
        <f>ROW()</f>
        <v>41</v>
      </c>
      <c r="DZ41" s="25" t="s">
        <v>446</v>
      </c>
      <c r="EA41" s="212"/>
      <c r="EB41" s="527">
        <v>0</v>
      </c>
      <c r="EC41" s="527">
        <v>0</v>
      </c>
      <c r="ED41" s="527">
        <f t="shared" si="91"/>
        <v>0</v>
      </c>
      <c r="EE41" s="527">
        <v>13971978.946900001</v>
      </c>
      <c r="EF41" s="527">
        <f t="shared" si="92"/>
        <v>13971978.946900001</v>
      </c>
      <c r="EG41" s="527">
        <v>3555206.751923332</v>
      </c>
      <c r="EH41" s="527">
        <f t="shared" si="93"/>
        <v>17527185.698823333</v>
      </c>
      <c r="EI41" s="527">
        <v>0</v>
      </c>
      <c r="EJ41" s="527">
        <f t="shared" si="94"/>
        <v>17527185.698823333</v>
      </c>
      <c r="EK41" s="527">
        <v>0</v>
      </c>
      <c r="EL41" s="527">
        <f t="shared" si="95"/>
        <v>17527185.698823333</v>
      </c>
      <c r="EM41" s="527"/>
      <c r="EN41" s="527"/>
      <c r="EO41" s="582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 s="582"/>
      <c r="FF41"/>
      <c r="FG41"/>
      <c r="FH41"/>
      <c r="FI41"/>
      <c r="FJ41"/>
      <c r="FK41"/>
      <c r="FL41"/>
      <c r="FM41"/>
      <c r="FU41" s="126"/>
      <c r="FV41" s="595"/>
      <c r="FW41" s="476"/>
      <c r="FX41" s="596"/>
      <c r="FY41" s="596"/>
      <c r="FZ41" s="596"/>
      <c r="GA41" s="596"/>
      <c r="GB41" s="596"/>
      <c r="GC41" s="596"/>
      <c r="GD41" s="596"/>
      <c r="GE41" s="596"/>
      <c r="GF41" s="596"/>
      <c r="GG41" s="596"/>
      <c r="GH41" s="596"/>
      <c r="GI41" s="596"/>
      <c r="GJ41" s="596"/>
    </row>
    <row r="42" spans="1:192" x14ac:dyDescent="0.35">
      <c r="A42" s="126"/>
      <c r="Q42" s="126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 s="126">
        <f>ROW()</f>
        <v>42</v>
      </c>
      <c r="BN42" s="135" t="s">
        <v>346</v>
      </c>
      <c r="BP42" s="601" t="s">
        <v>447</v>
      </c>
      <c r="BR42" s="602"/>
      <c r="BS42" s="602"/>
      <c r="BT42" s="602"/>
      <c r="BU42" s="602"/>
      <c r="BV42" s="602"/>
      <c r="BW42" s="602"/>
      <c r="BX42" s="602"/>
      <c r="BY42" s="602"/>
      <c r="BZ42" s="602"/>
      <c r="CA42" s="602"/>
      <c r="CB42" s="602"/>
      <c r="CC42" s="126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T42" s="587"/>
      <c r="CU42" s="587"/>
      <c r="CV42" s="587"/>
      <c r="CW42" s="587"/>
      <c r="CX42" s="587"/>
      <c r="CY42" s="587"/>
      <c r="CZ42" s="587"/>
      <c r="DA42" s="587"/>
      <c r="DB42" s="587"/>
      <c r="DC42" s="587"/>
      <c r="DD42" s="587"/>
      <c r="DE42" s="587"/>
      <c r="DF42" s="587"/>
      <c r="DG42" s="587"/>
      <c r="DH42" s="587"/>
      <c r="DI42" s="126">
        <f>ROW()</f>
        <v>42</v>
      </c>
      <c r="DJ42" s="439" t="s">
        <v>263</v>
      </c>
      <c r="DK42"/>
      <c r="DL42" s="586">
        <f>SUM(DL37:DL41)</f>
        <v>-1837799.24</v>
      </c>
      <c r="DM42" s="586">
        <f t="shared" ref="DM42:DV42" si="96">SUM(DM37:DM41)</f>
        <v>0</v>
      </c>
      <c r="DN42" s="586">
        <f t="shared" si="96"/>
        <v>1837799.24</v>
      </c>
      <c r="DO42" s="586">
        <f t="shared" si="96"/>
        <v>1837799.24</v>
      </c>
      <c r="DP42" s="586">
        <f t="shared" si="96"/>
        <v>0</v>
      </c>
      <c r="DQ42" s="586">
        <f t="shared" si="96"/>
        <v>0</v>
      </c>
      <c r="DR42" s="586">
        <f t="shared" si="96"/>
        <v>0</v>
      </c>
      <c r="DS42" s="586">
        <f t="shared" si="96"/>
        <v>2112061.2197205187</v>
      </c>
      <c r="DT42" s="586">
        <f t="shared" si="96"/>
        <v>2112061.2197205187</v>
      </c>
      <c r="DU42" s="586">
        <f t="shared" si="96"/>
        <v>0</v>
      </c>
      <c r="DV42" s="586">
        <f t="shared" si="96"/>
        <v>2112061.2197205187</v>
      </c>
      <c r="DW42" s="586"/>
      <c r="DX42" s="586"/>
      <c r="DY42" s="126">
        <f>ROW()</f>
        <v>42</v>
      </c>
      <c r="DZ42" s="4" t="s">
        <v>448</v>
      </c>
      <c r="EA42" s="212"/>
      <c r="EB42" s="527">
        <v>0</v>
      </c>
      <c r="EC42" s="527">
        <v>0</v>
      </c>
      <c r="ED42" s="527">
        <f t="shared" si="91"/>
        <v>0</v>
      </c>
      <c r="EE42" s="527">
        <v>-5000000</v>
      </c>
      <c r="EF42" s="527">
        <f t="shared" si="92"/>
        <v>-5000000</v>
      </c>
      <c r="EG42" s="527">
        <v>0</v>
      </c>
      <c r="EH42" s="527">
        <f t="shared" si="93"/>
        <v>-5000000</v>
      </c>
      <c r="EI42" s="527">
        <v>0</v>
      </c>
      <c r="EJ42" s="527">
        <f t="shared" si="94"/>
        <v>-5000000</v>
      </c>
      <c r="EK42" s="527">
        <v>0</v>
      </c>
      <c r="EL42" s="527">
        <f t="shared" si="95"/>
        <v>-5000000</v>
      </c>
      <c r="EM42" s="527"/>
      <c r="EN42" s="527"/>
      <c r="EO42" s="58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 s="582"/>
      <c r="FF42"/>
      <c r="FG42"/>
      <c r="FH42"/>
      <c r="FI42"/>
      <c r="FJ42"/>
      <c r="FK42"/>
      <c r="FL42"/>
      <c r="FM42"/>
      <c r="FU42" s="126">
        <f>ROW()</f>
        <v>42</v>
      </c>
      <c r="FV42" s="414" t="s">
        <v>174</v>
      </c>
      <c r="FW42" s="414"/>
      <c r="FX42" s="360">
        <v>8414393.1600000188</v>
      </c>
      <c r="FY42" s="360">
        <v>0</v>
      </c>
      <c r="FZ42" s="360">
        <f>FZ38</f>
        <v>8414393.1600000188</v>
      </c>
      <c r="GA42" s="360">
        <v>0</v>
      </c>
      <c r="GB42" s="360">
        <f>GB38</f>
        <v>8414393.1600000188</v>
      </c>
      <c r="GC42" s="360">
        <v>-442141.81999997795</v>
      </c>
      <c r="GD42" s="360">
        <f>GD38</f>
        <v>7972251.3400000408</v>
      </c>
      <c r="GE42" s="360">
        <v>-2210758.1800000221</v>
      </c>
      <c r="GF42" s="360">
        <f>GF38</f>
        <v>5761493.1600000188</v>
      </c>
      <c r="GG42" s="360">
        <v>0</v>
      </c>
      <c r="GH42" s="360">
        <f>GH38</f>
        <v>5761493.1600000188</v>
      </c>
      <c r="GI42" s="360">
        <v>0</v>
      </c>
      <c r="GJ42" s="360">
        <f>GJ38</f>
        <v>0</v>
      </c>
    </row>
    <row r="43" spans="1:192" ht="15.5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126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 s="126">
        <f>ROW()</f>
        <v>43</v>
      </c>
      <c r="BN43" s="135" t="s">
        <v>353</v>
      </c>
      <c r="BO43" s="603"/>
      <c r="BP43" s="601" t="s">
        <v>447</v>
      </c>
      <c r="BQ43" s="239"/>
      <c r="BR43" s="602"/>
      <c r="BS43" s="602"/>
      <c r="BT43" s="602"/>
      <c r="BU43" s="602"/>
      <c r="BV43" s="602"/>
      <c r="BW43" s="602"/>
      <c r="BX43" s="602"/>
      <c r="BY43" s="602"/>
      <c r="BZ43" s="602"/>
      <c r="CA43" s="602"/>
      <c r="CB43" s="602"/>
      <c r="CC43" s="126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T43" s="587"/>
      <c r="CU43" s="587"/>
      <c r="CV43" s="587"/>
      <c r="CW43" s="587"/>
      <c r="CX43" s="587"/>
      <c r="CY43" s="587"/>
      <c r="CZ43" s="587"/>
      <c r="DA43" s="587"/>
      <c r="DB43" s="587"/>
      <c r="DC43" s="587"/>
      <c r="DD43" s="587"/>
      <c r="DE43" s="587"/>
      <c r="DF43" s="587"/>
      <c r="DG43" s="587"/>
      <c r="DH43" s="587"/>
      <c r="DI43" s="126">
        <f>ROW()</f>
        <v>43</v>
      </c>
      <c r="DJ43" s="595"/>
      <c r="DK43"/>
      <c r="DL43" s="604"/>
      <c r="DM43" s="604"/>
      <c r="DN43" s="604"/>
      <c r="DO43" s="604"/>
      <c r="DP43" s="604"/>
      <c r="DQ43" s="604"/>
      <c r="DR43" s="604"/>
      <c r="DS43" s="642"/>
      <c r="DT43" s="642"/>
      <c r="DU43" s="642"/>
      <c r="DV43" s="642"/>
      <c r="DW43" s="604"/>
      <c r="DX43" s="604"/>
      <c r="DY43" s="126">
        <f>ROW()</f>
        <v>43</v>
      </c>
      <c r="DZ43" s="25" t="s">
        <v>449</v>
      </c>
      <c r="EA43" s="212"/>
      <c r="EB43" s="527">
        <v>0</v>
      </c>
      <c r="EC43" s="527">
        <v>0</v>
      </c>
      <c r="ED43" s="527">
        <f t="shared" si="91"/>
        <v>0</v>
      </c>
      <c r="EE43" s="527">
        <v>-39840050.037900001</v>
      </c>
      <c r="EF43" s="527">
        <f t="shared" si="92"/>
        <v>-39840050.037900001</v>
      </c>
      <c r="EG43" s="527">
        <v>-9518973.5045999959</v>
      </c>
      <c r="EH43" s="527">
        <f t="shared" si="93"/>
        <v>-49359023.542499997</v>
      </c>
      <c r="EI43" s="527">
        <v>0</v>
      </c>
      <c r="EJ43" s="527">
        <f t="shared" si="94"/>
        <v>-49359023.542499997</v>
      </c>
      <c r="EK43" s="527">
        <v>0</v>
      </c>
      <c r="EL43" s="527">
        <f t="shared" si="95"/>
        <v>-49359023.542499997</v>
      </c>
      <c r="EM43" s="527"/>
      <c r="EN43" s="527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 s="582"/>
      <c r="FF43"/>
      <c r="FG43"/>
      <c r="FH43"/>
      <c r="FI43"/>
      <c r="FJ43"/>
      <c r="FK43"/>
      <c r="FL43"/>
      <c r="FM43"/>
      <c r="FU43" s="126">
        <f>ROW()</f>
        <v>43</v>
      </c>
      <c r="FV43" s="414"/>
      <c r="FW43" s="414"/>
      <c r="FX43" s="360"/>
      <c r="FY43" s="360"/>
      <c r="FZ43" s="360"/>
      <c r="GA43" s="360"/>
      <c r="GB43" s="360"/>
      <c r="GC43" s="360"/>
      <c r="GD43" s="360"/>
      <c r="GE43" s="360"/>
      <c r="GF43" s="360"/>
      <c r="GG43" s="360"/>
      <c r="GH43" s="360"/>
      <c r="GI43" s="360"/>
      <c r="GJ43" s="360"/>
    </row>
    <row r="44" spans="1:192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126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 s="126">
        <f>ROW()</f>
        <v>44</v>
      </c>
      <c r="BN44" s="451" t="str">
        <f>BN20</f>
        <v>MINT FARM DEFFRED - UE-090704 (FERC 407.3)</v>
      </c>
      <c r="BO44" s="135"/>
      <c r="BP44" s="279">
        <v>2885052</v>
      </c>
      <c r="BQ44" s="212">
        <f>BR44-BP44</f>
        <v>0</v>
      </c>
      <c r="BR44" s="279">
        <v>2885052</v>
      </c>
      <c r="BS44" s="279">
        <v>0</v>
      </c>
      <c r="BT44" s="279">
        <f>SUM(BR44:BS44)</f>
        <v>2885052</v>
      </c>
      <c r="BU44" s="279">
        <v>0</v>
      </c>
      <c r="BV44" s="279">
        <f>SUM(BT44:BU44)</f>
        <v>2885052</v>
      </c>
      <c r="BW44" s="279">
        <v>0</v>
      </c>
      <c r="BX44" s="279">
        <f>SUM(BV44:BW44)</f>
        <v>2885052</v>
      </c>
      <c r="BY44" s="279">
        <v>0</v>
      </c>
      <c r="BZ44" s="279">
        <f>SUM(BX44:BY44)</f>
        <v>2885052</v>
      </c>
      <c r="CA44" s="279"/>
      <c r="CB44" s="279"/>
      <c r="CC44" s="126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126">
        <f>ROW()</f>
        <v>44</v>
      </c>
      <c r="DJ44" s="414" t="s">
        <v>174</v>
      </c>
      <c r="DK44"/>
      <c r="DL44" s="360">
        <f>DL42</f>
        <v>-1837799.24</v>
      </c>
      <c r="DM44" s="360">
        <f t="shared" ref="DM44:DV44" si="97">DM42</f>
        <v>0</v>
      </c>
      <c r="DN44" s="360">
        <f t="shared" si="97"/>
        <v>1837799.24</v>
      </c>
      <c r="DO44" s="360">
        <f t="shared" si="97"/>
        <v>1837799.24</v>
      </c>
      <c r="DP44" s="360">
        <f t="shared" si="97"/>
        <v>0</v>
      </c>
      <c r="DQ44" s="360">
        <f t="shared" si="97"/>
        <v>0</v>
      </c>
      <c r="DR44" s="360">
        <f t="shared" si="97"/>
        <v>0</v>
      </c>
      <c r="DS44" s="360">
        <f t="shared" si="97"/>
        <v>2112061.2197205187</v>
      </c>
      <c r="DT44" s="360">
        <f t="shared" si="97"/>
        <v>2112061.2197205187</v>
      </c>
      <c r="DU44" s="360">
        <f t="shared" si="97"/>
        <v>0</v>
      </c>
      <c r="DV44" s="360">
        <f t="shared" si="97"/>
        <v>2112061.2197205187</v>
      </c>
      <c r="DW44" s="360"/>
      <c r="DX44" s="360"/>
      <c r="DY44" s="126">
        <f>ROW()</f>
        <v>44</v>
      </c>
      <c r="DZ44" s="25" t="s">
        <v>450</v>
      </c>
      <c r="EA44" s="212"/>
      <c r="EB44" s="527">
        <v>0</v>
      </c>
      <c r="EC44" s="527">
        <v>0</v>
      </c>
      <c r="ED44" s="527">
        <f t="shared" si="91"/>
        <v>0</v>
      </c>
      <c r="EE44" s="527">
        <v>-2934115.5788489999</v>
      </c>
      <c r="EF44" s="527">
        <f t="shared" si="92"/>
        <v>-2934115.5788489999</v>
      </c>
      <c r="EG44" s="527">
        <v>-746593.41790389968</v>
      </c>
      <c r="EH44" s="527">
        <f t="shared" si="93"/>
        <v>-3680708.9967528996</v>
      </c>
      <c r="EI44" s="527">
        <v>0</v>
      </c>
      <c r="EJ44" s="527">
        <f t="shared" si="94"/>
        <v>-3680708.9967528996</v>
      </c>
      <c r="EK44" s="527">
        <v>0</v>
      </c>
      <c r="EL44" s="527">
        <f t="shared" si="95"/>
        <v>-3680708.9967528996</v>
      </c>
      <c r="EM44" s="527"/>
      <c r="EN44" s="527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 s="582"/>
      <c r="FF44"/>
      <c r="FG44"/>
      <c r="FH44"/>
      <c r="FI44"/>
      <c r="FJ44"/>
      <c r="FK44"/>
      <c r="FL44"/>
      <c r="FM44"/>
      <c r="FU44" s="126">
        <f>ROW()</f>
        <v>44</v>
      </c>
      <c r="FV44" s="414" t="s">
        <v>147</v>
      </c>
      <c r="FW44" s="605">
        <v>0.21</v>
      </c>
      <c r="FX44" s="481">
        <f t="shared" ref="FX44:GJ44" si="98">-FX42*$FW$44</f>
        <v>-1767022.563600004</v>
      </c>
      <c r="FY44" s="481">
        <f t="shared" si="98"/>
        <v>0</v>
      </c>
      <c r="FZ44" s="481">
        <f t="shared" si="98"/>
        <v>-1767022.563600004</v>
      </c>
      <c r="GA44" s="481">
        <f t="shared" si="98"/>
        <v>0</v>
      </c>
      <c r="GB44" s="481">
        <f t="shared" si="98"/>
        <v>-1767022.563600004</v>
      </c>
      <c r="GC44" s="481">
        <f t="shared" si="98"/>
        <v>92849.782199995359</v>
      </c>
      <c r="GD44" s="481">
        <f t="shared" si="98"/>
        <v>-1674172.7814000086</v>
      </c>
      <c r="GE44" s="481">
        <f t="shared" si="98"/>
        <v>464259.21780000464</v>
      </c>
      <c r="GF44" s="481">
        <f t="shared" si="98"/>
        <v>-1209913.563600004</v>
      </c>
      <c r="GG44" s="481">
        <f t="shared" si="98"/>
        <v>0</v>
      </c>
      <c r="GH44" s="481">
        <f t="shared" si="98"/>
        <v>-1209913.563600004</v>
      </c>
      <c r="GI44" s="481">
        <f t="shared" si="98"/>
        <v>0</v>
      </c>
      <c r="GJ44" s="481">
        <f t="shared" si="98"/>
        <v>0</v>
      </c>
    </row>
    <row r="45" spans="1:192" ht="15" thickBot="1" x14ac:dyDescent="0.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126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 s="126">
        <f>ROW()</f>
        <v>45</v>
      </c>
      <c r="BN45" s="534" t="s">
        <v>366</v>
      </c>
      <c r="BO45" s="135"/>
      <c r="BP45" s="601" t="s">
        <v>447</v>
      </c>
      <c r="BQ45" s="606"/>
      <c r="BR45" s="602"/>
      <c r="BS45" s="602"/>
      <c r="BT45" s="602"/>
      <c r="BU45" s="602"/>
      <c r="BV45" s="602"/>
      <c r="BW45" s="602"/>
      <c r="BX45" s="602"/>
      <c r="BY45" s="602"/>
      <c r="BZ45" s="602"/>
      <c r="CA45" s="602"/>
      <c r="CB45" s="602"/>
      <c r="CC45" s="126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126">
        <f>ROW()</f>
        <v>45</v>
      </c>
      <c r="DJ45" s="414"/>
      <c r="DK45"/>
      <c r="DL45" s="440"/>
      <c r="DM45" s="440"/>
      <c r="DN45" s="440"/>
      <c r="DO45" s="440"/>
      <c r="DP45" s="440"/>
      <c r="DQ45" s="440"/>
      <c r="DR45" s="440"/>
      <c r="DS45" s="440"/>
      <c r="DT45" s="440"/>
      <c r="DU45" s="440"/>
      <c r="DV45" s="440"/>
      <c r="DW45" s="440"/>
      <c r="DX45" s="440"/>
      <c r="DY45" s="126">
        <f>ROW()</f>
        <v>45</v>
      </c>
      <c r="DZ45" s="555" t="s">
        <v>451</v>
      </c>
      <c r="EA45" s="212"/>
      <c r="EB45" s="556">
        <f>SUM(EB40:EB44)</f>
        <v>0</v>
      </c>
      <c r="EC45" s="556">
        <f t="shared" ref="EC45:EL45" si="99">SUM(EC40:EC44)</f>
        <v>0</v>
      </c>
      <c r="ED45" s="556">
        <f t="shared" si="99"/>
        <v>0</v>
      </c>
      <c r="EE45" s="556">
        <f t="shared" si="99"/>
        <v>160912337.32015103</v>
      </c>
      <c r="EF45" s="556">
        <f t="shared" si="99"/>
        <v>160912337.32015103</v>
      </c>
      <c r="EG45" s="556">
        <f t="shared" si="99"/>
        <v>38618085.089419425</v>
      </c>
      <c r="EH45" s="556">
        <f t="shared" si="99"/>
        <v>199530422.40957046</v>
      </c>
      <c r="EI45" s="556">
        <f t="shared" si="99"/>
        <v>0</v>
      </c>
      <c r="EJ45" s="556">
        <f t="shared" si="99"/>
        <v>199530422.40957046</v>
      </c>
      <c r="EK45" s="556">
        <f t="shared" si="99"/>
        <v>0</v>
      </c>
      <c r="EL45" s="556">
        <f t="shared" si="99"/>
        <v>199530422.40957046</v>
      </c>
      <c r="EM45" s="556"/>
      <c r="EN45" s="556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 s="582"/>
      <c r="FF45"/>
      <c r="FG45"/>
      <c r="FH45"/>
      <c r="FI45"/>
      <c r="FJ45"/>
      <c r="FK45"/>
      <c r="FL45"/>
      <c r="FM45"/>
      <c r="FU45" s="126">
        <f>ROW()</f>
        <v>45</v>
      </c>
      <c r="FV45" s="414" t="s">
        <v>91</v>
      </c>
      <c r="FW45" s="414"/>
      <c r="FX45" s="482">
        <f t="shared" ref="FX45:GJ45" si="100">-FX42-FX44</f>
        <v>-6647370.5964000151</v>
      </c>
      <c r="FY45" s="482">
        <f t="shared" si="100"/>
        <v>0</v>
      </c>
      <c r="FZ45" s="482">
        <f t="shared" si="100"/>
        <v>-6647370.5964000151</v>
      </c>
      <c r="GA45" s="482">
        <f t="shared" si="100"/>
        <v>0</v>
      </c>
      <c r="GB45" s="482">
        <f t="shared" si="100"/>
        <v>-6647370.5964000151</v>
      </c>
      <c r="GC45" s="482">
        <f t="shared" si="100"/>
        <v>349292.03779998259</v>
      </c>
      <c r="GD45" s="482">
        <f t="shared" si="100"/>
        <v>-6298078.5586000327</v>
      </c>
      <c r="GE45" s="482">
        <f t="shared" si="100"/>
        <v>1746498.9622000174</v>
      </c>
      <c r="GF45" s="482">
        <f t="shared" si="100"/>
        <v>-4551579.5964000151</v>
      </c>
      <c r="GG45" s="482">
        <f t="shared" si="100"/>
        <v>0</v>
      </c>
      <c r="GH45" s="482">
        <f t="shared" si="100"/>
        <v>-4551579.5964000151</v>
      </c>
      <c r="GI45" s="482">
        <f t="shared" si="100"/>
        <v>0</v>
      </c>
      <c r="GJ45" s="482">
        <f t="shared" si="100"/>
        <v>0</v>
      </c>
    </row>
    <row r="46" spans="1:192" ht="15" thickTop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12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 s="126">
        <f>ROW()</f>
        <v>46</v>
      </c>
      <c r="BN46" s="534" t="s">
        <v>452</v>
      </c>
      <c r="BO46" s="135"/>
      <c r="BP46" s="601" t="s">
        <v>447</v>
      </c>
      <c r="BQ46" s="606"/>
      <c r="BR46" s="602"/>
      <c r="BS46" s="602"/>
      <c r="BT46" s="602"/>
      <c r="BU46" s="602"/>
      <c r="BV46" s="602"/>
      <c r="BW46" s="602"/>
      <c r="BX46" s="602"/>
      <c r="BY46" s="602"/>
      <c r="BZ46" s="602"/>
      <c r="CA46" s="602"/>
      <c r="CB46" s="602"/>
      <c r="CC46" s="12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126">
        <f>ROW()</f>
        <v>46</v>
      </c>
      <c r="DJ46" s="414" t="s">
        <v>453</v>
      </c>
      <c r="DK46"/>
      <c r="DL46" s="360">
        <f t="shared" ref="DL46:DV46" si="101">DL33-DL42</f>
        <v>1895969.35</v>
      </c>
      <c r="DM46" s="360">
        <f t="shared" si="101"/>
        <v>0</v>
      </c>
      <c r="DN46" s="360">
        <f t="shared" si="101"/>
        <v>-1779629.13</v>
      </c>
      <c r="DO46" s="360">
        <f t="shared" si="101"/>
        <v>-1895969.35</v>
      </c>
      <c r="DP46" s="360">
        <f t="shared" si="101"/>
        <v>0</v>
      </c>
      <c r="DQ46" s="360">
        <f t="shared" si="101"/>
        <v>0</v>
      </c>
      <c r="DR46" s="360">
        <f t="shared" si="101"/>
        <v>0</v>
      </c>
      <c r="DS46" s="360">
        <f t="shared" si="101"/>
        <v>-2112061.2197205187</v>
      </c>
      <c r="DT46" s="360">
        <f t="shared" si="101"/>
        <v>-2112061.2197205187</v>
      </c>
      <c r="DU46" s="360">
        <f t="shared" si="101"/>
        <v>0</v>
      </c>
      <c r="DV46" s="360">
        <f t="shared" si="101"/>
        <v>-2112061.2197205187</v>
      </c>
      <c r="DW46" s="360"/>
      <c r="DX46" s="360"/>
      <c r="DY46" s="126">
        <f>ROW()</f>
        <v>46</v>
      </c>
      <c r="DZ46" s="25"/>
      <c r="EA46" s="212"/>
      <c r="EB46" s="574"/>
      <c r="EC46" s="574"/>
      <c r="ED46" s="574"/>
      <c r="EE46" s="574"/>
      <c r="EF46" s="574"/>
      <c r="EG46" s="574"/>
      <c r="EH46" s="574"/>
      <c r="EI46" s="574"/>
      <c r="EJ46" s="574"/>
      <c r="EK46" s="574"/>
      <c r="EL46" s="574"/>
      <c r="EM46" s="574"/>
      <c r="EN46" s="574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 s="582"/>
      <c r="FF46"/>
      <c r="FG46"/>
      <c r="FH46"/>
      <c r="FI46"/>
      <c r="FJ46"/>
      <c r="FK46"/>
      <c r="FL46"/>
      <c r="FM46"/>
    </row>
    <row r="47" spans="1:192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126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 s="126">
        <f>ROW()</f>
        <v>47</v>
      </c>
      <c r="BN47" s="534" t="s">
        <v>377</v>
      </c>
      <c r="BO47" s="135"/>
      <c r="BP47" s="601" t="s">
        <v>447</v>
      </c>
      <c r="BQ47" s="239"/>
      <c r="BR47" s="602"/>
      <c r="BS47" s="602"/>
      <c r="BT47" s="602"/>
      <c r="BU47" s="602"/>
      <c r="BV47" s="602"/>
      <c r="BW47" s="602"/>
      <c r="BX47" s="602"/>
      <c r="BY47" s="602"/>
      <c r="BZ47" s="602"/>
      <c r="CA47" s="602"/>
      <c r="CB47" s="602"/>
      <c r="CC47" s="126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T47" s="587"/>
      <c r="CU47" s="587"/>
      <c r="CV47" s="587"/>
      <c r="CW47" s="587"/>
      <c r="CX47" s="587"/>
      <c r="CY47" s="587"/>
      <c r="CZ47" s="587"/>
      <c r="DA47" s="587"/>
      <c r="DB47" s="587"/>
      <c r="DC47" s="587"/>
      <c r="DD47" s="587"/>
      <c r="DE47" s="587"/>
      <c r="DF47" s="587"/>
      <c r="DG47" s="587"/>
      <c r="DH47" s="587"/>
      <c r="DI47" s="126">
        <f>ROW()</f>
        <v>47</v>
      </c>
      <c r="DJ47" s="414"/>
      <c r="DK47" s="587"/>
      <c r="DL47" s="360"/>
      <c r="DM47" s="360"/>
      <c r="DN47" s="360"/>
      <c r="DO47" s="360"/>
      <c r="DP47" s="360"/>
      <c r="DQ47" s="360"/>
      <c r="DR47" s="360"/>
      <c r="DS47" s="360"/>
      <c r="DT47" s="360"/>
      <c r="DU47" s="360"/>
      <c r="DV47" s="360"/>
      <c r="DW47" s="360"/>
      <c r="DX47" s="360"/>
      <c r="DY47" s="126">
        <f>ROW()</f>
        <v>47</v>
      </c>
      <c r="DZ47" s="180" t="s">
        <v>53</v>
      </c>
      <c r="EB47" s="239">
        <v>0</v>
      </c>
      <c r="EC47" s="239">
        <v>0</v>
      </c>
      <c r="ED47" s="239">
        <f>EB47+EC47</f>
        <v>0</v>
      </c>
      <c r="EE47" s="239">
        <v>-479705749.67019993</v>
      </c>
      <c r="EF47" s="239">
        <f>ED47+EE47</f>
        <v>-479705749.67019993</v>
      </c>
      <c r="EG47" s="239">
        <v>-884532.96</v>
      </c>
      <c r="EH47" s="239">
        <f>EF47+EG47</f>
        <v>-480590282.63019991</v>
      </c>
      <c r="EI47" s="239">
        <v>-2038434.6399999997</v>
      </c>
      <c r="EJ47" s="239">
        <f>EH47+EI47</f>
        <v>-482628717.27019989</v>
      </c>
      <c r="EK47" s="239">
        <v>-11423246.809999997</v>
      </c>
      <c r="EL47" s="239">
        <f>EJ47+EK47</f>
        <v>-494051964.0801999</v>
      </c>
      <c r="EM47" s="239"/>
      <c r="EN47" s="239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 s="582"/>
      <c r="FF47"/>
      <c r="FG47"/>
      <c r="FH47"/>
      <c r="FI47"/>
      <c r="FJ47"/>
      <c r="FK47"/>
      <c r="FL47"/>
      <c r="FM47"/>
    </row>
    <row r="48" spans="1:192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126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 s="126">
        <f>ROW()</f>
        <v>48</v>
      </c>
      <c r="BN48" s="451" t="str">
        <f>BN24</f>
        <v>CARRYING CHARGES ON LSR PP TRANSM $99.8M (FERC 407.3)</v>
      </c>
      <c r="BO48" s="135"/>
      <c r="BP48" s="279">
        <v>687420</v>
      </c>
      <c r="BQ48" s="212">
        <f>BR48-BP48</f>
        <v>0</v>
      </c>
      <c r="BR48" s="279">
        <v>687420</v>
      </c>
      <c r="BS48" s="279">
        <v>0</v>
      </c>
      <c r="BT48" s="279">
        <f>SUM(BR48:BS48)</f>
        <v>687420</v>
      </c>
      <c r="BU48" s="279">
        <v>0</v>
      </c>
      <c r="BV48" s="279">
        <f>SUM(BT48:BU48)</f>
        <v>687420</v>
      </c>
      <c r="BW48" s="279">
        <v>0</v>
      </c>
      <c r="BX48" s="279">
        <f>SUM(BV48:BW48)</f>
        <v>687420</v>
      </c>
      <c r="BY48" s="279">
        <v>0</v>
      </c>
      <c r="BZ48" s="279">
        <f>SUM(BX48:BY48)</f>
        <v>687420</v>
      </c>
      <c r="CA48" s="279"/>
      <c r="CB48" s="279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 s="126">
        <f>ROW()</f>
        <v>48</v>
      </c>
      <c r="DJ48" s="414" t="s">
        <v>147</v>
      </c>
      <c r="DK48" s="480">
        <v>0.21</v>
      </c>
      <c r="DL48" s="299">
        <f t="shared" ref="DL48:DV48" si="102">DL46*$DK48</f>
        <v>398153.56349999999</v>
      </c>
      <c r="DM48" s="299">
        <f t="shared" si="102"/>
        <v>0</v>
      </c>
      <c r="DN48" s="299">
        <f t="shared" si="102"/>
        <v>-373722.11729999998</v>
      </c>
      <c r="DO48" s="299">
        <f t="shared" si="102"/>
        <v>-398153.56349999999</v>
      </c>
      <c r="DP48" s="299">
        <f t="shared" si="102"/>
        <v>0</v>
      </c>
      <c r="DQ48" s="299">
        <f t="shared" si="102"/>
        <v>0</v>
      </c>
      <c r="DR48" s="299">
        <f t="shared" si="102"/>
        <v>0</v>
      </c>
      <c r="DS48" s="299">
        <f t="shared" si="102"/>
        <v>-443532.8561413089</v>
      </c>
      <c r="DT48" s="299">
        <f t="shared" si="102"/>
        <v>-443532.8561413089</v>
      </c>
      <c r="DU48" s="299">
        <f t="shared" si="102"/>
        <v>0</v>
      </c>
      <c r="DV48" s="299">
        <f t="shared" si="102"/>
        <v>-443532.8561413089</v>
      </c>
      <c r="DW48" s="299"/>
      <c r="DX48" s="299"/>
      <c r="DY48" s="126">
        <f>ROW()</f>
        <v>48</v>
      </c>
      <c r="DZ48" s="180" t="s">
        <v>73</v>
      </c>
      <c r="EB48" s="239">
        <v>0</v>
      </c>
      <c r="EC48" s="239">
        <v>0</v>
      </c>
      <c r="ED48" s="239">
        <f t="shared" ref="ED48:ED50" si="103">EB48+EC48</f>
        <v>0</v>
      </c>
      <c r="EE48" s="239">
        <v>425696658.27417076</v>
      </c>
      <c r="EF48" s="239">
        <f t="shared" ref="EF48:EF50" si="104">ED48+EE48</f>
        <v>425696658.27417076</v>
      </c>
      <c r="EG48" s="239">
        <v>40583426.403756388</v>
      </c>
      <c r="EH48" s="239">
        <f t="shared" ref="EH48:EH50" si="105">EF48+EG48</f>
        <v>466280084.67792714</v>
      </c>
      <c r="EI48" s="239">
        <v>16538155.508717885</v>
      </c>
      <c r="EJ48" s="239">
        <f t="shared" ref="EJ48:EJ50" si="106">EH48+EI48</f>
        <v>482818240.18664503</v>
      </c>
      <c r="EK48" s="239">
        <v>33930424.603679515</v>
      </c>
      <c r="EL48" s="239">
        <f t="shared" ref="EL48:EL50" si="107">EJ48+EK48</f>
        <v>516748664.79032457</v>
      </c>
      <c r="EM48" s="239"/>
      <c r="EN48" s="239"/>
      <c r="ER48"/>
      <c r="ES48"/>
      <c r="ET48"/>
      <c r="EU48"/>
      <c r="EV48"/>
      <c r="EW48"/>
      <c r="EX48"/>
      <c r="EY48"/>
      <c r="EZ48"/>
      <c r="FA48"/>
      <c r="FB48"/>
      <c r="FC48"/>
      <c r="FD48"/>
      <c r="FF48"/>
      <c r="FG48"/>
      <c r="FH48"/>
      <c r="FI48"/>
      <c r="FJ48"/>
      <c r="FK48"/>
      <c r="FL48"/>
      <c r="FM48"/>
    </row>
    <row r="49" spans="1:228" ht="15" thickBot="1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 s="126">
        <f>ROW()</f>
        <v>49</v>
      </c>
      <c r="BN49" s="451" t="s">
        <v>454</v>
      </c>
      <c r="BO49" s="135"/>
      <c r="BP49" s="279">
        <v>3118311.55</v>
      </c>
      <c r="BQ49" s="212">
        <f>BR49-BP49</f>
        <v>0</v>
      </c>
      <c r="BR49" s="279">
        <v>3118311.55</v>
      </c>
      <c r="BS49" s="279">
        <v>-3118311.55</v>
      </c>
      <c r="BT49" s="279">
        <f>SUM(BR49:BS49)</f>
        <v>0</v>
      </c>
      <c r="BU49" s="279">
        <v>0</v>
      </c>
      <c r="BV49" s="279">
        <f>SUM(BT49:BU49)</f>
        <v>0</v>
      </c>
      <c r="BW49" s="279">
        <v>0</v>
      </c>
      <c r="BX49" s="279">
        <f>SUM(BV49:BW49)</f>
        <v>0</v>
      </c>
      <c r="BY49" s="279">
        <v>0</v>
      </c>
      <c r="BZ49" s="279">
        <f>SUM(BX49:BY49)</f>
        <v>0</v>
      </c>
      <c r="CA49" s="279"/>
      <c r="CB49" s="27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 s="126">
        <f>ROW()</f>
        <v>49</v>
      </c>
      <c r="DJ49" s="414" t="s">
        <v>91</v>
      </c>
      <c r="DK49" s="212"/>
      <c r="DL49" s="482">
        <f>DL46-DL48</f>
        <v>1497815.7865000002</v>
      </c>
      <c r="DM49" s="482">
        <f t="shared" ref="DM49:DV49" si="108">DM46-DM48</f>
        <v>0</v>
      </c>
      <c r="DN49" s="482">
        <f t="shared" si="108"/>
        <v>-1405907.0126999998</v>
      </c>
      <c r="DO49" s="482">
        <f t="shared" si="108"/>
        <v>-1497815.7865000002</v>
      </c>
      <c r="DP49" s="482">
        <f t="shared" si="108"/>
        <v>0</v>
      </c>
      <c r="DQ49" s="482">
        <f t="shared" si="108"/>
        <v>0</v>
      </c>
      <c r="DR49" s="482">
        <f t="shared" si="108"/>
        <v>0</v>
      </c>
      <c r="DS49" s="482">
        <f t="shared" si="108"/>
        <v>-1668528.3635792099</v>
      </c>
      <c r="DT49" s="482">
        <f t="shared" si="108"/>
        <v>-1668528.3635792099</v>
      </c>
      <c r="DU49" s="482">
        <f t="shared" si="108"/>
        <v>0</v>
      </c>
      <c r="DV49" s="482">
        <f t="shared" si="108"/>
        <v>-1668528.3635792099</v>
      </c>
      <c r="DW49" s="482"/>
      <c r="DX49" s="482"/>
      <c r="DY49" s="126">
        <f>ROW()</f>
        <v>49</v>
      </c>
      <c r="DZ49" s="174" t="s">
        <v>95</v>
      </c>
      <c r="EB49" s="239">
        <v>0</v>
      </c>
      <c r="EC49" s="239">
        <v>0</v>
      </c>
      <c r="ED49" s="239">
        <f t="shared" si="103"/>
        <v>0</v>
      </c>
      <c r="EE49" s="239">
        <v>92714284.336900011</v>
      </c>
      <c r="EF49" s="239">
        <f t="shared" si="104"/>
        <v>92714284.336900011</v>
      </c>
      <c r="EG49" s="239">
        <v>48883652.011923321</v>
      </c>
      <c r="EH49" s="239">
        <f t="shared" si="105"/>
        <v>141597936.34882334</v>
      </c>
      <c r="EI49" s="239">
        <v>0</v>
      </c>
      <c r="EJ49" s="239">
        <f t="shared" si="106"/>
        <v>141597936.34882334</v>
      </c>
      <c r="EK49" s="239">
        <v>0</v>
      </c>
      <c r="EL49" s="239">
        <f t="shared" si="107"/>
        <v>141597936.34882334</v>
      </c>
      <c r="EM49" s="239"/>
      <c r="EN49" s="239"/>
      <c r="ER49" s="375"/>
      <c r="ES49" s="375"/>
      <c r="ET49" s="375"/>
      <c r="EU49" s="375"/>
      <c r="EV49" s="375"/>
      <c r="EW49" s="375"/>
      <c r="EX49" s="375"/>
      <c r="EY49" s="375"/>
      <c r="EZ49" s="375"/>
      <c r="FA49" s="375"/>
      <c r="FB49" s="375"/>
      <c r="FC49" s="375"/>
      <c r="FD49" s="375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</row>
    <row r="50" spans="1:228" ht="15" thickTop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 s="126">
        <f>ROW()</f>
        <v>50</v>
      </c>
      <c r="BN50" s="451" t="s">
        <v>418</v>
      </c>
      <c r="BO50" s="135"/>
      <c r="BP50" s="279">
        <v>0</v>
      </c>
      <c r="BQ50" s="212">
        <f>BR50-BP50</f>
        <v>0</v>
      </c>
      <c r="BR50" s="279">
        <v>0</v>
      </c>
      <c r="BS50" s="279">
        <v>306357.35740875098</v>
      </c>
      <c r="BT50" s="279">
        <f>SUM(BR50:BS50)</f>
        <v>306357.35740875098</v>
      </c>
      <c r="BU50" s="279">
        <v>306357.35740875098</v>
      </c>
      <c r="BV50" s="279">
        <f>SUM(BT50:BU50)</f>
        <v>612714.71481750195</v>
      </c>
      <c r="BW50" s="279">
        <v>-306357.35740875098</v>
      </c>
      <c r="BX50" s="279">
        <f>SUM(BV50:BW50)</f>
        <v>306357.35740875098</v>
      </c>
      <c r="BY50" s="279">
        <v>-306357.35740875098</v>
      </c>
      <c r="BZ50" s="279">
        <f>SUM(BX50:BY50)</f>
        <v>0</v>
      </c>
      <c r="CA50" s="279"/>
      <c r="CB50" s="279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 s="126">
        <f>ROW()</f>
        <v>50</v>
      </c>
      <c r="DJ50" s="359"/>
      <c r="DK50" s="587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 s="126">
        <f>ROW()</f>
        <v>50</v>
      </c>
      <c r="DZ50" s="132" t="s">
        <v>113</v>
      </c>
      <c r="EB50" s="239">
        <v>0</v>
      </c>
      <c r="EC50" s="239">
        <v>0</v>
      </c>
      <c r="ED50" s="239">
        <f t="shared" si="103"/>
        <v>0</v>
      </c>
      <c r="EE50" s="239">
        <v>26476281.695747245</v>
      </c>
      <c r="EF50" s="239">
        <f t="shared" si="104"/>
        <v>26476281.695747245</v>
      </c>
      <c r="EG50" s="239">
        <v>-21216477.191825829</v>
      </c>
      <c r="EH50" s="239">
        <f t="shared" si="105"/>
        <v>5259804.5039214157</v>
      </c>
      <c r="EI50" s="239">
        <v>-4249885.946255709</v>
      </c>
      <c r="EJ50" s="239">
        <f t="shared" si="106"/>
        <v>1009918.5576657066</v>
      </c>
      <c r="EK50" s="239">
        <v>-8897985.5106464326</v>
      </c>
      <c r="EL50" s="239">
        <f t="shared" si="107"/>
        <v>-7888066.952980726</v>
      </c>
      <c r="EM50" s="239"/>
      <c r="EN50" s="239"/>
      <c r="ER50" s="375"/>
      <c r="ES50" s="375"/>
      <c r="ET50" s="375"/>
      <c r="EU50" s="375"/>
      <c r="EV50" s="375"/>
      <c r="EW50" s="375"/>
      <c r="EX50" s="375"/>
      <c r="EY50" s="375"/>
      <c r="EZ50" s="375"/>
      <c r="FA50" s="375"/>
      <c r="FB50" s="375"/>
      <c r="FC50" s="375"/>
      <c r="FD50" s="375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</row>
    <row r="51" spans="1:228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 s="126">
        <f>ROW()</f>
        <v>51</v>
      </c>
      <c r="BN51" s="451" t="s">
        <v>455</v>
      </c>
      <c r="BO51" s="132"/>
      <c r="BP51" s="601" t="s">
        <v>456</v>
      </c>
      <c r="BQ51" s="239"/>
      <c r="BR51" s="602"/>
      <c r="BS51" s="602"/>
      <c r="BT51" s="602"/>
      <c r="BU51" s="602"/>
      <c r="BV51" s="602"/>
      <c r="BW51" s="602"/>
      <c r="BX51" s="602"/>
      <c r="BY51" s="602"/>
      <c r="BZ51" s="602"/>
      <c r="CA51" s="602"/>
      <c r="CB51" s="602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 s="126">
        <f>ROW()</f>
        <v>51</v>
      </c>
      <c r="DJ51" s="399" t="s">
        <v>262</v>
      </c>
      <c r="DL51"/>
      <c r="DM51"/>
      <c r="DN51"/>
      <c r="DO51"/>
      <c r="DP51"/>
      <c r="DQ51"/>
      <c r="DR51"/>
      <c r="DS51"/>
      <c r="DT51"/>
      <c r="DU51"/>
      <c r="DV51"/>
      <c r="DW51"/>
      <c r="DX51"/>
      <c r="DY51" s="126">
        <f>ROW()</f>
        <v>51</v>
      </c>
      <c r="FU51" s="126"/>
      <c r="FV51" s="439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 s="126">
        <f>ROW()</f>
        <v>52</v>
      </c>
      <c r="BN52" s="451" t="s">
        <v>428</v>
      </c>
      <c r="BO52" s="132"/>
      <c r="BP52" s="279">
        <v>5335268.9400000004</v>
      </c>
      <c r="BQ52" s="212">
        <f>BR52-BP52</f>
        <v>0</v>
      </c>
      <c r="BR52" s="279">
        <v>5335268.9400000004</v>
      </c>
      <c r="BS52" s="279">
        <v>-1063161.3881830554</v>
      </c>
      <c r="BT52" s="279">
        <f>SUM(BR52:BS52)</f>
        <v>4272107.551816945</v>
      </c>
      <c r="BU52" s="279">
        <v>0</v>
      </c>
      <c r="BV52" s="279">
        <f>SUM(BT52:BU52)</f>
        <v>4272107.551816945</v>
      </c>
      <c r="BW52" s="279">
        <v>-907248.64530282374</v>
      </c>
      <c r="BX52" s="279">
        <f>SUM(BV52:BW52)</f>
        <v>3364858.9065141212</v>
      </c>
      <c r="BY52" s="279">
        <v>-3364858.9065141212</v>
      </c>
      <c r="BZ52" s="279">
        <f>SUM(BX52:BY52)</f>
        <v>0</v>
      </c>
      <c r="CA52" s="279"/>
      <c r="CB52" s="279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 s="126">
        <f>ROW()</f>
        <v>52</v>
      </c>
      <c r="DZ52" s="555" t="s">
        <v>457</v>
      </c>
      <c r="EA52" s="607"/>
      <c r="EB52" s="608">
        <f t="shared" ref="EB52:ED52" si="109">EB45+EB38+EB34+EB26+EB21</f>
        <v>0</v>
      </c>
      <c r="EC52" s="608">
        <f t="shared" si="109"/>
        <v>0</v>
      </c>
      <c r="ED52" s="608">
        <f t="shared" si="109"/>
        <v>0</v>
      </c>
      <c r="EE52" s="608">
        <f>EE45+EE38+EE34+EE26+EE21</f>
        <v>65181474.636618167</v>
      </c>
      <c r="EF52" s="608">
        <f t="shared" ref="EF52:EL52" si="110">EF45+EF38+EF34+EF26+EF21</f>
        <v>65181474.636618167</v>
      </c>
      <c r="EG52" s="608">
        <f t="shared" si="110"/>
        <v>67366068.263853878</v>
      </c>
      <c r="EH52" s="608">
        <f t="shared" si="110"/>
        <v>132547542.90047204</v>
      </c>
      <c r="EI52" s="608">
        <f t="shared" si="110"/>
        <v>10249834.922462177</v>
      </c>
      <c r="EJ52" s="608">
        <f t="shared" si="110"/>
        <v>142797377.82293421</v>
      </c>
      <c r="EK52" s="608">
        <f t="shared" si="110"/>
        <v>13609192.283033084</v>
      </c>
      <c r="EL52" s="608">
        <f t="shared" si="110"/>
        <v>156406570.10596731</v>
      </c>
      <c r="EM52" s="608"/>
      <c r="EN52" s="608"/>
      <c r="FU52" s="126"/>
      <c r="FV52" s="595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 s="126">
        <f>ROW()</f>
        <v>53</v>
      </c>
      <c r="BN53" s="451" t="s">
        <v>431</v>
      </c>
      <c r="BP53" s="279">
        <v>5419061.4517453602</v>
      </c>
      <c r="BQ53" s="212">
        <f>BR53-BP53</f>
        <v>0</v>
      </c>
      <c r="BR53" s="279">
        <v>5419061.4517453602</v>
      </c>
      <c r="BS53" s="279">
        <v>2188073.7258726805</v>
      </c>
      <c r="BT53" s="279">
        <f>SUM(BR53:BS53)</f>
        <v>7607135.1776180407</v>
      </c>
      <c r="BU53" s="279">
        <v>0</v>
      </c>
      <c r="BV53" s="279">
        <f>SUM(BT53:BU53)</f>
        <v>7607135.1776180407</v>
      </c>
      <c r="BW53" s="279">
        <v>-1615493.8629363403</v>
      </c>
      <c r="BX53" s="279">
        <f>SUM(BV53:BW53)</f>
        <v>5991641.3146817004</v>
      </c>
      <c r="BY53" s="279">
        <v>-5991641.3146817004</v>
      </c>
      <c r="BZ53" s="279">
        <f>SUM(BX53:BY53)</f>
        <v>0</v>
      </c>
      <c r="CA53" s="279"/>
      <c r="CB53" s="279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 s="126"/>
      <c r="DJ53" s="439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 s="126">
        <f>ROW()</f>
        <v>53</v>
      </c>
      <c r="DZ53" s="609"/>
      <c r="EB53" s="239"/>
      <c r="EC53" s="239"/>
      <c r="ED53" s="239"/>
      <c r="EE53" s="610"/>
      <c r="EF53" s="610"/>
      <c r="EG53" s="610"/>
      <c r="EH53" s="610"/>
      <c r="EI53" s="610"/>
      <c r="EJ53" s="610"/>
      <c r="EK53" s="610"/>
      <c r="EL53" s="610"/>
      <c r="EM53" s="610"/>
      <c r="EN53" s="610"/>
      <c r="FU53" s="126"/>
      <c r="FV53" s="414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 s="126">
        <f>ROW()</f>
        <v>54</v>
      </c>
      <c r="BN54" s="451" t="s">
        <v>458</v>
      </c>
      <c r="BP54" s="279">
        <v>95869.831467870448</v>
      </c>
      <c r="BQ54" s="212">
        <f>BR54-BP54</f>
        <v>0</v>
      </c>
      <c r="BR54" s="279">
        <v>95869.831467870448</v>
      </c>
      <c r="BS54" s="279">
        <v>38709.915733935195</v>
      </c>
      <c r="BT54" s="279">
        <f>SUM(BR54:BS54)</f>
        <v>134579.74720180564</v>
      </c>
      <c r="BU54" s="279">
        <v>0</v>
      </c>
      <c r="BV54" s="279">
        <f>SUM(BT54:BU54)</f>
        <v>134579.74720180564</v>
      </c>
      <c r="BW54" s="279">
        <v>-28579.957866967598</v>
      </c>
      <c r="BX54" s="279">
        <f>SUM(BV54:BW54)</f>
        <v>105999.78933483805</v>
      </c>
      <c r="BY54" s="279">
        <v>-105999.78933483805</v>
      </c>
      <c r="BZ54" s="279">
        <f>SUM(BX54:BY54)</f>
        <v>0</v>
      </c>
      <c r="CA54" s="279"/>
      <c r="CB54" s="279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 s="126"/>
      <c r="DJ54" s="595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 s="126">
        <f>ROW()</f>
        <v>54</v>
      </c>
      <c r="DZ54" s="256" t="s">
        <v>97</v>
      </c>
      <c r="EA54" s="211"/>
      <c r="EB54" s="527">
        <v>0</v>
      </c>
      <c r="EC54" s="527">
        <v>0</v>
      </c>
      <c r="ED54" s="527">
        <f t="shared" ref="ED54:ED57" si="111">EB54+EC54</f>
        <v>0</v>
      </c>
      <c r="EE54" s="527">
        <v>-30545485.439999998</v>
      </c>
      <c r="EF54" s="527">
        <f t="shared" ref="EF54:EF57" si="112">ED54+EE54</f>
        <v>-30545485.439999998</v>
      </c>
      <c r="EG54" s="527">
        <v>0</v>
      </c>
      <c r="EH54" s="527">
        <f t="shared" ref="EH54:EH57" si="113">EF54+EG54</f>
        <v>-30545485.439999998</v>
      </c>
      <c r="EI54" s="527">
        <v>3843656.4166666642</v>
      </c>
      <c r="EJ54" s="527">
        <f t="shared" ref="EJ54:EJ60" si="114">EH54+EI54</f>
        <v>-26701829.023333333</v>
      </c>
      <c r="EK54" s="527">
        <v>-1179332.2499999963</v>
      </c>
      <c r="EL54" s="527">
        <f t="shared" ref="EL54:EL60" si="115">EJ54+EK54</f>
        <v>-27881161.27333333</v>
      </c>
      <c r="EM54" s="527"/>
      <c r="EN54" s="527"/>
      <c r="FU54" s="126"/>
      <c r="FV54" s="41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ht="15" thickBot="1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 s="126">
        <f>ROW()</f>
        <v>55</v>
      </c>
      <c r="BN55" s="460" t="s">
        <v>459</v>
      </c>
      <c r="BO55" s="132"/>
      <c r="BP55" s="611">
        <f t="shared" ref="BP55:BZ55" si="116">SUM(BP42:BP54)</f>
        <v>17540983.77321323</v>
      </c>
      <c r="BQ55" s="611">
        <f t="shared" si="116"/>
        <v>0</v>
      </c>
      <c r="BR55" s="611">
        <f t="shared" si="116"/>
        <v>17540983.77321323</v>
      </c>
      <c r="BS55" s="611">
        <f t="shared" si="116"/>
        <v>-1648331.9391676886</v>
      </c>
      <c r="BT55" s="611">
        <f t="shared" si="116"/>
        <v>15892651.834045542</v>
      </c>
      <c r="BU55" s="611">
        <f t="shared" si="116"/>
        <v>306357.35740875098</v>
      </c>
      <c r="BV55" s="611">
        <f t="shared" si="116"/>
        <v>16199009.191454293</v>
      </c>
      <c r="BW55" s="611">
        <f t="shared" si="116"/>
        <v>-2857679.8235148825</v>
      </c>
      <c r="BX55" s="611">
        <f t="shared" si="116"/>
        <v>13341329.367939409</v>
      </c>
      <c r="BY55" s="611">
        <f t="shared" si="116"/>
        <v>-9768857.3679394089</v>
      </c>
      <c r="BZ55" s="611">
        <f t="shared" si="116"/>
        <v>3572472</v>
      </c>
      <c r="CA55" s="611"/>
      <c r="CB55" s="611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 s="126"/>
      <c r="DJ55" s="414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 s="126">
        <f>ROW()</f>
        <v>55</v>
      </c>
      <c r="DZ55" s="160" t="s">
        <v>460</v>
      </c>
      <c r="EA55" s="612"/>
      <c r="EB55" s="527">
        <v>0</v>
      </c>
      <c r="EC55" s="527">
        <v>0</v>
      </c>
      <c r="ED55" s="527">
        <f t="shared" si="111"/>
        <v>0</v>
      </c>
      <c r="EE55" s="579">
        <v>-40716397.68649856</v>
      </c>
      <c r="EF55" s="579">
        <f t="shared" si="112"/>
        <v>-40716397.68649856</v>
      </c>
      <c r="EG55" s="579">
        <v>38345.209206007421</v>
      </c>
      <c r="EH55" s="579">
        <f t="shared" si="113"/>
        <v>-40678052.477292553</v>
      </c>
      <c r="EI55" s="579">
        <v>7302657.5736130923</v>
      </c>
      <c r="EJ55" s="579">
        <f t="shared" si="114"/>
        <v>-33375394.90367946</v>
      </c>
      <c r="EK55" s="579">
        <v>-578649.06000000983</v>
      </c>
      <c r="EL55" s="579">
        <f t="shared" si="115"/>
        <v>-33954043.96367947</v>
      </c>
      <c r="EM55" s="527"/>
      <c r="EN55" s="527"/>
      <c r="FU55" s="126"/>
      <c r="FV55" s="414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ht="15" thickTop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 s="126">
        <f>ROW()</f>
        <v>56</v>
      </c>
      <c r="BN56" s="132"/>
      <c r="BO56" s="132"/>
      <c r="BP56" s="612"/>
      <c r="BQ56" s="612"/>
      <c r="BR56" s="612"/>
      <c r="BS56" s="612"/>
      <c r="BT56" s="612"/>
      <c r="BU56" s="612"/>
      <c r="BV56" s="612"/>
      <c r="BW56" s="612"/>
      <c r="BX56" s="612"/>
      <c r="BY56" s="612"/>
      <c r="BZ56" s="612"/>
      <c r="CA56" s="612"/>
      <c r="CB56" s="612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 s="126"/>
      <c r="DJ56" s="414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 s="126">
        <f>ROW()</f>
        <v>56</v>
      </c>
      <c r="DZ56" s="160" t="s">
        <v>461</v>
      </c>
      <c r="EB56" s="527">
        <v>0</v>
      </c>
      <c r="EC56" s="527">
        <v>0</v>
      </c>
      <c r="ED56" s="527">
        <f t="shared" si="111"/>
        <v>0</v>
      </c>
      <c r="EE56" s="527">
        <v>-1092602</v>
      </c>
      <c r="EF56" s="527">
        <f t="shared" si="112"/>
        <v>-1092602</v>
      </c>
      <c r="EG56" s="527">
        <v>0</v>
      </c>
      <c r="EH56" s="527">
        <f t="shared" si="113"/>
        <v>-1092602</v>
      </c>
      <c r="EI56" s="527">
        <v>0</v>
      </c>
      <c r="EJ56" s="527">
        <f t="shared" si="114"/>
        <v>-1092602</v>
      </c>
      <c r="EK56" s="527">
        <v>0</v>
      </c>
      <c r="EL56" s="527">
        <f t="shared" si="115"/>
        <v>-1092602</v>
      </c>
      <c r="EM56" s="527"/>
      <c r="EN56" s="527"/>
      <c r="FV56" s="414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 s="126">
        <f>ROW()</f>
        <v>57</v>
      </c>
      <c r="BN57" s="132" t="s">
        <v>143</v>
      </c>
      <c r="BO57" s="352">
        <v>0.21</v>
      </c>
      <c r="BP57" s="613">
        <f t="shared" ref="BP57:BZ57" si="117">-BP55*$BO$57</f>
        <v>-3683606.5923747784</v>
      </c>
      <c r="BQ57" s="613">
        <f t="shared" si="117"/>
        <v>0</v>
      </c>
      <c r="BR57" s="613">
        <f t="shared" si="117"/>
        <v>-3683606.5923747784</v>
      </c>
      <c r="BS57" s="613">
        <f t="shared" si="117"/>
        <v>346149.70722521457</v>
      </c>
      <c r="BT57" s="613">
        <f t="shared" si="117"/>
        <v>-3337456.8851495637</v>
      </c>
      <c r="BU57" s="613">
        <f t="shared" si="117"/>
        <v>-64335.045055837705</v>
      </c>
      <c r="BV57" s="613">
        <f t="shared" si="117"/>
        <v>-3401791.9302054015</v>
      </c>
      <c r="BW57" s="613">
        <f t="shared" si="117"/>
        <v>600112.76293812529</v>
      </c>
      <c r="BX57" s="613">
        <f t="shared" si="117"/>
        <v>-2801679.167267276</v>
      </c>
      <c r="BY57" s="613">
        <f t="shared" si="117"/>
        <v>2051460.0472672759</v>
      </c>
      <c r="BZ57" s="613">
        <f t="shared" si="117"/>
        <v>-750219.12</v>
      </c>
      <c r="CA57" s="613"/>
      <c r="CB57" s="613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 s="126"/>
      <c r="DJ57" s="414"/>
      <c r="DK57" s="614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 s="126">
        <f>ROW()</f>
        <v>57</v>
      </c>
      <c r="DZ57" s="160" t="s">
        <v>462</v>
      </c>
      <c r="EB57" s="527">
        <v>0</v>
      </c>
      <c r="EC57" s="527">
        <v>0</v>
      </c>
      <c r="ED57" s="527">
        <f t="shared" si="111"/>
        <v>0</v>
      </c>
      <c r="EE57" s="527">
        <v>-733205.16249999998</v>
      </c>
      <c r="EF57" s="527">
        <f t="shared" si="112"/>
        <v>-733205.16249999998</v>
      </c>
      <c r="EG57" s="527">
        <v>0</v>
      </c>
      <c r="EH57" s="527">
        <f t="shared" si="113"/>
        <v>-733205.16249999998</v>
      </c>
      <c r="EI57" s="527">
        <v>-176542.65249999997</v>
      </c>
      <c r="EJ57" s="527">
        <f t="shared" si="114"/>
        <v>-909747.81499999994</v>
      </c>
      <c r="EK57" s="527">
        <v>60605.032499999972</v>
      </c>
      <c r="EL57" s="527">
        <f t="shared" si="115"/>
        <v>-849142.78249999997</v>
      </c>
      <c r="EM57" s="527"/>
      <c r="EN57" s="52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 s="126">
        <f>ROW()</f>
        <v>58</v>
      </c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 s="126"/>
      <c r="DJ58" s="414"/>
      <c r="DK58" s="615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 s="126">
        <f>ROW()</f>
        <v>58</v>
      </c>
      <c r="DZ58" s="160" t="s">
        <v>463</v>
      </c>
      <c r="EA58" s="616"/>
      <c r="EB58" s="527">
        <v>0</v>
      </c>
      <c r="EC58" s="527">
        <v>0</v>
      </c>
      <c r="ED58" s="527">
        <f>EB58+EC58</f>
        <v>0</v>
      </c>
      <c r="EE58" s="527">
        <v>3129172.21</v>
      </c>
      <c r="EF58" s="527">
        <f>ED58+EE58</f>
        <v>3129172.21</v>
      </c>
      <c r="EG58" s="527">
        <v>262383.60000000009</v>
      </c>
      <c r="EH58" s="527">
        <f>EF58+EG58</f>
        <v>3391555.81</v>
      </c>
      <c r="EI58" s="527">
        <v>-332860.96999999974</v>
      </c>
      <c r="EJ58" s="527">
        <f t="shared" si="114"/>
        <v>3058694.8400000003</v>
      </c>
      <c r="EK58" s="527">
        <v>-712964.19000000041</v>
      </c>
      <c r="EL58" s="527">
        <f t="shared" si="115"/>
        <v>2345730.65</v>
      </c>
      <c r="EM58" s="527"/>
      <c r="EN58" s="527"/>
    </row>
    <row r="59" spans="1:228" ht="15" thickBot="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 s="126">
        <f>ROW()</f>
        <v>59</v>
      </c>
      <c r="BN59" s="132" t="s">
        <v>91</v>
      </c>
      <c r="BO59" s="132"/>
      <c r="BP59" s="329">
        <f>-BP55-BP57</f>
        <v>-13857377.180838451</v>
      </c>
      <c r="BQ59" s="329">
        <f t="shared" ref="BQ59:BZ59" si="118">-BQ55-BQ57</f>
        <v>0</v>
      </c>
      <c r="BR59" s="329">
        <f t="shared" si="118"/>
        <v>-13857377.180838451</v>
      </c>
      <c r="BS59" s="329">
        <f t="shared" si="118"/>
        <v>1302182.2319424739</v>
      </c>
      <c r="BT59" s="329">
        <f t="shared" si="118"/>
        <v>-12555194.94889598</v>
      </c>
      <c r="BU59" s="329">
        <f t="shared" si="118"/>
        <v>-242022.31235291326</v>
      </c>
      <c r="BV59" s="329">
        <f t="shared" si="118"/>
        <v>-12797217.261248892</v>
      </c>
      <c r="BW59" s="329">
        <f t="shared" si="118"/>
        <v>2257567.0605767574</v>
      </c>
      <c r="BX59" s="329">
        <f t="shared" si="118"/>
        <v>-10539650.200672133</v>
      </c>
      <c r="BY59" s="329">
        <f t="shared" si="118"/>
        <v>7717397.320672133</v>
      </c>
      <c r="BZ59" s="329">
        <f t="shared" si="118"/>
        <v>-2822252.88</v>
      </c>
      <c r="CA59" s="329"/>
      <c r="CB59" s="32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 s="126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 s="126">
        <f>ROW()</f>
        <v>59</v>
      </c>
      <c r="DZ59" s="160" t="s">
        <v>464</v>
      </c>
      <c r="EB59" s="527">
        <v>0</v>
      </c>
      <c r="EC59" s="527">
        <v>0</v>
      </c>
      <c r="ED59" s="527">
        <f t="shared" ref="ED59" si="119">EB59+EC59</f>
        <v>0</v>
      </c>
      <c r="EE59" s="527">
        <v>2893790.3588999999</v>
      </c>
      <c r="EF59" s="527">
        <f t="shared" ref="EF59:EF60" si="120">ED59+EE59</f>
        <v>2893790.3588999999</v>
      </c>
      <c r="EG59" s="527">
        <v>0</v>
      </c>
      <c r="EH59" s="527">
        <f t="shared" ref="EH59:EH60" si="121">EF59+EG59</f>
        <v>2893790.3588999999</v>
      </c>
      <c r="EI59" s="527">
        <v>0</v>
      </c>
      <c r="EJ59" s="527">
        <f t="shared" si="114"/>
        <v>2893790.3588999999</v>
      </c>
      <c r="EK59" s="527">
        <v>0</v>
      </c>
      <c r="EL59" s="527">
        <f t="shared" si="115"/>
        <v>2893790.3588999999</v>
      </c>
      <c r="EM59" s="527"/>
      <c r="EN59" s="527"/>
    </row>
    <row r="60" spans="1:228" ht="15" thickTop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 s="126">
        <f>ROW()</f>
        <v>60</v>
      </c>
      <c r="BU60" s="208"/>
      <c r="BV60" s="208"/>
      <c r="BW60" s="208"/>
      <c r="BX60" s="208"/>
      <c r="BY60" s="208"/>
      <c r="BZ60" s="208"/>
      <c r="CA60" s="208"/>
      <c r="CB60" s="208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 s="612"/>
      <c r="DQ60" s="612"/>
      <c r="DR60" s="612"/>
      <c r="DS60" s="612"/>
      <c r="DT60" s="612"/>
      <c r="DU60" s="612"/>
      <c r="DV60" s="612"/>
      <c r="DW60" s="612"/>
      <c r="DX60" s="612"/>
      <c r="DY60" s="126">
        <f>ROW()</f>
        <v>60</v>
      </c>
      <c r="DZ60" s="4" t="s">
        <v>147</v>
      </c>
      <c r="EA60" s="132"/>
      <c r="EB60" s="527">
        <f t="shared" ref="EB60:ED60" si="122">-SUM(EB54:EB55)*0.21</f>
        <v>0</v>
      </c>
      <c r="EC60" s="527">
        <f t="shared" si="122"/>
        <v>0</v>
      </c>
      <c r="ED60" s="527">
        <f t="shared" si="122"/>
        <v>0</v>
      </c>
      <c r="EE60" s="527">
        <v>15348414.960689694</v>
      </c>
      <c r="EF60" s="527">
        <f t="shared" si="120"/>
        <v>15348414.960689694</v>
      </c>
      <c r="EG60" s="527">
        <v>-8052.4939332604408</v>
      </c>
      <c r="EH60" s="527">
        <f t="shared" si="121"/>
        <v>15340362.466756433</v>
      </c>
      <c r="EI60" s="527">
        <v>-2303651.9809337482</v>
      </c>
      <c r="EJ60" s="527">
        <f t="shared" si="114"/>
        <v>13036710.485822685</v>
      </c>
      <c r="EK60" s="527">
        <v>356449.01827500202</v>
      </c>
      <c r="EL60" s="527">
        <f t="shared" si="115"/>
        <v>13393159.504097687</v>
      </c>
      <c r="EM60" s="527"/>
      <c r="EN60" s="527"/>
    </row>
    <row r="61" spans="1:228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 s="126">
        <f>ROW()</f>
        <v>61</v>
      </c>
      <c r="BN61" s="176" t="s">
        <v>465</v>
      </c>
      <c r="BO61" s="617"/>
      <c r="BP61" s="618"/>
      <c r="BQ61" s="618"/>
      <c r="BR61" s="618"/>
      <c r="BS61" s="618"/>
      <c r="BT61" s="618"/>
      <c r="BU61" s="618"/>
      <c r="BV61" s="618"/>
      <c r="BW61" s="618"/>
      <c r="BX61" s="618"/>
      <c r="BY61" s="618"/>
      <c r="BZ61" s="618"/>
      <c r="CA61" s="618"/>
      <c r="CB61" s="618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 s="616"/>
      <c r="DQ61" s="616"/>
      <c r="DR61" s="616"/>
      <c r="DS61" s="616"/>
      <c r="DT61" s="616"/>
      <c r="DU61" s="616"/>
      <c r="DV61" s="616"/>
      <c r="DW61" s="616"/>
      <c r="DX61" s="616"/>
      <c r="DY61" s="126">
        <f>ROW()</f>
        <v>61</v>
      </c>
      <c r="DZ61" s="25"/>
      <c r="EA61" s="208"/>
      <c r="EB61" s="286"/>
      <c r="EC61" s="286"/>
      <c r="ED61" s="286"/>
      <c r="EE61" s="286"/>
      <c r="EF61" s="286"/>
      <c r="EG61" s="286"/>
      <c r="EH61" s="286"/>
      <c r="EI61" s="286"/>
      <c r="EJ61" s="286"/>
      <c r="EK61" s="286"/>
      <c r="EL61" s="286"/>
      <c r="EM61" s="286"/>
      <c r="EN61" s="286"/>
    </row>
    <row r="62" spans="1:228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 s="126">
        <f>ROW()</f>
        <v>62</v>
      </c>
      <c r="BN62" s="176" t="s">
        <v>466</v>
      </c>
      <c r="BO62" s="619"/>
      <c r="BP62" s="618"/>
      <c r="BQ62" s="618"/>
      <c r="BR62" s="618"/>
      <c r="BS62" s="618"/>
      <c r="BT62" s="618"/>
      <c r="BU62" s="618"/>
      <c r="BV62" s="618"/>
      <c r="BW62" s="618"/>
      <c r="BX62" s="618"/>
      <c r="BY62" s="618"/>
      <c r="BZ62" s="618"/>
      <c r="CA62" s="618"/>
      <c r="CB62" s="618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 s="132"/>
      <c r="DQ62" s="132"/>
      <c r="DR62" s="132"/>
      <c r="DS62" s="132"/>
      <c r="DT62" s="132"/>
      <c r="DU62" s="132"/>
      <c r="DV62" s="132"/>
      <c r="DW62" s="132"/>
      <c r="DX62" s="132"/>
      <c r="DY62" s="126">
        <f>ROW()</f>
        <v>62</v>
      </c>
      <c r="DZ62" s="4" t="s">
        <v>91</v>
      </c>
      <c r="EB62" s="620">
        <f t="shared" ref="EB62:EL62" si="123">-SUM(EB54:EB60)</f>
        <v>0</v>
      </c>
      <c r="EC62" s="620">
        <f t="shared" si="123"/>
        <v>0</v>
      </c>
      <c r="ED62" s="620">
        <f t="shared" si="123"/>
        <v>0</v>
      </c>
      <c r="EE62" s="620">
        <f t="shared" si="123"/>
        <v>51716312.759408854</v>
      </c>
      <c r="EF62" s="620">
        <f t="shared" si="123"/>
        <v>51716312.759408854</v>
      </c>
      <c r="EG62" s="620">
        <f t="shared" si="123"/>
        <v>-292676.31527274707</v>
      </c>
      <c r="EH62" s="620">
        <f t="shared" si="123"/>
        <v>51423636.444136105</v>
      </c>
      <c r="EI62" s="620">
        <f t="shared" si="123"/>
        <v>-8333258.3868460096</v>
      </c>
      <c r="EJ62" s="620">
        <f t="shared" si="123"/>
        <v>43090378.0572901</v>
      </c>
      <c r="EK62" s="620">
        <f t="shared" si="123"/>
        <v>2053891.4492250048</v>
      </c>
      <c r="EL62" s="620">
        <f t="shared" si="123"/>
        <v>45144269.506515115</v>
      </c>
      <c r="EM62" s="620"/>
      <c r="EN62" s="620"/>
    </row>
    <row r="63" spans="1:228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 s="126">
        <f>ROW()</f>
        <v>63</v>
      </c>
      <c r="BN63" s="618"/>
      <c r="BO63" s="619"/>
      <c r="BP63" s="618"/>
      <c r="BQ63" s="618"/>
      <c r="BR63" s="618"/>
      <c r="BS63" s="618"/>
      <c r="BT63" s="618"/>
      <c r="BU63" s="618"/>
      <c r="BV63" s="618"/>
      <c r="BW63" s="618"/>
      <c r="BX63" s="618"/>
      <c r="BY63" s="618"/>
      <c r="BZ63" s="618"/>
      <c r="CA63" s="618"/>
      <c r="CB63" s="618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 s="621"/>
      <c r="DN63"/>
      <c r="DO63"/>
      <c r="DP63" s="208"/>
      <c r="DQ63" s="208"/>
      <c r="DR63" s="208"/>
      <c r="DS63" s="208"/>
      <c r="DT63" s="208"/>
      <c r="DU63" s="208"/>
      <c r="DV63" s="208"/>
      <c r="DW63" s="208"/>
      <c r="DX63" s="208"/>
      <c r="DY63" s="126"/>
    </row>
    <row r="64" spans="1:228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 s="126">
        <f>ROW()</f>
        <v>64</v>
      </c>
      <c r="BN64" s="176" t="s">
        <v>467</v>
      </c>
      <c r="BO64" s="619"/>
      <c r="BP64" s="618"/>
      <c r="BQ64" s="618"/>
      <c r="BR64" s="618"/>
      <c r="BS64" s="618"/>
      <c r="BT64" s="618"/>
      <c r="BU64" s="618"/>
      <c r="BV64" s="618"/>
      <c r="BW64" s="618"/>
      <c r="BX64" s="618"/>
      <c r="BY64" s="618"/>
      <c r="BZ64" s="618"/>
      <c r="CA64" s="618"/>
      <c r="CB64" s="618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Y64" s="126"/>
      <c r="EN64" s="239"/>
    </row>
    <row r="65" spans="1:129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 s="126">
        <f>ROW()</f>
        <v>65</v>
      </c>
      <c r="BN65" s="176" t="s">
        <v>468</v>
      </c>
      <c r="BO65" s="619"/>
      <c r="BP65" s="618"/>
      <c r="BQ65" s="618"/>
      <c r="BR65" s="618"/>
      <c r="BS65" s="618"/>
      <c r="BT65" s="618"/>
      <c r="BU65" s="618"/>
      <c r="BV65" s="618"/>
      <c r="BW65" s="618"/>
      <c r="BX65" s="618"/>
      <c r="BY65" s="618"/>
      <c r="BZ65" s="618"/>
      <c r="CA65" s="618"/>
      <c r="CB65" s="618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 s="621"/>
      <c r="DN65"/>
      <c r="DO65"/>
      <c r="DY65" s="126"/>
    </row>
    <row r="66" spans="1:129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 s="126">
        <f>ROW()</f>
        <v>66</v>
      </c>
      <c r="BN66" s="176"/>
      <c r="BO66" s="619"/>
      <c r="BP66" s="618"/>
      <c r="BQ66" s="618"/>
      <c r="BR66" s="618"/>
      <c r="BS66" s="618"/>
      <c r="BT66" s="618"/>
      <c r="BU66" s="618"/>
      <c r="BV66" s="618"/>
      <c r="BW66" s="618"/>
      <c r="BX66" s="618"/>
      <c r="BY66" s="618"/>
      <c r="BZ66" s="618"/>
      <c r="CA66" s="618"/>
      <c r="CB66" s="618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Y66" s="126"/>
    </row>
    <row r="67" spans="1:129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 s="126">
        <f>ROW()</f>
        <v>67</v>
      </c>
      <c r="BN67" s="176" t="s">
        <v>469</v>
      </c>
      <c r="BO67" s="619"/>
      <c r="BP67" s="622"/>
      <c r="BQ67" s="623"/>
      <c r="BR67" s="624"/>
      <c r="BS67" s="49"/>
      <c r="BT67" s="40" t="s">
        <v>7</v>
      </c>
      <c r="BU67" s="625">
        <v>2022</v>
      </c>
      <c r="BV67" s="626" t="s">
        <v>8</v>
      </c>
      <c r="BW67" s="627">
        <v>2023</v>
      </c>
      <c r="BX67" s="626" t="s">
        <v>8</v>
      </c>
      <c r="BY67" s="627">
        <v>2024</v>
      </c>
      <c r="BZ67" s="626" t="s">
        <v>8</v>
      </c>
      <c r="CA67" s="627">
        <v>2025</v>
      </c>
      <c r="CB67" s="628" t="s">
        <v>8</v>
      </c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Y67" s="126"/>
    </row>
    <row r="68" spans="1:129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M68" s="126">
        <f>ROW()</f>
        <v>68</v>
      </c>
      <c r="BN68" s="176"/>
      <c r="BO68" s="619"/>
      <c r="BP68" s="61" t="s">
        <v>9</v>
      </c>
      <c r="BQ68" s="629"/>
      <c r="BR68" s="65" t="s">
        <v>10</v>
      </c>
      <c r="BS68" s="66" t="s">
        <v>470</v>
      </c>
      <c r="BT68" s="44" t="s">
        <v>8</v>
      </c>
      <c r="BU68" s="64" t="s">
        <v>12</v>
      </c>
      <c r="BV68" s="65" t="s">
        <v>13</v>
      </c>
      <c r="BW68" s="66" t="s">
        <v>14</v>
      </c>
      <c r="BX68" s="65" t="s">
        <v>13</v>
      </c>
      <c r="BY68" s="66" t="s">
        <v>15</v>
      </c>
      <c r="BZ68" s="65" t="s">
        <v>13</v>
      </c>
      <c r="CA68" s="66" t="s">
        <v>16</v>
      </c>
      <c r="CB68" s="44" t="s">
        <v>13</v>
      </c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Y68" s="126"/>
    </row>
    <row r="69" spans="1:129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M69" s="126">
        <f>ROW()</f>
        <v>69</v>
      </c>
      <c r="BN69" s="619"/>
      <c r="BO69" s="619"/>
      <c r="BP69" s="61" t="s">
        <v>18</v>
      </c>
      <c r="BQ69" s="66" t="s">
        <v>19</v>
      </c>
      <c r="BR69" s="65" t="s">
        <v>20</v>
      </c>
      <c r="BS69" s="66" t="s">
        <v>11</v>
      </c>
      <c r="BT69" s="44" t="s">
        <v>20</v>
      </c>
      <c r="BU69" s="64" t="s">
        <v>22</v>
      </c>
      <c r="BV69" s="65" t="s">
        <v>23</v>
      </c>
      <c r="BW69" s="66" t="s">
        <v>22</v>
      </c>
      <c r="BX69" s="65" t="s">
        <v>24</v>
      </c>
      <c r="BY69" s="66" t="s">
        <v>22</v>
      </c>
      <c r="BZ69" s="65" t="s">
        <v>24</v>
      </c>
      <c r="CA69" s="66" t="s">
        <v>22</v>
      </c>
      <c r="CB69" s="44" t="s">
        <v>24</v>
      </c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Y69" s="126"/>
    </row>
    <row r="70" spans="1:129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M70" s="126">
        <f>ROW()</f>
        <v>70</v>
      </c>
      <c r="BN70" s="618"/>
      <c r="BO70" s="176"/>
      <c r="BP70" s="99" t="s">
        <v>28</v>
      </c>
      <c r="BQ70" s="104" t="s">
        <v>29</v>
      </c>
      <c r="BR70" s="103" t="s">
        <v>30</v>
      </c>
      <c r="BS70" s="104" t="s">
        <v>29</v>
      </c>
      <c r="BT70" s="101" t="s">
        <v>30</v>
      </c>
      <c r="BU70" s="102" t="s">
        <v>29</v>
      </c>
      <c r="BV70" s="103" t="s">
        <v>14</v>
      </c>
      <c r="BW70" s="104" t="s">
        <v>29</v>
      </c>
      <c r="BX70" s="103" t="s">
        <v>14</v>
      </c>
      <c r="BY70" s="104" t="s">
        <v>29</v>
      </c>
      <c r="BZ70" s="103" t="s">
        <v>15</v>
      </c>
      <c r="CA70" s="104" t="s">
        <v>29</v>
      </c>
      <c r="CB70" s="101" t="s">
        <v>16</v>
      </c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Y70" s="126"/>
    </row>
    <row r="71" spans="1:129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BM71" s="126">
        <f>ROW()</f>
        <v>71</v>
      </c>
      <c r="BN71" s="630" t="s">
        <v>471</v>
      </c>
      <c r="BO71" s="630"/>
      <c r="BP71" s="464"/>
      <c r="BQ71" s="464"/>
      <c r="BR71" s="279">
        <v>157659864.89110872</v>
      </c>
      <c r="BS71" s="464">
        <v>-6632217.3044687957</v>
      </c>
      <c r="BT71" s="279">
        <f t="shared" ref="BT71:BZ72" si="124">BR71+BS71</f>
        <v>151027647.58663994</v>
      </c>
      <c r="BU71" s="464">
        <v>-12660729.431444496</v>
      </c>
      <c r="BV71" s="279">
        <f t="shared" si="124"/>
        <v>138366918.15519544</v>
      </c>
      <c r="BW71" s="464">
        <v>-6428589.0754790008</v>
      </c>
      <c r="BX71" s="279">
        <f t="shared" si="124"/>
        <v>131938329.07971644</v>
      </c>
      <c r="BY71" s="464">
        <v>-15831026.472392336</v>
      </c>
      <c r="BZ71" s="279">
        <f t="shared" si="124"/>
        <v>116107302.60732411</v>
      </c>
      <c r="CA71" s="464"/>
      <c r="CB71" s="279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</row>
    <row r="72" spans="1:129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BM72" s="126">
        <f>ROW()</f>
        <v>72</v>
      </c>
      <c r="BN72" s="630" t="s">
        <v>472</v>
      </c>
      <c r="BO72" s="630"/>
      <c r="BP72" s="334"/>
      <c r="BQ72" s="334"/>
      <c r="BR72" s="279">
        <v>-9158965.3470328376</v>
      </c>
      <c r="BS72" s="334">
        <v>459398.63898250088</v>
      </c>
      <c r="BT72" s="279">
        <f t="shared" si="124"/>
        <v>-8699566.7080503367</v>
      </c>
      <c r="BU72" s="334">
        <v>713648.11715810001</v>
      </c>
      <c r="BV72" s="279">
        <f t="shared" si="124"/>
        <v>-7985918.5908922367</v>
      </c>
      <c r="BW72" s="334">
        <v>359516.19378599059</v>
      </c>
      <c r="BX72" s="279">
        <f t="shared" si="124"/>
        <v>-7626402.3971062461</v>
      </c>
      <c r="BY72" s="334">
        <v>1275163.8902054485</v>
      </c>
      <c r="BZ72" s="279">
        <f t="shared" si="124"/>
        <v>-6351238.5069007976</v>
      </c>
      <c r="CA72" s="334"/>
      <c r="CB72" s="279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</row>
    <row r="73" spans="1:129" ht="15" thickBot="1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BM73" s="126">
        <f>ROW()</f>
        <v>73</v>
      </c>
      <c r="BN73" s="630" t="s">
        <v>473</v>
      </c>
      <c r="BO73" s="630"/>
      <c r="BP73" s="631">
        <f t="shared" ref="BP73:BZ73" si="125">SUM(BP71:BP72)</f>
        <v>0</v>
      </c>
      <c r="BQ73" s="631">
        <f t="shared" si="125"/>
        <v>0</v>
      </c>
      <c r="BR73" s="631">
        <f t="shared" si="125"/>
        <v>148500899.54407588</v>
      </c>
      <c r="BS73" s="632">
        <f t="shared" si="125"/>
        <v>-6172818.6654862948</v>
      </c>
      <c r="BT73" s="631">
        <f t="shared" si="125"/>
        <v>142328080.8785896</v>
      </c>
      <c r="BU73" s="631">
        <f t="shared" si="125"/>
        <v>-11947081.314286396</v>
      </c>
      <c r="BV73" s="631">
        <f t="shared" si="125"/>
        <v>130380999.5643032</v>
      </c>
      <c r="BW73" s="631">
        <f t="shared" si="125"/>
        <v>-6069072.8816930102</v>
      </c>
      <c r="BX73" s="631">
        <f t="shared" si="125"/>
        <v>124311926.6826102</v>
      </c>
      <c r="BY73" s="631">
        <f t="shared" si="125"/>
        <v>-14555862.582186887</v>
      </c>
      <c r="BZ73" s="631">
        <f t="shared" si="125"/>
        <v>109756064.10042331</v>
      </c>
      <c r="CA73" s="631"/>
      <c r="CB73" s="631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</row>
    <row r="74" spans="1:129" ht="15" thickTop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</row>
    <row r="75" spans="1:129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</row>
    <row r="76" spans="1:129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</row>
    <row r="77" spans="1:129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</row>
    <row r="78" spans="1:129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</row>
    <row r="79" spans="1:129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</row>
    <row r="80" spans="1:129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</row>
    <row r="81" spans="1:119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</row>
    <row r="82" spans="1:119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</row>
    <row r="83" spans="1:119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</row>
    <row r="84" spans="1:119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</row>
    <row r="85" spans="1:119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</row>
    <row r="86" spans="1:119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</row>
    <row r="87" spans="1:119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</row>
    <row r="88" spans="1:119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</row>
    <row r="89" spans="1:119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</row>
    <row r="90" spans="1:119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</row>
    <row r="91" spans="1:119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</row>
    <row r="92" spans="1:119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</row>
    <row r="93" spans="1:119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</row>
    <row r="94" spans="1:119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</row>
    <row r="95" spans="1:119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</row>
    <row r="96" spans="1:119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</row>
    <row r="97" spans="1:119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</row>
    <row r="98" spans="1:119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</row>
    <row r="99" spans="1:119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</row>
    <row r="100" spans="1:119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</row>
    <row r="101" spans="1:119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</row>
    <row r="102" spans="1:119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</row>
    <row r="103" spans="1:119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</row>
    <row r="104" spans="1:119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</row>
    <row r="105" spans="1:119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</row>
    <row r="106" spans="1:119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</row>
    <row r="107" spans="1:119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</row>
    <row r="108" spans="1:119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</row>
    <row r="109" spans="1:119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</row>
    <row r="110" spans="1:119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</row>
    <row r="111" spans="1:119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</row>
    <row r="112" spans="1:119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</row>
    <row r="113" spans="1:119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</row>
    <row r="114" spans="1:119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</row>
    <row r="115" spans="1:119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</row>
    <row r="116" spans="1:119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</row>
    <row r="117" spans="1:119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</row>
    <row r="118" spans="1:119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</row>
    <row r="119" spans="1:119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</row>
    <row r="120" spans="1:119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</row>
    <row r="121" spans="1:119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</row>
    <row r="122" spans="1:119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</row>
    <row r="123" spans="1:119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</row>
    <row r="124" spans="1:119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</row>
    <row r="125" spans="1:119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</row>
    <row r="126" spans="1:119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</row>
    <row r="127" spans="1:119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</row>
    <row r="128" spans="1:119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</row>
    <row r="129" spans="1:119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</row>
    <row r="130" spans="1:119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</row>
    <row r="131" spans="1:119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</row>
    <row r="132" spans="1:119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</row>
    <row r="133" spans="1:119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</row>
    <row r="134" spans="1:119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</row>
    <row r="135" spans="1:119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</row>
    <row r="136" spans="1:119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</row>
    <row r="137" spans="1:119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</row>
    <row r="138" spans="1:119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</row>
    <row r="139" spans="1:119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</row>
    <row r="140" spans="1:119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</row>
    <row r="141" spans="1:119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</row>
    <row r="142" spans="1:119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</row>
    <row r="143" spans="1:119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</row>
    <row r="144" spans="1:119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</row>
    <row r="145" spans="1:119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</row>
    <row r="146" spans="1:119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</row>
    <row r="147" spans="1:119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</row>
    <row r="148" spans="1:119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</row>
    <row r="149" spans="1:119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</row>
    <row r="150" spans="1:119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</row>
    <row r="151" spans="1:119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</row>
    <row r="152" spans="1:119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</row>
    <row r="153" spans="1:119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</row>
    <row r="154" spans="1:119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</row>
    <row r="155" spans="1:119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</row>
    <row r="156" spans="1:119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</row>
    <row r="157" spans="1:119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</row>
    <row r="158" spans="1:119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</row>
    <row r="159" spans="1:119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</row>
    <row r="160" spans="1:119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</row>
    <row r="161" spans="1:119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</row>
    <row r="162" spans="1:119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</row>
    <row r="163" spans="1:119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</row>
    <row r="164" spans="1:119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</row>
    <row r="165" spans="1:119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</row>
    <row r="166" spans="1:119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</row>
    <row r="167" spans="1:119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</row>
    <row r="168" spans="1:119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</row>
    <row r="169" spans="1:119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</row>
    <row r="170" spans="1:119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</row>
    <row r="171" spans="1:119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</row>
    <row r="172" spans="1:119" x14ac:dyDescent="0.35"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</row>
    <row r="173" spans="1:119" x14ac:dyDescent="0.35"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</row>
    <row r="174" spans="1:119" x14ac:dyDescent="0.35"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</row>
    <row r="175" spans="1:119" x14ac:dyDescent="0.35"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</row>
    <row r="176" spans="1:119" x14ac:dyDescent="0.35"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</row>
    <row r="177" spans="81:119" x14ac:dyDescent="0.35"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</row>
    <row r="178" spans="81:119" x14ac:dyDescent="0.35"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</row>
    <row r="179" spans="81:119" x14ac:dyDescent="0.35"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</row>
    <row r="180" spans="81:119" x14ac:dyDescent="0.35"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</row>
    <row r="181" spans="81:119" x14ac:dyDescent="0.35"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</row>
    <row r="182" spans="81:119" x14ac:dyDescent="0.35"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</row>
    <row r="183" spans="81:119" x14ac:dyDescent="0.35"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</row>
    <row r="184" spans="81:119" x14ac:dyDescent="0.35"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</row>
  </sheetData>
  <conditionalFormatting sqref="BP68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CC7748-0E8B-41ED-8CD2-D79178CFABDC}"/>
</file>

<file path=customXml/itemProps2.xml><?xml version="1.0" encoding="utf-8"?>
<ds:datastoreItem xmlns:ds="http://schemas.openxmlformats.org/officeDocument/2006/customXml" ds:itemID="{08E88138-7B7E-48C4-9376-64B561DCF175}"/>
</file>

<file path=customXml/itemProps3.xml><?xml version="1.0" encoding="utf-8"?>
<ds:datastoreItem xmlns:ds="http://schemas.openxmlformats.org/officeDocument/2006/customXml" ds:itemID="{8DEB5067-BAAA-4A25-9401-FD38ADA77D8E}"/>
</file>

<file path=customXml/itemProps4.xml><?xml version="1.0" encoding="utf-8"?>
<ds:datastoreItem xmlns:ds="http://schemas.openxmlformats.org/officeDocument/2006/customXml" ds:itemID="{60794749-242A-4C8F-8E26-F0D92DF82C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Common Adj</vt:lpstr>
      <vt:lpstr>Electric Adj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