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arss\AppData\Local\Temp\Workshare\33793580-75f8-49a0-a63d-11368e99678e\SEF Excel Exh\"/>
    </mc:Choice>
  </mc:AlternateContent>
  <xr:revisionPtr revIDLastSave="0" documentId="13_ncr:1_{692402FA-04D1-4B06-91AE-93C7252B540B}" xr6:coauthVersionLast="47" xr6:coauthVersionMax="47" xr10:uidLastSave="{00000000-0000-0000-0000-000000000000}"/>
  <bookViews>
    <workbookView xWindow="760" yWindow="760" windowWidth="14400" windowHeight="7360" xr2:uid="{00000000-000D-0000-FFFF-FFFF00000000}"/>
  </bookViews>
  <sheets>
    <sheet name="Def, COC, Conv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<sst xmlns="http://schemas.openxmlformats.org/spreadsheetml/2006/main" count="84" uniqueCount="52">
  <si>
    <t>ELECTRIC RESULTS OF OPERATIONS</t>
  </si>
  <si>
    <t>GENERAL RATE INCREASE</t>
  </si>
  <si>
    <t>REQUESTED COST OF CAPITAL</t>
  </si>
  <si>
    <t>CONVERSION FACTOR</t>
  </si>
  <si>
    <t>LINE</t>
  </si>
  <si>
    <t>CAPITAL</t>
  </si>
  <si>
    <t>WEIGHTED</t>
  </si>
  <si>
    <t>NO.</t>
  </si>
  <si>
    <t>DESCRIPTION</t>
  </si>
  <si>
    <t>RATE YEAR 1</t>
  </si>
  <si>
    <t>RATE YEAR 2</t>
  </si>
  <si>
    <t>RATE YEAR 3</t>
  </si>
  <si>
    <t>STRUCTURE</t>
  </si>
  <si>
    <t>COST</t>
  </si>
  <si>
    <t>RATE BASE</t>
  </si>
  <si>
    <t>Restating through December 2022</t>
  </si>
  <si>
    <t>BAD DEBTS</t>
  </si>
  <si>
    <t>RATE OF RETURN</t>
  </si>
  <si>
    <t>SHORT AND LONG TERM DEBT</t>
  </si>
  <si>
    <t>ANNUAL FILING FEE</t>
  </si>
  <si>
    <t>EQUITY</t>
  </si>
  <si>
    <t>OPERATING INCOME REQUIREMENT</t>
  </si>
  <si>
    <t>TOTAL</t>
  </si>
  <si>
    <t>SUM OF TAXES OTHER</t>
  </si>
  <si>
    <t>PRO FORMA OPERATING INCOME</t>
  </si>
  <si>
    <t>AFTER TAX SHORT TERM DEBT ( (LINE 1)* 79%)</t>
  </si>
  <si>
    <t>OPERATING INCOME DEFICIENCY</t>
  </si>
  <si>
    <t>TOTAL AFTER TAX COST OF CAPITAL</t>
  </si>
  <si>
    <t>CUMULATIVE REVENUE CHANGE</t>
  </si>
  <si>
    <t>NET REVENUE CHANGE BY RATE YEAR</t>
  </si>
  <si>
    <t>CHANGES TO OTHER PRICE SCHEDULES FROM EXH. BDJ-7:</t>
  </si>
  <si>
    <t>`</t>
  </si>
  <si>
    <t>SET TO ZERO:</t>
  </si>
  <si>
    <t>SCHEDULE 95 - 2020 PCORC</t>
  </si>
  <si>
    <t>SCHEDULE 139</t>
  </si>
  <si>
    <t>NEW TARIFF RATES:</t>
  </si>
  <si>
    <t>SCHEDULE 139 - UPDATE RESOURCE COST TO 2023 AND UPDATE CREDIT</t>
  </si>
  <si>
    <t xml:space="preserve"> SCHEDULE 141A ENERGY CHARGE CREDIT IN SCH 139</t>
  </si>
  <si>
    <t>SCHEDULE 141C - COLSTRIP TRACKER</t>
  </si>
  <si>
    <t>IMPACT OF CHANGES IN LOAD</t>
  </si>
  <si>
    <t>SUBTOTAL CHANGES TO OTHER PRICE SCHEDULES</t>
  </si>
  <si>
    <t>NET REVENUE CHANGE AFTER TRACKERS AND RIDERS</t>
  </si>
  <si>
    <t>PERCENTAGE CHANGE</t>
  </si>
  <si>
    <t>REVENUES PER EXH. BDJ-7 BILL IMPACTS</t>
  </si>
  <si>
    <t>Note:  Amounts in bold and italics are different from the June 27, 2022 revised filing.</t>
  </si>
  <si>
    <t>12 MONTHS ENDED JUNE 30, 2021</t>
  </si>
  <si>
    <t>PUGET SOUND ENERGY - ELECTRIC</t>
  </si>
  <si>
    <t>2022 GENERAL RATE CASE</t>
  </si>
  <si>
    <t>EXH. B page 1 of 3</t>
  </si>
  <si>
    <t>EXH. B page 2 of 3</t>
  </si>
  <si>
    <t>EXH. B page 3 of 3</t>
  </si>
  <si>
    <t>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</si>
</sst>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00000"/>
    <numFmt numFmtId="165" formatCode="0.0000%"/>
    <numFmt numFmtId="166" formatCode="_(* #,##0_);_(* \(#,##0\);_(* &quot;-&quot;??_);_(@_)"/>
    <numFmt numFmtId="167" formatCode="_(* #,##0.000000_);_(* \(#,##0.000000\);_(* &quot;-&quot;??????_);_(@_)"/>
    <numFmt numFmtId="168" formatCode="_(&quot;$&quot;* #,##0_);_(&quot;$&quot;* \(#,##0\);_(&quot;$&quot;* &quot;-&quot;??_);_(@_)"/>
    <numFmt numFmtId="169" formatCode="0.000%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b/>
      <i/>
      <sz val="10"/>
      <color rgb="FF0000FF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theme="2" tint="-0.249977111117893"/>
      <name val="Times New Roman"/>
      <family val="1"/>
    </font>
    <font>
      <sz val="11"/>
      <color theme="2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Continuous"/>
    </xf>
    <xf numFmtId="0" fontId="1" fillId="0" borderId="2" xfId="0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centerContinuous"/>
    </xf>
    <xf numFmtId="0" fontId="2" fillId="0" borderId="3" xfId="0" applyFont="1" applyFill="1" applyBorder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4" xfId="0" applyFont="1" applyFill="1" applyBorder="1"/>
    <xf numFmtId="0" fontId="0" fillId="0" borderId="0" xfId="0" applyFont="1" applyFill="1"/>
    <xf numFmtId="0" fontId="0" fillId="0" borderId="0" xfId="0" applyFill="1"/>
    <xf numFmtId="0" fontId="1" fillId="0" borderId="0" xfId="0" applyFont="1" applyFill="1" applyBorder="1"/>
    <xf numFmtId="42" fontId="1" fillId="0" borderId="0" xfId="0" applyNumberFormat="1" applyFont="1" applyFill="1" applyBorder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/>
    <xf numFmtId="42" fontId="1" fillId="0" borderId="0" xfId="0" applyNumberFormat="1" applyFont="1" applyFill="1"/>
    <xf numFmtId="0" fontId="3" fillId="0" borderId="5" xfId="0" applyFont="1" applyFill="1" applyBorder="1" applyAlignment="1">
      <alignment horizontal="left"/>
    </xf>
    <xf numFmtId="0" fontId="1" fillId="0" borderId="6" xfId="0" applyFont="1" applyFill="1" applyBorder="1"/>
    <xf numFmtId="0" fontId="1" fillId="0" borderId="7" xfId="0" applyFont="1" applyFill="1" applyBorder="1"/>
    <xf numFmtId="0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/>
    <xf numFmtId="0" fontId="1" fillId="0" borderId="0" xfId="0" applyNumberFormat="1" applyFont="1" applyFill="1" applyBorder="1" applyAlignment="1">
      <alignment horizontal="center"/>
    </xf>
    <xf numFmtId="10" fontId="1" fillId="0" borderId="0" xfId="0" applyNumberFormat="1" applyFont="1" applyFill="1"/>
    <xf numFmtId="0" fontId="1" fillId="0" borderId="8" xfId="0" applyNumberFormat="1" applyFont="1" applyFill="1" applyBorder="1" applyAlignment="1"/>
    <xf numFmtId="10" fontId="1" fillId="0" borderId="0" xfId="0" applyNumberFormat="1" applyFont="1" applyFill="1" applyBorder="1"/>
    <xf numFmtId="10" fontId="1" fillId="0" borderId="9" xfId="0" applyNumberFormat="1" applyFont="1" applyFill="1" applyBorder="1"/>
    <xf numFmtId="165" fontId="1" fillId="0" borderId="0" xfId="0" applyNumberFormat="1" applyFont="1" applyFill="1" applyAlignment="1"/>
    <xf numFmtId="164" fontId="1" fillId="0" borderId="4" xfId="0" applyNumberFormat="1" applyFont="1" applyFill="1" applyBorder="1" applyAlignment="1"/>
    <xf numFmtId="166" fontId="1" fillId="0" borderId="0" xfId="0" applyNumberFormat="1" applyFont="1" applyFill="1"/>
    <xf numFmtId="9" fontId="1" fillId="0" borderId="6" xfId="0" applyNumberFormat="1" applyFont="1" applyFill="1" applyBorder="1"/>
    <xf numFmtId="10" fontId="3" fillId="0" borderId="7" xfId="0" applyNumberFormat="1" applyFont="1" applyFill="1" applyBorder="1"/>
    <xf numFmtId="164" fontId="1" fillId="0" borderId="0" xfId="0" applyNumberFormat="1" applyFont="1" applyFill="1" applyBorder="1" applyAlignment="1"/>
    <xf numFmtId="166" fontId="1" fillId="0" borderId="0" xfId="0" applyNumberFormat="1" applyFont="1" applyFill="1" applyBorder="1"/>
    <xf numFmtId="0" fontId="1" fillId="0" borderId="9" xfId="0" applyFont="1" applyFill="1" applyBorder="1"/>
    <xf numFmtId="166" fontId="1" fillId="0" borderId="6" xfId="0" applyNumberFormat="1" applyFont="1" applyFill="1" applyBorder="1"/>
    <xf numFmtId="41" fontId="1" fillId="0" borderId="0" xfId="0" applyNumberFormat="1" applyFont="1" applyFill="1"/>
    <xf numFmtId="0" fontId="1" fillId="0" borderId="10" xfId="0" applyNumberFormat="1" applyFont="1" applyFill="1" applyBorder="1" applyAlignment="1"/>
    <xf numFmtId="9" fontId="1" fillId="0" borderId="3" xfId="0" applyNumberFormat="1" applyFont="1" applyFill="1" applyBorder="1"/>
    <xf numFmtId="0" fontId="1" fillId="0" borderId="3" xfId="0" applyFont="1" applyFill="1" applyBorder="1"/>
    <xf numFmtId="10" fontId="1" fillId="0" borderId="2" xfId="0" applyNumberFormat="1" applyFont="1" applyFill="1" applyBorder="1"/>
    <xf numFmtId="9" fontId="1" fillId="0" borderId="0" xfId="0" applyNumberFormat="1" applyFont="1" applyFill="1" applyAlignment="1"/>
    <xf numFmtId="167" fontId="1" fillId="0" borderId="4" xfId="0" applyNumberFormat="1" applyFont="1" applyFill="1" applyBorder="1"/>
    <xf numFmtId="164" fontId="1" fillId="0" borderId="11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/>
    <xf numFmtId="168" fontId="1" fillId="0" borderId="11" xfId="0" applyNumberFormat="1" applyFont="1" applyFill="1" applyBorder="1" applyAlignment="1"/>
    <xf numFmtId="41" fontId="1" fillId="0" borderId="0" xfId="0" applyNumberFormat="1" applyFont="1" applyFill="1" applyBorder="1" applyAlignment="1"/>
    <xf numFmtId="10" fontId="5" fillId="0" borderId="0" xfId="0" applyNumberFormat="1" applyFont="1" applyFill="1" applyBorder="1"/>
    <xf numFmtId="168" fontId="1" fillId="0" borderId="0" xfId="0" applyNumberFormat="1" applyFont="1" applyFill="1" applyBorder="1" applyAlignment="1"/>
    <xf numFmtId="41" fontId="1" fillId="0" borderId="6" xfId="0" applyNumberFormat="1" applyFont="1" applyFill="1" applyBorder="1" applyAlignment="1"/>
    <xf numFmtId="165" fontId="3" fillId="0" borderId="7" xfId="0" applyNumberFormat="1" applyFont="1" applyFill="1" applyBorder="1"/>
    <xf numFmtId="0" fontId="1" fillId="0" borderId="0" xfId="0" applyFont="1" applyFill="1" applyAlignment="1">
      <alignment horizontal="left" indent="1"/>
    </xf>
    <xf numFmtId="0" fontId="1" fillId="0" borderId="0" xfId="0" applyFont="1" applyFill="1" applyAlignment="1">
      <alignment horizontal="left" indent="2"/>
    </xf>
    <xf numFmtId="0" fontId="6" fillId="0" borderId="0" xfId="0" applyFont="1" applyFill="1" applyAlignment="1">
      <alignment horizontal="left" indent="2"/>
    </xf>
    <xf numFmtId="166" fontId="6" fillId="0" borderId="0" xfId="0" applyNumberFormat="1" applyFont="1" applyFill="1"/>
    <xf numFmtId="43" fontId="1" fillId="0" borderId="0" xfId="0" applyNumberFormat="1" applyFont="1" applyFill="1"/>
    <xf numFmtId="166" fontId="5" fillId="0" borderId="0" xfId="0" applyNumberFormat="1" applyFont="1" applyFill="1"/>
    <xf numFmtId="41" fontId="1" fillId="0" borderId="0" xfId="0" applyNumberFormat="1" applyFont="1" applyFill="1" applyBorder="1"/>
    <xf numFmtId="0" fontId="6" fillId="0" borderId="0" xfId="0" applyFont="1" applyFill="1"/>
    <xf numFmtId="166" fontId="6" fillId="0" borderId="6" xfId="0" applyNumberFormat="1" applyFont="1" applyFill="1" applyBorder="1"/>
    <xf numFmtId="166" fontId="5" fillId="0" borderId="6" xfId="0" applyNumberFormat="1" applyFont="1" applyFill="1" applyBorder="1"/>
    <xf numFmtId="42" fontId="6" fillId="0" borderId="12" xfId="0" applyNumberFormat="1" applyFont="1" applyFill="1" applyBorder="1"/>
    <xf numFmtId="42" fontId="5" fillId="0" borderId="12" xfId="0" applyNumberFormat="1" applyFont="1" applyFill="1" applyBorder="1"/>
    <xf numFmtId="10" fontId="6" fillId="0" borderId="0" xfId="0" applyNumberFormat="1" applyFont="1" applyFill="1"/>
    <xf numFmtId="10" fontId="5" fillId="0" borderId="0" xfId="0" applyNumberFormat="1" applyFont="1" applyFill="1"/>
    <xf numFmtId="0" fontId="0" fillId="0" borderId="0" xfId="0" applyFont="1" applyFill="1" applyBorder="1"/>
    <xf numFmtId="42" fontId="6" fillId="0" borderId="0" xfId="0" applyNumberFormat="1" applyFont="1" applyFill="1"/>
    <xf numFmtId="42" fontId="5" fillId="0" borderId="0" xfId="0" applyNumberFormat="1" applyFont="1" applyFill="1"/>
    <xf numFmtId="0" fontId="5" fillId="0" borderId="0" xfId="0" applyFont="1" applyFill="1"/>
    <xf numFmtId="0" fontId="7" fillId="0" borderId="0" xfId="0" applyFont="1" applyFill="1"/>
    <xf numFmtId="169" fontId="3" fillId="0" borderId="7" xfId="0" applyNumberFormat="1" applyFont="1" applyFill="1" applyBorder="1"/>
    <xf numFmtId="0" fontId="8" fillId="0" borderId="0" xfId="0" applyFont="1" applyFill="1" applyAlignment="1">
      <alignment horizontal="right"/>
    </xf>
    <xf numFmtId="3" fontId="8" fillId="0" borderId="0" xfId="0" applyNumberFormat="1" applyFont="1" applyFill="1"/>
    <xf numFmtId="0" fontId="9" fillId="0" borderId="0" xfId="0" applyFont="1"/>
    <xf numFmtId="1" fontId="9" fillId="0" borderId="0" xfId="0" applyNumberFormat="1" applyFont="1"/>
    <xf numFmtId="10" fontId="8" fillId="0" borderId="0" xfId="0" applyNumberFormat="1" applyFont="1" applyFill="1"/>
  </cellXfs>
  <cellStyles count="1">
    <cellStyle name="Normal" xfId="0" builtinId="0"/>
  </cellStyles>
  <dxfs count="2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98"/>
  <sheetViews>
    <sheetView tabSelected="1" zoomScale="85" zoomScaleNormal="85" workbookViewId="0">
      <pane ySplit="10" topLeftCell="A11" activePane="bottomLeft" state="frozen"/>
      <selection activeCell="G87" sqref="G87:H87"/>
      <selection pane="bottomLeft" activeCell="L24" sqref="L24"/>
    </sheetView>
  </sheetViews>
  <sheetFormatPr defaultColWidth="9.26953125" defaultRowHeight="13" outlineLevelRow="1" outlineLevelCol="1" x14ac:dyDescent="0.3"/>
  <cols>
    <col min="1" max="1" width="5" style="1" bestFit="1" customWidth="1"/>
    <col min="2" max="2" width="68.7265625" style="1" customWidth="1"/>
    <col min="3" max="3" width="17.26953125" style="1" customWidth="1"/>
    <col min="4" max="4" width="17.453125" style="1" customWidth="1"/>
    <col min="5" max="5" width="18.26953125" style="1" hidden="1" customWidth="1" outlineLevel="1"/>
    <col min="6" max="6" width="5" style="1" bestFit="1" customWidth="1" collapsed="1"/>
    <col min="7" max="7" width="41.7265625" style="1" customWidth="1"/>
    <col min="8" max="10" width="12.26953125" style="1" customWidth="1"/>
    <col min="11" max="11" width="5" style="1" customWidth="1"/>
    <col min="12" max="12" width="61.7265625" style="1" customWidth="1"/>
    <col min="13" max="13" width="11.54296875" style="1" customWidth="1"/>
    <col min="14" max="14" width="9.26953125" style="1" customWidth="1"/>
    <col min="15" max="15" width="11.7265625" style="1" customWidth="1"/>
    <col min="16" max="16" width="9.26953125" style="1" customWidth="1"/>
    <col min="17" max="18" width="9.26953125" style="1"/>
    <col min="19" max="19" width="15.26953125" style="1" bestFit="1" customWidth="1"/>
    <col min="20" max="20" width="19.453125" style="1" customWidth="1"/>
    <col min="21" max="21" width="12.26953125" style="1" bestFit="1" customWidth="1"/>
    <col min="22" max="22" width="15.26953125" style="1" bestFit="1" customWidth="1"/>
    <col min="23" max="25" width="9.26953125" style="1"/>
    <col min="26" max="26" width="16.7265625" style="1" customWidth="1"/>
    <col min="27" max="16384" width="9.26953125" style="1"/>
  </cols>
  <sheetData>
    <row r="1" spans="1:27" ht="14" x14ac:dyDescent="0.3">
      <c r="C1" s="2" t="s">
        <v>48</v>
      </c>
      <c r="D1" s="3"/>
      <c r="I1" s="2" t="s">
        <v>49</v>
      </c>
      <c r="J1" s="4"/>
      <c r="M1" s="2" t="s">
        <v>50</v>
      </c>
      <c r="N1" s="5"/>
      <c r="O1" s="4"/>
    </row>
    <row r="2" spans="1:27" x14ac:dyDescent="0.3">
      <c r="A2" s="6" t="s">
        <v>46</v>
      </c>
      <c r="B2" s="6"/>
      <c r="C2" s="6"/>
      <c r="D2" s="6"/>
      <c r="E2" s="6"/>
      <c r="F2" s="6" t="s">
        <v>46</v>
      </c>
      <c r="G2" s="6"/>
      <c r="H2" s="6"/>
      <c r="I2" s="6"/>
      <c r="J2" s="6"/>
      <c r="K2" s="6" t="s">
        <v>46</v>
      </c>
      <c r="L2" s="6"/>
      <c r="M2" s="7"/>
      <c r="N2" s="7"/>
      <c r="O2" s="7"/>
    </row>
    <row r="3" spans="1:27" x14ac:dyDescent="0.3">
      <c r="A3" s="6" t="s">
        <v>0</v>
      </c>
      <c r="B3" s="6"/>
      <c r="C3" s="6"/>
      <c r="D3" s="6"/>
      <c r="E3" s="6"/>
      <c r="F3" s="6" t="s">
        <v>0</v>
      </c>
      <c r="G3" s="6"/>
      <c r="H3" s="6"/>
      <c r="I3" s="6"/>
      <c r="J3" s="6"/>
      <c r="K3" s="6" t="s">
        <v>0</v>
      </c>
      <c r="L3" s="6"/>
      <c r="M3" s="7"/>
      <c r="N3" s="7"/>
      <c r="O3" s="7"/>
    </row>
    <row r="4" spans="1:27" x14ac:dyDescent="0.3">
      <c r="A4" s="6" t="s">
        <v>47</v>
      </c>
      <c r="B4" s="6"/>
      <c r="C4" s="6"/>
      <c r="D4" s="6"/>
      <c r="E4" s="6"/>
      <c r="F4" s="6" t="str">
        <f>$A$4</f>
        <v>2022 GENERAL RATE CASE</v>
      </c>
      <c r="G4" s="6"/>
      <c r="H4" s="6"/>
      <c r="I4" s="6"/>
      <c r="J4" s="6"/>
      <c r="K4" s="6" t="str">
        <f>$A$4</f>
        <v>2022 GENERAL RATE CASE</v>
      </c>
      <c r="L4" s="6"/>
      <c r="M4" s="7"/>
      <c r="N4" s="7"/>
      <c r="O4" s="7"/>
    </row>
    <row r="5" spans="1:27" x14ac:dyDescent="0.3">
      <c r="A5" s="6" t="s">
        <v>45</v>
      </c>
      <c r="B5" s="6"/>
      <c r="C5" s="6"/>
      <c r="D5" s="6"/>
      <c r="E5" s="6"/>
      <c r="F5" s="6" t="str">
        <f>$A$5</f>
        <v>12 MONTHS ENDED JUNE 30, 2021</v>
      </c>
      <c r="G5" s="6"/>
      <c r="H5" s="6"/>
      <c r="I5" s="6"/>
      <c r="J5" s="6"/>
      <c r="K5" s="6" t="str">
        <f>$A$5</f>
        <v>12 MONTHS ENDED JUNE 30, 2021</v>
      </c>
      <c r="L5" s="6"/>
      <c r="M5" s="7"/>
      <c r="N5" s="7"/>
      <c r="O5" s="7"/>
    </row>
    <row r="6" spans="1:27" s="9" customFormat="1" x14ac:dyDescent="0.3">
      <c r="A6" s="8" t="s">
        <v>1</v>
      </c>
      <c r="B6" s="8"/>
      <c r="C6" s="8"/>
      <c r="D6" s="8"/>
      <c r="E6" s="8"/>
      <c r="F6" s="8" t="s">
        <v>2</v>
      </c>
      <c r="G6" s="8"/>
      <c r="H6" s="8"/>
      <c r="I6" s="8"/>
      <c r="J6" s="8"/>
      <c r="K6" s="8" t="s">
        <v>3</v>
      </c>
      <c r="L6" s="8"/>
      <c r="M6" s="8"/>
      <c r="N6" s="8"/>
      <c r="O6" s="8"/>
    </row>
    <row r="7" spans="1:27" x14ac:dyDescent="0.3">
      <c r="B7" s="7"/>
      <c r="C7" s="7"/>
      <c r="D7" s="7"/>
      <c r="E7" s="7"/>
      <c r="G7" s="7"/>
      <c r="H7" s="7"/>
      <c r="I7" s="7"/>
      <c r="J7" s="7"/>
      <c r="K7" s="7"/>
      <c r="L7" s="7"/>
      <c r="M7" s="7"/>
      <c r="N7" s="7"/>
      <c r="O7" s="7"/>
    </row>
    <row r="8" spans="1:27" x14ac:dyDescent="0.3">
      <c r="K8" s="7"/>
      <c r="L8" s="7"/>
      <c r="M8" s="7"/>
      <c r="N8" s="7"/>
    </row>
    <row r="9" spans="1:27" x14ac:dyDescent="0.3">
      <c r="A9" s="10" t="s">
        <v>4</v>
      </c>
      <c r="B9" s="10"/>
      <c r="C9" s="11">
        <v>2023</v>
      </c>
      <c r="D9" s="11">
        <v>2024</v>
      </c>
      <c r="E9" s="11">
        <v>2025</v>
      </c>
      <c r="F9" s="10" t="s">
        <v>4</v>
      </c>
      <c r="G9" s="10"/>
      <c r="H9" s="11" t="s">
        <v>5</v>
      </c>
      <c r="J9" s="11" t="s">
        <v>6</v>
      </c>
      <c r="K9" s="10" t="s">
        <v>4</v>
      </c>
      <c r="L9" s="10"/>
      <c r="M9" s="10"/>
    </row>
    <row r="10" spans="1:27" ht="14.5" x14ac:dyDescent="0.35">
      <c r="A10" s="12" t="s">
        <v>7</v>
      </c>
      <c r="B10" s="12" t="s">
        <v>8</v>
      </c>
      <c r="C10" s="13" t="s">
        <v>9</v>
      </c>
      <c r="D10" s="13" t="s">
        <v>10</v>
      </c>
      <c r="E10" s="13" t="s">
        <v>11</v>
      </c>
      <c r="F10" s="12" t="s">
        <v>7</v>
      </c>
      <c r="G10" s="12" t="s">
        <v>8</v>
      </c>
      <c r="H10" s="13" t="s">
        <v>12</v>
      </c>
      <c r="I10" s="13" t="s">
        <v>13</v>
      </c>
      <c r="J10" s="13" t="s">
        <v>13</v>
      </c>
      <c r="K10" s="12" t="s">
        <v>7</v>
      </c>
      <c r="L10" s="12" t="s">
        <v>8</v>
      </c>
      <c r="M10" s="12"/>
      <c r="N10" s="14"/>
      <c r="O10" s="14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4.5" x14ac:dyDescent="0.35">
      <c r="F11"/>
      <c r="G11" s="16"/>
      <c r="H11" s="16"/>
      <c r="I11" s="16"/>
      <c r="J11" s="16"/>
      <c r="R11" s="17"/>
      <c r="S11" s="18"/>
      <c r="T11" s="17"/>
      <c r="U11" s="15"/>
      <c r="V11" s="15"/>
      <c r="W11" s="15"/>
      <c r="X11" s="15"/>
      <c r="Y11" s="15"/>
      <c r="Z11" s="15"/>
      <c r="AA11" s="15"/>
    </row>
    <row r="12" spans="1:27" ht="14.5" x14ac:dyDescent="0.35">
      <c r="A12" s="19">
        <f>ROW()</f>
        <v>12</v>
      </c>
      <c r="B12" s="20" t="s">
        <v>14</v>
      </c>
      <c r="C12" s="21">
        <v>5440416160.4043016</v>
      </c>
      <c r="D12" s="21">
        <v>5673064260.9270506</v>
      </c>
      <c r="E12" s="21"/>
      <c r="F12" s="19">
        <f>ROW()</f>
        <v>12</v>
      </c>
      <c r="G12" s="22" t="s">
        <v>15</v>
      </c>
      <c r="H12" s="23"/>
      <c r="I12" s="23"/>
      <c r="J12" s="24"/>
      <c r="K12" s="19">
        <f>ROW()</f>
        <v>12</v>
      </c>
      <c r="L12" s="25" t="s">
        <v>16</v>
      </c>
      <c r="M12" s="20"/>
      <c r="N12" s="20"/>
      <c r="O12" s="26">
        <v>7.1970000000000003E-3</v>
      </c>
      <c r="R12" s="27"/>
      <c r="S12" s="18"/>
      <c r="T12" s="18"/>
      <c r="U12" s="15"/>
      <c r="V12" s="15"/>
      <c r="W12" s="15"/>
      <c r="X12" s="15"/>
      <c r="Y12" s="15"/>
      <c r="Z12" s="15"/>
      <c r="AA12" s="15"/>
    </row>
    <row r="13" spans="1:27" ht="14.5" x14ac:dyDescent="0.35">
      <c r="A13" s="19">
        <f t="shared" ref="A13:A40" si="0">A12+1</f>
        <v>13</v>
      </c>
      <c r="B13" s="25" t="s">
        <v>17</v>
      </c>
      <c r="C13" s="28">
        <f>+J24</f>
        <v>7.1599999999999997E-2</v>
      </c>
      <c r="D13" s="28">
        <f>+J33</f>
        <v>7.1599999999999997E-2</v>
      </c>
      <c r="E13" s="28"/>
      <c r="F13" s="27">
        <f>+F12+1</f>
        <v>13</v>
      </c>
      <c r="G13" s="29" t="s">
        <v>18</v>
      </c>
      <c r="H13" s="30">
        <v>0.51039999999999996</v>
      </c>
      <c r="I13" s="30">
        <v>5.1332288401253916E-2</v>
      </c>
      <c r="J13" s="31">
        <f>ROUND(H13*I13,4)</f>
        <v>2.6200000000000001E-2</v>
      </c>
      <c r="K13" s="19">
        <f t="shared" ref="K13:K20" si="1">K12+1</f>
        <v>13</v>
      </c>
      <c r="L13" s="25" t="s">
        <v>19</v>
      </c>
      <c r="M13" s="20"/>
      <c r="N13" s="20"/>
      <c r="O13" s="26">
        <v>2E-3</v>
      </c>
      <c r="R13" s="27"/>
      <c r="S13" s="30"/>
      <c r="T13" s="18"/>
      <c r="U13" s="15"/>
      <c r="V13" s="15"/>
      <c r="W13" s="15"/>
      <c r="X13" s="15"/>
      <c r="Y13" s="15"/>
      <c r="Z13" s="15"/>
      <c r="AA13" s="15"/>
    </row>
    <row r="14" spans="1:27" ht="14.5" x14ac:dyDescent="0.35">
      <c r="A14" s="19">
        <f t="shared" si="0"/>
        <v>14</v>
      </c>
      <c r="B14" s="25"/>
      <c r="C14" s="23"/>
      <c r="D14" s="23"/>
      <c r="E14" s="23"/>
      <c r="F14" s="27">
        <f t="shared" ref="F14:F38" si="2">+F13+1</f>
        <v>14</v>
      </c>
      <c r="G14" s="29" t="s">
        <v>20</v>
      </c>
      <c r="H14" s="30">
        <v>0.48959999999999998</v>
      </c>
      <c r="I14" s="30">
        <v>9.4252054794520562E-2</v>
      </c>
      <c r="J14" s="31">
        <f>ROUND(H14*I14,4)</f>
        <v>4.6100000000000002E-2</v>
      </c>
      <c r="K14" s="19">
        <f t="shared" si="1"/>
        <v>14</v>
      </c>
      <c r="L14" s="25" t="str">
        <f>"STATE UTILITY TAX ( "&amp;O14*100&amp;"% - ( LINE 1 * "&amp;O14*100&amp;"% )  )"</f>
        <v>STATE UTILITY TAX ( 3.8455% - ( LINE 1 * 3.8455% )  )</v>
      </c>
      <c r="N14" s="32">
        <v>3.8733999999999998E-2</v>
      </c>
      <c r="O14" s="33">
        <f>ROUND(N14-(N14*O12),6)</f>
        <v>3.8455000000000003E-2</v>
      </c>
      <c r="R14" s="27"/>
      <c r="S14" s="17"/>
      <c r="T14" s="18"/>
      <c r="U14" s="15"/>
      <c r="V14" s="15"/>
      <c r="W14" s="15"/>
      <c r="X14" s="15"/>
      <c r="Y14" s="15"/>
      <c r="Z14" s="15"/>
      <c r="AA14" s="15"/>
    </row>
    <row r="15" spans="1:27" ht="14.5" x14ac:dyDescent="0.35">
      <c r="A15" s="19">
        <f t="shared" si="0"/>
        <v>15</v>
      </c>
      <c r="B15" s="20" t="s">
        <v>21</v>
      </c>
      <c r="C15" s="34">
        <f>+C13*C12</f>
        <v>389533797.084948</v>
      </c>
      <c r="D15" s="34">
        <f>+D13*D12</f>
        <v>406191401.08237678</v>
      </c>
      <c r="E15" s="34"/>
      <c r="F15" s="27">
        <f t="shared" si="2"/>
        <v>15</v>
      </c>
      <c r="G15" s="29" t="s">
        <v>22</v>
      </c>
      <c r="H15" s="35">
        <f>SUM(H13:H14)</f>
        <v>1</v>
      </c>
      <c r="I15" s="23"/>
      <c r="J15" s="36">
        <f>SUM(J13:J14)</f>
        <v>7.2300000000000003E-2</v>
      </c>
      <c r="K15" s="19">
        <f t="shared" si="1"/>
        <v>15</v>
      </c>
      <c r="L15" s="25"/>
      <c r="M15" s="20"/>
      <c r="N15" s="20"/>
      <c r="O15" s="37"/>
      <c r="R15" s="27"/>
      <c r="S15" s="38"/>
      <c r="T15" s="18"/>
      <c r="U15" s="15"/>
      <c r="V15" s="15"/>
      <c r="W15" s="15"/>
      <c r="X15" s="15"/>
      <c r="Y15" s="15"/>
      <c r="Z15" s="15"/>
      <c r="AA15" s="15"/>
    </row>
    <row r="16" spans="1:27" ht="14.5" x14ac:dyDescent="0.35">
      <c r="A16" s="19">
        <f t="shared" si="0"/>
        <v>16</v>
      </c>
      <c r="B16" s="20"/>
      <c r="F16" s="27">
        <f t="shared" si="2"/>
        <v>16</v>
      </c>
      <c r="G16" s="29"/>
      <c r="H16" s="17"/>
      <c r="I16" s="17"/>
      <c r="J16" s="39"/>
      <c r="K16" s="19">
        <f t="shared" si="1"/>
        <v>16</v>
      </c>
      <c r="L16" s="25" t="s">
        <v>23</v>
      </c>
      <c r="M16" s="20"/>
      <c r="N16" s="20"/>
      <c r="O16" s="26">
        <f>ROUND(SUM(O12:O14),6)</f>
        <v>4.7652E-2</v>
      </c>
      <c r="R16" s="27"/>
      <c r="S16" s="17"/>
      <c r="T16" s="18"/>
      <c r="U16" s="15"/>
      <c r="V16" s="15"/>
      <c r="W16" s="15"/>
      <c r="X16" s="15"/>
      <c r="Y16" s="15"/>
      <c r="Z16" s="15"/>
      <c r="AA16" s="15"/>
    </row>
    <row r="17" spans="1:27" ht="14.5" x14ac:dyDescent="0.35">
      <c r="A17" s="19">
        <f t="shared" si="0"/>
        <v>17</v>
      </c>
      <c r="B17" s="25" t="s">
        <v>24</v>
      </c>
      <c r="C17" s="34">
        <v>231825727.98548818</v>
      </c>
      <c r="D17" s="34">
        <v>220326191.503757</v>
      </c>
      <c r="E17" s="34"/>
      <c r="F17" s="27">
        <f t="shared" si="2"/>
        <v>17</v>
      </c>
      <c r="G17" s="29" t="s">
        <v>25</v>
      </c>
      <c r="H17" s="30">
        <f>+H13</f>
        <v>0.51039999999999996</v>
      </c>
      <c r="I17" s="30">
        <f>I13*0.79</f>
        <v>4.0552507836990596E-2</v>
      </c>
      <c r="J17" s="31">
        <f>ROUND(J13*0.79,4)</f>
        <v>2.07E-2</v>
      </c>
      <c r="K17" s="19">
        <f t="shared" si="1"/>
        <v>17</v>
      </c>
      <c r="L17" s="20"/>
      <c r="M17" s="20"/>
      <c r="N17" s="20"/>
      <c r="O17" s="26"/>
      <c r="R17" s="27"/>
      <c r="S17" s="38"/>
      <c r="T17" s="18"/>
      <c r="U17" s="15"/>
      <c r="V17" s="15"/>
      <c r="W17" s="15"/>
      <c r="X17" s="15"/>
      <c r="Y17" s="15"/>
      <c r="Z17" s="15"/>
      <c r="AA17" s="15"/>
    </row>
    <row r="18" spans="1:27" ht="14.5" x14ac:dyDescent="0.35">
      <c r="A18" s="19">
        <f t="shared" si="0"/>
        <v>18</v>
      </c>
      <c r="B18" s="25" t="s">
        <v>26</v>
      </c>
      <c r="C18" s="40">
        <f>+C15-C17</f>
        <v>157708069.09945983</v>
      </c>
      <c r="D18" s="40">
        <f>+D15-D17</f>
        <v>185865209.57861978</v>
      </c>
      <c r="E18" s="40"/>
      <c r="F18" s="27">
        <f t="shared" si="2"/>
        <v>18</v>
      </c>
      <c r="G18" s="29" t="s">
        <v>20</v>
      </c>
      <c r="H18" s="30">
        <f>+H14</f>
        <v>0.48959999999999998</v>
      </c>
      <c r="I18" s="30">
        <f>+I14</f>
        <v>9.4252054794520562E-2</v>
      </c>
      <c r="J18" s="31">
        <f>ROUND(H18*I18,4)</f>
        <v>4.6100000000000002E-2</v>
      </c>
      <c r="K18" s="19">
        <f t="shared" si="1"/>
        <v>18</v>
      </c>
      <c r="L18" s="20" t="str">
        <f>"CONVERSION FACTOR EXCLUDING FEDERAL INCOME TAX ( 1 - LINE "&amp;$K$17&amp;" )"</f>
        <v>CONVERSION FACTOR EXCLUDING FEDERAL INCOME TAX ( 1 - LINE 17 )</v>
      </c>
      <c r="M18" s="20"/>
      <c r="N18" s="20"/>
      <c r="O18" s="26">
        <f>ROUND(1-O16,6)</f>
        <v>0.95234799999999997</v>
      </c>
      <c r="R18" s="27"/>
      <c r="S18" s="38"/>
      <c r="T18" s="18"/>
      <c r="U18" s="15"/>
      <c r="V18" s="15"/>
      <c r="W18" s="15"/>
      <c r="X18" s="15"/>
      <c r="Y18" s="15"/>
      <c r="Z18" s="15"/>
      <c r="AA18" s="15"/>
    </row>
    <row r="19" spans="1:27" ht="14.5" x14ac:dyDescent="0.35">
      <c r="A19" s="19">
        <f t="shared" si="0"/>
        <v>19</v>
      </c>
      <c r="B19" s="20"/>
      <c r="C19" s="41"/>
      <c r="D19" s="41"/>
      <c r="E19" s="21"/>
      <c r="F19" s="27">
        <f t="shared" si="2"/>
        <v>19</v>
      </c>
      <c r="G19" s="42" t="s">
        <v>27</v>
      </c>
      <c r="H19" s="43">
        <f>SUM(H17:H18)</f>
        <v>1</v>
      </c>
      <c r="I19" s="44"/>
      <c r="J19" s="45">
        <f>SUM(J17:J18)</f>
        <v>6.6799999999999998E-2</v>
      </c>
      <c r="K19" s="19">
        <f t="shared" si="1"/>
        <v>19</v>
      </c>
      <c r="L19" s="25" t="s">
        <v>51</v>
      </c>
      <c r="M19" s="20"/>
      <c r="N19" s="46">
        <v>0.21</v>
      </c>
      <c r="O19" s="26">
        <v>0.199993</v>
      </c>
      <c r="R19" s="27"/>
      <c r="S19" s="17"/>
      <c r="T19" s="18"/>
      <c r="U19" s="15"/>
      <c r="V19" s="15"/>
      <c r="W19" s="15"/>
      <c r="X19" s="15"/>
      <c r="Y19" s="15"/>
      <c r="Z19" s="15"/>
      <c r="AA19" s="15"/>
    </row>
    <row r="20" spans="1:27" ht="15" thickBot="1" x14ac:dyDescent="0.4">
      <c r="A20" s="19">
        <f t="shared" si="0"/>
        <v>20</v>
      </c>
      <c r="B20" s="20" t="s">
        <v>3</v>
      </c>
      <c r="C20" s="47">
        <f>+O20</f>
        <v>0.752355</v>
      </c>
      <c r="D20" s="47">
        <f>C20</f>
        <v>0.752355</v>
      </c>
      <c r="E20" s="47"/>
      <c r="F20" s="27">
        <f t="shared" si="2"/>
        <v>20</v>
      </c>
      <c r="G20" s="17"/>
      <c r="H20" s="17"/>
      <c r="I20" s="17"/>
      <c r="J20" s="17"/>
      <c r="K20" s="19">
        <f t="shared" si="1"/>
        <v>20</v>
      </c>
      <c r="L20" s="25" t="str">
        <f>"CONVERSION FACTOR INCL FEDERAL INCOME TAX ( LINE "&amp;K18&amp;" - LINE "&amp;K19&amp;" ) "</f>
        <v xml:space="preserve">CONVERSION FACTOR INCL FEDERAL INCOME TAX ( LINE 18 - LINE 19 ) </v>
      </c>
      <c r="M20" s="20"/>
      <c r="N20" s="20"/>
      <c r="O20" s="48">
        <f>ROUND(1-O19-O16,6)</f>
        <v>0.752355</v>
      </c>
      <c r="R20" s="27"/>
      <c r="S20" s="49"/>
      <c r="T20" s="18"/>
      <c r="U20" s="15"/>
      <c r="V20" s="15"/>
      <c r="W20" s="15"/>
      <c r="X20" s="15"/>
      <c r="Y20" s="15"/>
      <c r="Z20" s="15"/>
      <c r="AA20" s="15"/>
    </row>
    <row r="21" spans="1:27" ht="15.5" thickTop="1" thickBot="1" x14ac:dyDescent="0.4">
      <c r="A21" s="19">
        <f t="shared" si="0"/>
        <v>21</v>
      </c>
      <c r="B21" s="1" t="s">
        <v>28</v>
      </c>
      <c r="C21" s="50">
        <f>ROUND(+C18/C20,0)</f>
        <v>209619221</v>
      </c>
      <c r="D21" s="50">
        <f>ROUND(+D18/D20,0)</f>
        <v>247044560</v>
      </c>
      <c r="E21" s="50"/>
      <c r="F21" s="27">
        <f t="shared" si="2"/>
        <v>21</v>
      </c>
      <c r="G21" s="22">
        <v>2023</v>
      </c>
      <c r="H21" s="23"/>
      <c r="I21" s="23"/>
      <c r="J21" s="24"/>
      <c r="K21" s="19"/>
      <c r="M21" s="20"/>
      <c r="N21" s="20"/>
      <c r="O21" s="20"/>
      <c r="R21" s="27"/>
      <c r="S21" s="51"/>
      <c r="T21" s="18"/>
      <c r="U21" s="15"/>
      <c r="V21" s="15"/>
      <c r="W21" s="15"/>
      <c r="X21" s="15"/>
      <c r="Y21" s="15"/>
      <c r="Z21" s="15"/>
      <c r="AA21" s="15"/>
    </row>
    <row r="22" spans="1:27" ht="15" thickTop="1" x14ac:dyDescent="0.35">
      <c r="A22" s="19">
        <f t="shared" si="0"/>
        <v>22</v>
      </c>
      <c r="C22" s="51"/>
      <c r="D22" s="51"/>
      <c r="E22" s="51"/>
      <c r="F22" s="27">
        <f t="shared" si="2"/>
        <v>22</v>
      </c>
      <c r="G22" s="29" t="s">
        <v>18</v>
      </c>
      <c r="H22" s="30">
        <v>0.51</v>
      </c>
      <c r="I22" s="52">
        <v>0.05</v>
      </c>
      <c r="J22" s="31">
        <f>ROUND(H22*I22,4)</f>
        <v>2.5499999999999998E-2</v>
      </c>
      <c r="K22" s="19"/>
      <c r="M22" s="20"/>
      <c r="N22" s="20"/>
      <c r="O22" s="26"/>
      <c r="R22" s="27"/>
      <c r="S22" s="17"/>
      <c r="T22" s="18"/>
      <c r="U22" s="15"/>
      <c r="V22" s="15"/>
      <c r="W22" s="15"/>
      <c r="X22" s="15"/>
      <c r="Y22" s="15"/>
      <c r="Z22" s="15"/>
      <c r="AA22" s="15"/>
    </row>
    <row r="23" spans="1:27" ht="14.5" x14ac:dyDescent="0.35">
      <c r="A23" s="19">
        <f t="shared" si="0"/>
        <v>23</v>
      </c>
      <c r="B23" s="1" t="s">
        <v>29</v>
      </c>
      <c r="C23" s="53">
        <f>C21-0</f>
        <v>209619221</v>
      </c>
      <c r="D23" s="53">
        <f>D21-C21+D48</f>
        <v>37425339</v>
      </c>
      <c r="E23" s="53"/>
      <c r="F23" s="27">
        <f t="shared" si="2"/>
        <v>23</v>
      </c>
      <c r="G23" s="29" t="s">
        <v>20</v>
      </c>
      <c r="H23" s="30">
        <v>0.49</v>
      </c>
      <c r="I23" s="52">
        <v>9.4E-2</v>
      </c>
      <c r="J23" s="31">
        <f>ROUND(H23*I23,4)</f>
        <v>4.6100000000000002E-2</v>
      </c>
      <c r="R23" s="27"/>
      <c r="S23" s="38"/>
      <c r="T23" s="18"/>
      <c r="U23" s="15"/>
      <c r="V23" s="15"/>
      <c r="W23" s="15"/>
      <c r="X23" s="15"/>
      <c r="Y23" s="15"/>
      <c r="Z23" s="15"/>
      <c r="AA23" s="15"/>
    </row>
    <row r="24" spans="1:27" ht="14.5" x14ac:dyDescent="0.35">
      <c r="A24" s="19">
        <f t="shared" si="0"/>
        <v>24</v>
      </c>
      <c r="C24" s="54"/>
      <c r="D24" s="54"/>
      <c r="E24" s="54"/>
      <c r="F24" s="27">
        <f t="shared" si="2"/>
        <v>24</v>
      </c>
      <c r="G24" s="29" t="s">
        <v>22</v>
      </c>
      <c r="H24" s="35">
        <f>SUM(H22:H23)</f>
        <v>1</v>
      </c>
      <c r="I24" s="23"/>
      <c r="J24" s="55">
        <f>SUM(J22:J23)</f>
        <v>7.1599999999999997E-2</v>
      </c>
      <c r="R24" s="27"/>
      <c r="S24" s="38"/>
      <c r="T24" s="18"/>
      <c r="U24" s="15"/>
      <c r="V24" s="15"/>
      <c r="W24" s="15"/>
      <c r="X24" s="15"/>
      <c r="Y24" s="15"/>
      <c r="Z24" s="15"/>
      <c r="AA24" s="15"/>
    </row>
    <row r="25" spans="1:27" ht="14.5" x14ac:dyDescent="0.35">
      <c r="A25" s="19">
        <f t="shared" si="0"/>
        <v>25</v>
      </c>
      <c r="B25" s="1" t="s">
        <v>30</v>
      </c>
      <c r="C25" s="17"/>
      <c r="D25" s="17"/>
      <c r="E25" s="17"/>
      <c r="F25" s="27">
        <f t="shared" si="2"/>
        <v>25</v>
      </c>
      <c r="G25" s="29"/>
      <c r="H25" s="17"/>
      <c r="I25" s="17"/>
      <c r="J25" s="39"/>
      <c r="L25" s="1" t="s">
        <v>31</v>
      </c>
      <c r="R25" s="27"/>
      <c r="S25" s="38"/>
      <c r="T25" s="18"/>
      <c r="U25" s="15"/>
      <c r="V25" s="15"/>
      <c r="W25" s="15"/>
      <c r="X25" s="15"/>
      <c r="Y25" s="15"/>
      <c r="Z25" s="15"/>
      <c r="AA25" s="15"/>
    </row>
    <row r="26" spans="1:27" ht="14.5" x14ac:dyDescent="0.35">
      <c r="A26" s="19">
        <f t="shared" si="0"/>
        <v>26</v>
      </c>
      <c r="B26" s="56" t="s">
        <v>32</v>
      </c>
      <c r="C26" s="34"/>
      <c r="D26" s="34"/>
      <c r="E26" s="34"/>
      <c r="F26" s="27">
        <f t="shared" si="2"/>
        <v>26</v>
      </c>
      <c r="G26" s="29" t="s">
        <v>25</v>
      </c>
      <c r="H26" s="30">
        <f>+H22</f>
        <v>0.51</v>
      </c>
      <c r="I26" s="30">
        <f>I22*0.79</f>
        <v>3.9500000000000007E-2</v>
      </c>
      <c r="J26" s="31">
        <f>ROUND(J22*0.79,4)</f>
        <v>2.01E-2</v>
      </c>
      <c r="R26" s="27"/>
      <c r="S26" s="38"/>
      <c r="T26" s="18"/>
      <c r="U26" s="15"/>
      <c r="V26" s="15"/>
      <c r="W26" s="15"/>
      <c r="X26" s="15"/>
      <c r="Y26" s="15"/>
      <c r="Z26" s="15"/>
      <c r="AA26" s="15"/>
    </row>
    <row r="27" spans="1:27" ht="14.5" x14ac:dyDescent="0.35">
      <c r="A27" s="19">
        <f t="shared" si="0"/>
        <v>27</v>
      </c>
      <c r="B27" s="57" t="s">
        <v>33</v>
      </c>
      <c r="C27" s="34">
        <v>-67510000</v>
      </c>
      <c r="D27" s="34"/>
      <c r="E27" s="34"/>
      <c r="F27" s="27">
        <f t="shared" si="2"/>
        <v>27</v>
      </c>
      <c r="G27" s="29" t="s">
        <v>20</v>
      </c>
      <c r="H27" s="30">
        <f>+H23</f>
        <v>0.49</v>
      </c>
      <c r="I27" s="30">
        <f>+I23</f>
        <v>9.4E-2</v>
      </c>
      <c r="J27" s="31">
        <f>ROUND(H27*I27,4)</f>
        <v>4.6100000000000002E-2</v>
      </c>
      <c r="K27"/>
      <c r="R27" s="27"/>
      <c r="S27" s="38"/>
      <c r="T27" s="18"/>
      <c r="U27" s="15"/>
      <c r="V27" s="15"/>
      <c r="W27" s="15"/>
      <c r="X27" s="15"/>
      <c r="Y27" s="15"/>
      <c r="Z27" s="15"/>
      <c r="AA27" s="15"/>
    </row>
    <row r="28" spans="1:27" ht="14.5" x14ac:dyDescent="0.35">
      <c r="A28" s="19">
        <f t="shared" si="0"/>
        <v>28</v>
      </c>
      <c r="B28" s="57" t="s">
        <v>34</v>
      </c>
      <c r="C28" s="34">
        <v>-3624000</v>
      </c>
      <c r="D28" s="34"/>
      <c r="E28" s="34"/>
      <c r="F28" s="27">
        <f t="shared" si="2"/>
        <v>28</v>
      </c>
      <c r="G28" s="42" t="s">
        <v>27</v>
      </c>
      <c r="H28" s="43">
        <f>SUM(H26:H27)</f>
        <v>1</v>
      </c>
      <c r="I28" s="44"/>
      <c r="J28" s="45">
        <f>SUM(J26:J27)</f>
        <v>6.6200000000000009E-2</v>
      </c>
      <c r="R28" s="27"/>
      <c r="S28" s="38"/>
      <c r="T28" s="18"/>
      <c r="U28" s="15"/>
      <c r="V28" s="15"/>
      <c r="W28" s="15"/>
      <c r="X28" s="15"/>
      <c r="Y28" s="15"/>
      <c r="Z28" s="15"/>
      <c r="AA28" s="15"/>
    </row>
    <row r="29" spans="1:27" ht="14.5" x14ac:dyDescent="0.35">
      <c r="A29" s="19">
        <f>A28+1</f>
        <v>29</v>
      </c>
      <c r="B29" s="56" t="s">
        <v>35</v>
      </c>
      <c r="C29" s="34"/>
      <c r="D29" s="34"/>
      <c r="E29" s="34"/>
      <c r="F29" s="27">
        <f>+F28+1</f>
        <v>29</v>
      </c>
      <c r="G29" s="17"/>
      <c r="H29" s="17"/>
      <c r="I29" s="17"/>
      <c r="J29" s="17"/>
      <c r="R29" s="27"/>
      <c r="S29" s="38"/>
      <c r="T29" s="18"/>
      <c r="U29" s="15"/>
      <c r="V29" s="15"/>
      <c r="W29" s="15"/>
      <c r="X29" s="15"/>
      <c r="Y29" s="15"/>
      <c r="Z29" s="15"/>
      <c r="AA29" s="15"/>
    </row>
    <row r="30" spans="1:27" ht="14.5" x14ac:dyDescent="0.35">
      <c r="A30" s="19">
        <f t="shared" si="0"/>
        <v>30</v>
      </c>
      <c r="B30" s="57" t="s">
        <v>36</v>
      </c>
      <c r="C30" s="34">
        <v>-2212000</v>
      </c>
      <c r="D30" s="34"/>
      <c r="E30" s="34"/>
      <c r="F30" s="27">
        <f t="shared" si="2"/>
        <v>30</v>
      </c>
      <c r="G30" s="22">
        <v>2024</v>
      </c>
      <c r="H30" s="23"/>
      <c r="I30" s="23"/>
      <c r="J30" s="24"/>
      <c r="R30" s="27"/>
      <c r="S30" s="38"/>
      <c r="T30" s="18"/>
      <c r="U30" s="15"/>
      <c r="V30" s="15"/>
      <c r="W30" s="15"/>
      <c r="X30" s="15"/>
      <c r="Y30" s="15"/>
      <c r="Z30" s="15"/>
      <c r="AA30" s="15"/>
    </row>
    <row r="31" spans="1:27" ht="14.5" x14ac:dyDescent="0.35">
      <c r="A31" s="19">
        <f t="shared" si="0"/>
        <v>31</v>
      </c>
      <c r="B31" s="58" t="s">
        <v>37</v>
      </c>
      <c r="C31" s="59">
        <v>36508000</v>
      </c>
      <c r="D31" s="59">
        <v>-34000</v>
      </c>
      <c r="E31" s="34"/>
      <c r="F31" s="27">
        <f t="shared" si="2"/>
        <v>31</v>
      </c>
      <c r="G31" s="29" t="s">
        <v>18</v>
      </c>
      <c r="H31" s="52">
        <f>+H22</f>
        <v>0.51</v>
      </c>
      <c r="I31" s="52">
        <v>0.05</v>
      </c>
      <c r="J31" s="31">
        <f>ROUND(H31*I31,4)</f>
        <v>2.5499999999999998E-2</v>
      </c>
      <c r="L31" s="60"/>
      <c r="R31" s="27"/>
      <c r="S31" s="17"/>
      <c r="T31" s="18"/>
      <c r="U31" s="15"/>
      <c r="V31" s="15"/>
      <c r="W31" s="15"/>
      <c r="X31" s="15"/>
      <c r="Y31" s="15"/>
      <c r="Z31" s="15"/>
      <c r="AA31" s="15"/>
    </row>
    <row r="32" spans="1:27" ht="14.5" x14ac:dyDescent="0.35">
      <c r="A32" s="19">
        <f t="shared" si="0"/>
        <v>32</v>
      </c>
      <c r="B32" s="58" t="s">
        <v>38</v>
      </c>
      <c r="C32" s="61">
        <v>50260000.129733883</v>
      </c>
      <c r="D32" s="61">
        <v>3771318.0958234295</v>
      </c>
      <c r="E32" s="34"/>
      <c r="F32" s="27">
        <f t="shared" si="2"/>
        <v>32</v>
      </c>
      <c r="G32" s="29" t="s">
        <v>20</v>
      </c>
      <c r="H32" s="52">
        <f>+H23</f>
        <v>0.49</v>
      </c>
      <c r="I32" s="52">
        <v>9.4E-2</v>
      </c>
      <c r="J32" s="31">
        <f>ROUND(H32*I32,4)</f>
        <v>4.6100000000000002E-2</v>
      </c>
      <c r="L32" s="60"/>
      <c r="M32" s="41"/>
      <c r="R32" s="27"/>
      <c r="S32" s="62"/>
      <c r="T32" s="18"/>
      <c r="U32" s="15"/>
      <c r="V32" s="15"/>
      <c r="W32" s="15"/>
      <c r="X32" s="15"/>
      <c r="Y32" s="15"/>
      <c r="Z32" s="15"/>
      <c r="AA32" s="15"/>
    </row>
    <row r="33" spans="1:27" ht="14.5" x14ac:dyDescent="0.35">
      <c r="A33" s="19">
        <f t="shared" si="0"/>
        <v>33</v>
      </c>
      <c r="B33" s="58" t="s">
        <v>39</v>
      </c>
      <c r="C33" s="59">
        <v>6598</v>
      </c>
      <c r="D33" s="59">
        <v>-3227718</v>
      </c>
      <c r="E33" s="59"/>
      <c r="F33" s="27">
        <f t="shared" si="2"/>
        <v>33</v>
      </c>
      <c r="G33" s="29" t="s">
        <v>22</v>
      </c>
      <c r="H33" s="35">
        <f>SUM(H31:H32)</f>
        <v>1</v>
      </c>
      <c r="I33" s="23"/>
      <c r="J33" s="55">
        <f>SUM(J31:J32)</f>
        <v>7.1599999999999997E-2</v>
      </c>
      <c r="L33" s="60"/>
      <c r="R33" s="27"/>
      <c r="S33" s="62"/>
      <c r="T33" s="18"/>
      <c r="U33" s="15"/>
      <c r="V33" s="15"/>
      <c r="W33" s="15"/>
      <c r="X33" s="15"/>
      <c r="Y33" s="15"/>
      <c r="Z33" s="15"/>
      <c r="AA33" s="15"/>
    </row>
    <row r="34" spans="1:27" ht="14.5" x14ac:dyDescent="0.35">
      <c r="A34" s="19">
        <f t="shared" si="0"/>
        <v>34</v>
      </c>
      <c r="B34" s="63" t="s">
        <v>40</v>
      </c>
      <c r="C34" s="64">
        <f>SUM(C26:C33)</f>
        <v>13428598.129733883</v>
      </c>
      <c r="D34" s="64">
        <f>SUM(D26:D33)</f>
        <v>509600.09582342952</v>
      </c>
      <c r="E34" s="65"/>
      <c r="F34" s="27">
        <f t="shared" si="2"/>
        <v>34</v>
      </c>
      <c r="G34" s="29"/>
      <c r="H34" s="17"/>
      <c r="I34" s="17"/>
      <c r="J34" s="39"/>
      <c r="L34" s="34"/>
      <c r="R34" s="27"/>
      <c r="S34" s="62"/>
      <c r="T34" s="18"/>
      <c r="U34" s="15"/>
      <c r="V34" s="15"/>
      <c r="W34" s="15"/>
      <c r="X34" s="15"/>
      <c r="Y34" s="15"/>
      <c r="Z34" s="15"/>
      <c r="AA34" s="15"/>
    </row>
    <row r="35" spans="1:27" ht="14.5" x14ac:dyDescent="0.35">
      <c r="A35" s="19">
        <f t="shared" si="0"/>
        <v>35</v>
      </c>
      <c r="B35" s="63"/>
      <c r="C35" s="64"/>
      <c r="D35" s="64"/>
      <c r="E35" s="40"/>
      <c r="F35" s="27">
        <f t="shared" si="2"/>
        <v>35</v>
      </c>
      <c r="G35" s="29" t="s">
        <v>25</v>
      </c>
      <c r="H35" s="30">
        <f>+H31</f>
        <v>0.51</v>
      </c>
      <c r="I35" s="30">
        <f>I31*0.79</f>
        <v>3.9500000000000007E-2</v>
      </c>
      <c r="J35" s="31">
        <f>ROUND(J31*0.79,4)</f>
        <v>2.01E-2</v>
      </c>
      <c r="R35" s="27"/>
      <c r="S35" s="62"/>
      <c r="T35" s="18"/>
      <c r="U35" s="15"/>
      <c r="V35" s="15"/>
      <c r="W35" s="15"/>
      <c r="X35" s="15"/>
      <c r="Y35" s="15"/>
      <c r="Z35" s="15"/>
      <c r="AA35" s="15"/>
    </row>
    <row r="36" spans="1:27" ht="15" thickBot="1" x14ac:dyDescent="0.4">
      <c r="A36" s="19">
        <f t="shared" si="0"/>
        <v>36</v>
      </c>
      <c r="B36" s="63" t="s">
        <v>41</v>
      </c>
      <c r="C36" s="66">
        <f>C23+C34</f>
        <v>223047819.12973389</v>
      </c>
      <c r="D36" s="66">
        <f>D23+D34</f>
        <v>37934939.09582343</v>
      </c>
      <c r="E36" s="67"/>
      <c r="F36" s="27">
        <f t="shared" si="2"/>
        <v>36</v>
      </c>
      <c r="G36" s="29" t="s">
        <v>20</v>
      </c>
      <c r="H36" s="30">
        <f>+H32</f>
        <v>0.49</v>
      </c>
      <c r="I36" s="30">
        <f>+I32</f>
        <v>9.4E-2</v>
      </c>
      <c r="J36" s="31">
        <f>ROUND(H36*I36,4)</f>
        <v>4.6100000000000002E-2</v>
      </c>
      <c r="R36" s="27"/>
      <c r="S36" s="62"/>
      <c r="T36" s="18"/>
      <c r="U36" s="15"/>
      <c r="V36" s="15"/>
      <c r="W36" s="15"/>
      <c r="X36" s="15"/>
      <c r="Y36" s="15"/>
      <c r="Z36" s="15"/>
      <c r="AA36" s="15"/>
    </row>
    <row r="37" spans="1:27" ht="15" thickTop="1" x14ac:dyDescent="0.35">
      <c r="A37" s="19">
        <f t="shared" si="0"/>
        <v>37</v>
      </c>
      <c r="F37" s="27">
        <f t="shared" si="2"/>
        <v>37</v>
      </c>
      <c r="G37" s="42" t="s">
        <v>27</v>
      </c>
      <c r="H37" s="43">
        <f>SUM(H35:H36)</f>
        <v>1</v>
      </c>
      <c r="I37" s="44"/>
      <c r="J37" s="45">
        <f>SUM(J35:J36)</f>
        <v>6.6200000000000009E-2</v>
      </c>
      <c r="R37" s="27"/>
      <c r="S37" s="18"/>
      <c r="T37" s="18"/>
      <c r="U37" s="15"/>
      <c r="V37" s="15"/>
      <c r="W37" s="15"/>
      <c r="X37" s="15"/>
      <c r="Y37" s="15"/>
      <c r="Z37" s="15"/>
      <c r="AA37" s="15"/>
    </row>
    <row r="38" spans="1:27" ht="14.5" x14ac:dyDescent="0.35">
      <c r="A38" s="19">
        <f t="shared" si="0"/>
        <v>38</v>
      </c>
      <c r="B38" s="1" t="s">
        <v>42</v>
      </c>
      <c r="C38" s="68">
        <f>C36/C39</f>
        <v>9.7636256658766823E-2</v>
      </c>
      <c r="D38" s="68">
        <f>D36/D39</f>
        <v>1.4663296040007113E-2</v>
      </c>
      <c r="E38" s="69"/>
      <c r="F38" s="27">
        <f t="shared" si="2"/>
        <v>38</v>
      </c>
      <c r="G38" s="73" t="s">
        <v>44</v>
      </c>
      <c r="H38" s="70"/>
      <c r="I38" s="70"/>
      <c r="J38" s="70"/>
      <c r="R38" s="70"/>
      <c r="S38" s="70"/>
      <c r="T38" s="70"/>
      <c r="U38" s="15"/>
      <c r="V38" s="15"/>
      <c r="W38" s="15"/>
      <c r="X38" s="15"/>
      <c r="Y38" s="15"/>
      <c r="Z38" s="15"/>
      <c r="AA38" s="15"/>
    </row>
    <row r="39" spans="1:27" ht="14.5" x14ac:dyDescent="0.35">
      <c r="A39" s="19">
        <f t="shared" si="0"/>
        <v>39</v>
      </c>
      <c r="B39" s="1" t="s">
        <v>43</v>
      </c>
      <c r="C39" s="71">
        <v>2284477373.085629</v>
      </c>
      <c r="D39" s="71">
        <v>2587067668.3006549</v>
      </c>
      <c r="E39" s="72"/>
      <c r="R39" s="70"/>
      <c r="S39" s="70"/>
      <c r="T39" s="70"/>
      <c r="U39" s="15"/>
      <c r="V39" s="15"/>
      <c r="W39" s="15"/>
      <c r="X39" s="15"/>
      <c r="Y39" s="15"/>
      <c r="Z39" s="15"/>
      <c r="AA39" s="15"/>
    </row>
    <row r="40" spans="1:27" ht="14.5" x14ac:dyDescent="0.35">
      <c r="A40" s="19">
        <f t="shared" si="0"/>
        <v>40</v>
      </c>
      <c r="B40" s="73" t="s">
        <v>44</v>
      </c>
      <c r="K40" s="15"/>
      <c r="L40" s="15"/>
      <c r="R40" s="70"/>
      <c r="S40" s="70"/>
      <c r="T40" s="70"/>
      <c r="U40" s="15"/>
      <c r="V40" s="15"/>
      <c r="W40" s="15"/>
      <c r="X40" s="15"/>
      <c r="Y40" s="15"/>
      <c r="Z40" s="15"/>
      <c r="AA40" s="15"/>
    </row>
    <row r="41" spans="1:27" ht="14.5" hidden="1" outlineLevel="1" x14ac:dyDescent="0.35">
      <c r="A41" s="19"/>
      <c r="F41" s="27">
        <f>+F38+1</f>
        <v>39</v>
      </c>
      <c r="G41" s="22">
        <v>2025</v>
      </c>
      <c r="H41" s="23"/>
      <c r="I41" s="23"/>
      <c r="J41" s="24"/>
      <c r="K41" s="15"/>
      <c r="L41" s="15"/>
      <c r="R41" s="70"/>
      <c r="S41" s="70"/>
      <c r="T41" s="70"/>
      <c r="U41" s="15"/>
      <c r="V41" s="15"/>
      <c r="W41" s="15"/>
      <c r="X41" s="15"/>
      <c r="Y41" s="15"/>
      <c r="Z41" s="15"/>
      <c r="AA41" s="15"/>
    </row>
    <row r="42" spans="1:27" ht="14.5" hidden="1" outlineLevel="1" x14ac:dyDescent="0.35">
      <c r="A42" s="19"/>
      <c r="B42" s="74"/>
      <c r="F42" s="27">
        <f t="shared" ref="F42:F48" si="3">+F41+1</f>
        <v>40</v>
      </c>
      <c r="G42" s="29" t="s">
        <v>18</v>
      </c>
      <c r="H42" s="30"/>
      <c r="I42" s="30"/>
      <c r="J42" s="31"/>
      <c r="K42" s="15"/>
      <c r="L42" s="15"/>
      <c r="R42" s="70"/>
      <c r="S42" s="70"/>
      <c r="T42" s="70"/>
      <c r="U42" s="15"/>
      <c r="V42" s="15"/>
      <c r="W42" s="15"/>
      <c r="X42" s="15"/>
      <c r="Y42" s="15"/>
      <c r="Z42" s="15"/>
      <c r="AA42" s="15"/>
    </row>
    <row r="43" spans="1:27" ht="14.5" hidden="1" outlineLevel="1" x14ac:dyDescent="0.35">
      <c r="A43" s="19"/>
      <c r="F43" s="27">
        <f t="shared" si="3"/>
        <v>41</v>
      </c>
      <c r="G43" s="29" t="s">
        <v>20</v>
      </c>
      <c r="H43" s="30"/>
      <c r="I43" s="30"/>
      <c r="J43" s="31"/>
      <c r="K43" s="15"/>
      <c r="L43" s="15"/>
      <c r="R43" s="70"/>
      <c r="S43" s="70"/>
      <c r="T43" s="70"/>
      <c r="U43" s="15"/>
      <c r="V43" s="15"/>
      <c r="W43" s="15"/>
      <c r="X43" s="15"/>
      <c r="Y43" s="15"/>
      <c r="Z43" s="15"/>
      <c r="AA43" s="15"/>
    </row>
    <row r="44" spans="1:27" ht="14.5" hidden="1" outlineLevel="1" x14ac:dyDescent="0.35">
      <c r="A44" s="19"/>
      <c r="B44" s="76"/>
      <c r="C44" s="77"/>
      <c r="D44" s="77"/>
      <c r="E44" s="77"/>
      <c r="F44" s="27">
        <f t="shared" si="3"/>
        <v>42</v>
      </c>
      <c r="G44" s="29" t="s">
        <v>22</v>
      </c>
      <c r="H44" s="35"/>
      <c r="I44" s="23"/>
      <c r="J44" s="75"/>
      <c r="K44" s="15"/>
      <c r="L44" s="15"/>
      <c r="R44" s="70"/>
      <c r="S44" s="70"/>
      <c r="T44" s="70"/>
      <c r="U44" s="15"/>
      <c r="V44" s="15"/>
      <c r="W44" s="15"/>
      <c r="X44" s="15"/>
      <c r="Y44" s="15"/>
      <c r="Z44" s="15"/>
      <c r="AA44" s="15"/>
    </row>
    <row r="45" spans="1:27" ht="14.5" hidden="1" outlineLevel="1" x14ac:dyDescent="0.35">
      <c r="A45" s="19"/>
      <c r="B45" s="76"/>
      <c r="C45" s="77"/>
      <c r="D45" s="77"/>
      <c r="E45" s="77"/>
      <c r="F45" s="27">
        <f t="shared" si="3"/>
        <v>43</v>
      </c>
      <c r="G45" s="29"/>
      <c r="H45" s="17"/>
      <c r="I45" s="17"/>
      <c r="J45" s="39"/>
      <c r="K45" s="15"/>
      <c r="L45" s="15"/>
      <c r="R45" s="70"/>
      <c r="S45" s="70"/>
      <c r="T45" s="70"/>
      <c r="U45" s="15"/>
      <c r="V45" s="15"/>
      <c r="W45" s="15"/>
      <c r="X45" s="15"/>
      <c r="Y45" s="15"/>
      <c r="Z45" s="15"/>
      <c r="AA45" s="15"/>
    </row>
    <row r="46" spans="1:27" ht="14.5" hidden="1" outlineLevel="1" x14ac:dyDescent="0.35">
      <c r="A46" s="19"/>
      <c r="B46" s="76"/>
      <c r="C46" s="77"/>
      <c r="D46" s="77"/>
      <c r="E46" s="77"/>
      <c r="F46" s="27">
        <f t="shared" si="3"/>
        <v>44</v>
      </c>
      <c r="G46" s="29" t="s">
        <v>25</v>
      </c>
      <c r="H46" s="30"/>
      <c r="I46" s="30"/>
      <c r="J46" s="31"/>
      <c r="K46" s="15"/>
      <c r="L46" s="15"/>
      <c r="R46" s="70"/>
      <c r="S46" s="70"/>
      <c r="T46" s="70"/>
      <c r="U46" s="15"/>
      <c r="V46" s="15"/>
      <c r="W46" s="15"/>
      <c r="X46" s="15"/>
      <c r="Y46" s="15"/>
      <c r="Z46" s="15"/>
      <c r="AA46" s="15"/>
    </row>
    <row r="47" spans="1:27" ht="14.5" hidden="1" outlineLevel="1" x14ac:dyDescent="0.35">
      <c r="A47" s="19"/>
      <c r="B47"/>
      <c r="C47"/>
      <c r="D47"/>
      <c r="E47"/>
      <c r="F47" s="27">
        <f t="shared" si="3"/>
        <v>45</v>
      </c>
      <c r="G47" s="29" t="s">
        <v>20</v>
      </c>
      <c r="H47" s="30"/>
      <c r="I47" s="30"/>
      <c r="J47" s="31"/>
      <c r="K47" s="15"/>
      <c r="L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ht="14.5" hidden="1" outlineLevel="1" x14ac:dyDescent="0.35">
      <c r="A48" s="19"/>
      <c r="B48" s="76"/>
      <c r="C48" s="78"/>
      <c r="D48" s="79"/>
      <c r="E48" s="78"/>
      <c r="F48" s="27">
        <f t="shared" si="3"/>
        <v>46</v>
      </c>
      <c r="G48" s="42" t="s">
        <v>27</v>
      </c>
      <c r="H48" s="43"/>
      <c r="I48" s="44"/>
      <c r="J48" s="45"/>
      <c r="K48"/>
      <c r="L48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27" ht="14.5" collapsed="1" x14ac:dyDescent="0.35">
      <c r="A49" s="19"/>
      <c r="B49"/>
      <c r="C49" s="34"/>
      <c r="D49" s="34"/>
      <c r="E49" s="34"/>
      <c r="F49"/>
      <c r="G49"/>
      <c r="H49"/>
      <c r="I49"/>
      <c r="J49"/>
      <c r="K49"/>
      <c r="L49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1:27" ht="14.5" x14ac:dyDescent="0.35">
      <c r="A50" s="19"/>
      <c r="B50" s="76"/>
      <c r="C50" s="77"/>
      <c r="D50" s="77"/>
      <c r="E50" s="77"/>
      <c r="F50"/>
      <c r="G50"/>
      <c r="H50"/>
      <c r="I50"/>
      <c r="J50"/>
      <c r="K50"/>
      <c r="L50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1:27" ht="14.5" x14ac:dyDescent="0.35">
      <c r="A51" s="19"/>
      <c r="B51" s="76"/>
      <c r="C51" s="80"/>
      <c r="D51" s="80"/>
      <c r="E51" s="80"/>
      <c r="F51"/>
      <c r="G51"/>
      <c r="H51"/>
      <c r="I51"/>
      <c r="J51"/>
      <c r="K51"/>
      <c r="L51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1:27" ht="14.5" x14ac:dyDescent="0.35">
      <c r="A52" s="19"/>
      <c r="B52" s="76"/>
      <c r="C52" s="77"/>
      <c r="D52" s="77"/>
      <c r="E52" s="77"/>
      <c r="F52"/>
      <c r="G52"/>
      <c r="H52"/>
      <c r="I52"/>
      <c r="J52"/>
      <c r="K52"/>
      <c r="L52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1:27" ht="14.5" x14ac:dyDescent="0.35">
      <c r="A53" s="19"/>
      <c r="B53"/>
      <c r="C53"/>
      <c r="D53"/>
      <c r="E53"/>
      <c r="F53"/>
      <c r="G53"/>
      <c r="H53"/>
      <c r="I53"/>
      <c r="J53"/>
      <c r="K53"/>
      <c r="L53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27" ht="14.5" x14ac:dyDescent="0.35">
      <c r="A54" s="19"/>
      <c r="B54"/>
      <c r="C54"/>
      <c r="D54"/>
      <c r="E54"/>
      <c r="F54"/>
      <c r="G54"/>
      <c r="H54"/>
      <c r="I54"/>
      <c r="J54"/>
      <c r="K54"/>
      <c r="L54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1:27" ht="14.5" x14ac:dyDescent="0.35">
      <c r="A55" s="19"/>
      <c r="B55"/>
      <c r="C55"/>
      <c r="D55"/>
      <c r="E55"/>
      <c r="F55"/>
      <c r="G55"/>
      <c r="H55"/>
      <c r="I55"/>
      <c r="J55"/>
      <c r="K55"/>
      <c r="L5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27" ht="14.5" x14ac:dyDescent="0.35">
      <c r="A56" s="19"/>
      <c r="B56"/>
      <c r="C56"/>
      <c r="D56"/>
      <c r="E56"/>
      <c r="F56"/>
      <c r="G56"/>
      <c r="H56"/>
      <c r="I56"/>
      <c r="J56"/>
      <c r="K56"/>
      <c r="L56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1:27" ht="14.5" x14ac:dyDescent="0.35">
      <c r="A57" s="19"/>
      <c r="B57"/>
      <c r="C57"/>
      <c r="D57"/>
      <c r="E57"/>
      <c r="F57"/>
      <c r="G57"/>
      <c r="H57"/>
      <c r="I57"/>
      <c r="J57"/>
      <c r="K57"/>
      <c r="L57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27" ht="14.5" x14ac:dyDescent="0.35">
      <c r="A58" s="19"/>
      <c r="B58"/>
      <c r="C58"/>
      <c r="D58"/>
      <c r="E58"/>
      <c r="F58"/>
      <c r="G58"/>
      <c r="H58"/>
      <c r="I58"/>
      <c r="J58"/>
      <c r="K58"/>
      <c r="L58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27" ht="14.5" x14ac:dyDescent="0.35">
      <c r="A59" s="19"/>
      <c r="B59"/>
      <c r="C59"/>
      <c r="D59"/>
      <c r="E59"/>
      <c r="F59"/>
      <c r="G59"/>
      <c r="H59"/>
      <c r="I59"/>
      <c r="J59"/>
      <c r="K59" s="15"/>
      <c r="L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spans="1:27" ht="14.5" x14ac:dyDescent="0.35">
      <c r="A60" s="19"/>
      <c r="B60"/>
      <c r="C60"/>
      <c r="D60"/>
      <c r="E60"/>
      <c r="F60"/>
      <c r="G60"/>
      <c r="H60"/>
      <c r="I60"/>
      <c r="J60"/>
      <c r="K60" s="15"/>
      <c r="L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1:27" ht="14.5" x14ac:dyDescent="0.35">
      <c r="A61" s="19"/>
      <c r="F61"/>
      <c r="G61"/>
      <c r="H61"/>
      <c r="I61"/>
      <c r="J61"/>
      <c r="K61" s="15"/>
      <c r="L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spans="1:27" ht="14.5" x14ac:dyDescent="0.35">
      <c r="A62" s="19"/>
      <c r="B62"/>
      <c r="C62"/>
      <c r="D62"/>
      <c r="E62"/>
      <c r="F62"/>
      <c r="G62"/>
      <c r="H62"/>
      <c r="I62"/>
      <c r="J62"/>
      <c r="K62" s="15"/>
      <c r="L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spans="1:27" ht="14.5" x14ac:dyDescent="0.35">
      <c r="A63" s="19"/>
      <c r="B63"/>
      <c r="C63"/>
      <c r="D63"/>
      <c r="E63"/>
      <c r="F63"/>
      <c r="G63"/>
      <c r="H63"/>
      <c r="I63"/>
      <c r="J63"/>
      <c r="K63" s="15"/>
      <c r="L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1:27" ht="14.5" x14ac:dyDescent="0.35">
      <c r="A64" s="19"/>
      <c r="B64"/>
      <c r="C64"/>
      <c r="D64"/>
      <c r="E64"/>
      <c r="F64"/>
      <c r="G64"/>
      <c r="H64"/>
      <c r="I64"/>
      <c r="J64"/>
      <c r="K64" s="15"/>
      <c r="L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7" ht="14.5" x14ac:dyDescent="0.35">
      <c r="A65" s="19"/>
      <c r="B65"/>
      <c r="C65"/>
      <c r="D65"/>
      <c r="E65"/>
      <c r="F65"/>
      <c r="G65"/>
      <c r="H65"/>
      <c r="I65"/>
      <c r="J65"/>
      <c r="K65" s="15"/>
      <c r="L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spans="1:27" ht="14.5" x14ac:dyDescent="0.35">
      <c r="A66" s="19"/>
      <c r="B66"/>
      <c r="C66"/>
      <c r="D66"/>
      <c r="E66"/>
      <c r="F66"/>
      <c r="G66"/>
      <c r="H66"/>
      <c r="I66"/>
      <c r="J66"/>
      <c r="K66" s="15"/>
      <c r="L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spans="1:27" ht="14.5" x14ac:dyDescent="0.35">
      <c r="A67" s="19"/>
      <c r="B67"/>
      <c r="C67"/>
      <c r="D67"/>
      <c r="E67"/>
      <c r="F67"/>
      <c r="G67"/>
      <c r="H67"/>
      <c r="I67"/>
      <c r="J67"/>
      <c r="K67" s="15"/>
      <c r="L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1:27" ht="14.5" x14ac:dyDescent="0.35">
      <c r="A68" s="19"/>
      <c r="B68"/>
      <c r="C68"/>
      <c r="D68"/>
      <c r="E68"/>
      <c r="F68"/>
      <c r="G68"/>
      <c r="H68"/>
      <c r="I68"/>
      <c r="J68"/>
      <c r="K68" s="15"/>
      <c r="L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1:27" ht="14.5" x14ac:dyDescent="0.35">
      <c r="A69" s="19"/>
      <c r="B69"/>
      <c r="C69"/>
      <c r="D69"/>
      <c r="E69"/>
      <c r="F69" s="15"/>
      <c r="G69" s="15"/>
      <c r="H69" s="15"/>
      <c r="I69" s="15"/>
      <c r="J69" s="15"/>
      <c r="K69" s="15"/>
      <c r="L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 ht="14.5" x14ac:dyDescent="0.35">
      <c r="A70" s="19"/>
      <c r="B70"/>
      <c r="C70"/>
      <c r="D70"/>
      <c r="E70"/>
      <c r="F70" s="15"/>
      <c r="G70" s="15"/>
      <c r="H70" s="15"/>
      <c r="I70" s="15"/>
      <c r="J70" s="15"/>
      <c r="K70" s="15"/>
      <c r="L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1:27" ht="14.5" x14ac:dyDescent="0.35">
      <c r="A71" s="15"/>
      <c r="B71"/>
      <c r="C71"/>
      <c r="D71"/>
      <c r="E71"/>
      <c r="F71" s="15"/>
      <c r="G71" s="15"/>
      <c r="H71" s="15"/>
      <c r="I71" s="15"/>
      <c r="J71" s="15"/>
      <c r="K71" s="15"/>
      <c r="L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ht="14.5" x14ac:dyDescent="0.35">
      <c r="A72" s="19"/>
      <c r="B72"/>
      <c r="C72"/>
      <c r="D72"/>
      <c r="E72"/>
      <c r="F72" s="15"/>
      <c r="G72" s="15"/>
      <c r="H72" s="15"/>
      <c r="I72" s="15"/>
      <c r="J72" s="15"/>
      <c r="K72" s="15"/>
      <c r="L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ht="14.5" x14ac:dyDescent="0.35">
      <c r="A73" s="19"/>
      <c r="B73"/>
      <c r="C73"/>
      <c r="D73"/>
      <c r="E73"/>
      <c r="F73" s="15"/>
      <c r="G73" s="15"/>
      <c r="H73" s="15"/>
      <c r="I73" s="15"/>
      <c r="J73" s="15"/>
      <c r="K73" s="15"/>
      <c r="L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ht="14.5" x14ac:dyDescent="0.35">
      <c r="A74" s="19"/>
      <c r="B74"/>
      <c r="C74"/>
      <c r="D74"/>
      <c r="E74"/>
      <c r="F74" s="15"/>
      <c r="G74" s="15"/>
      <c r="H74" s="15"/>
      <c r="I74" s="15"/>
      <c r="J74" s="15"/>
      <c r="K74" s="15"/>
      <c r="L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ht="14.5" x14ac:dyDescent="0.35">
      <c r="A75" s="19"/>
      <c r="B75"/>
      <c r="C75"/>
      <c r="D75"/>
      <c r="E75"/>
      <c r="F75" s="15"/>
      <c r="G75" s="15"/>
      <c r="H75" s="15"/>
      <c r="I75" s="15"/>
      <c r="J75" s="15"/>
      <c r="K75" s="15"/>
      <c r="L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spans="1:27" ht="14.5" x14ac:dyDescent="0.35">
      <c r="A76" s="19"/>
      <c r="B76"/>
      <c r="C76"/>
      <c r="D76"/>
      <c r="E76"/>
      <c r="F76" s="15"/>
      <c r="G76" s="15"/>
      <c r="H76" s="15"/>
      <c r="I76" s="15"/>
      <c r="J76" s="15"/>
      <c r="K76" s="15"/>
      <c r="L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1:27" ht="14.5" x14ac:dyDescent="0.35">
      <c r="A77" s="19"/>
      <c r="B77"/>
      <c r="C77"/>
      <c r="D77"/>
      <c r="E77"/>
      <c r="F77" s="15"/>
      <c r="G77" s="15"/>
      <c r="H77" s="15"/>
      <c r="I77" s="15"/>
      <c r="J77" s="15"/>
      <c r="K77" s="15"/>
      <c r="L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1:27" ht="14.5" x14ac:dyDescent="0.35">
      <c r="A78" s="19"/>
      <c r="B78"/>
      <c r="C78"/>
      <c r="D78"/>
      <c r="E78"/>
      <c r="F78" s="15"/>
      <c r="G78" s="15"/>
      <c r="H78" s="15"/>
      <c r="I78" s="15"/>
      <c r="J78" s="15"/>
      <c r="K78" s="15"/>
      <c r="L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ht="14.5" x14ac:dyDescent="0.35">
      <c r="A79" s="19"/>
      <c r="B79"/>
      <c r="C79"/>
      <c r="D79"/>
      <c r="E79"/>
      <c r="F79" s="15"/>
      <c r="G79" s="15"/>
      <c r="H79" s="15"/>
      <c r="I79" s="15"/>
      <c r="J79" s="15"/>
      <c r="K79" s="15"/>
      <c r="L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ht="14.5" x14ac:dyDescent="0.35">
      <c r="A80" s="19"/>
      <c r="B80"/>
      <c r="C80"/>
      <c r="D80"/>
      <c r="E80"/>
      <c r="F80" s="15"/>
      <c r="G80" s="15"/>
      <c r="H80" s="15"/>
      <c r="I80" s="15"/>
      <c r="J80" s="15"/>
      <c r="K80" s="15"/>
      <c r="L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spans="1:27" ht="14.5" x14ac:dyDescent="0.35">
      <c r="A81" s="19"/>
      <c r="B81"/>
      <c r="C81"/>
      <c r="D81"/>
      <c r="E81"/>
      <c r="F81" s="15"/>
      <c r="G81" s="15"/>
      <c r="H81" s="15"/>
      <c r="I81" s="15"/>
      <c r="J81" s="15"/>
      <c r="K81" s="15"/>
      <c r="L81" s="15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 spans="1:27" ht="14.5" x14ac:dyDescent="0.35">
      <c r="A82" s="19"/>
      <c r="B82"/>
      <c r="C82"/>
      <c r="D82"/>
      <c r="E82"/>
      <c r="F82" s="15"/>
      <c r="G82" s="15"/>
      <c r="H82" s="15"/>
      <c r="I82" s="15"/>
      <c r="J82" s="15"/>
      <c r="K82" s="15"/>
      <c r="L82" s="15"/>
      <c r="R82" s="15"/>
      <c r="S82" s="15"/>
      <c r="T82" s="15"/>
      <c r="U82" s="15"/>
      <c r="V82" s="15"/>
      <c r="W82" s="15"/>
      <c r="X82" s="15"/>
      <c r="Y82" s="15"/>
      <c r="Z82" s="15"/>
      <c r="AA82" s="15"/>
    </row>
    <row r="83" spans="1:27" ht="14.5" x14ac:dyDescent="0.35">
      <c r="A83" s="19"/>
      <c r="B83"/>
      <c r="C83"/>
      <c r="D83"/>
      <c r="E83"/>
      <c r="F83" s="15"/>
      <c r="G83" s="15"/>
      <c r="H83" s="15"/>
      <c r="I83" s="15"/>
      <c r="J83" s="15"/>
      <c r="K83" s="15"/>
      <c r="L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1:27" ht="14.5" x14ac:dyDescent="0.35">
      <c r="A84" s="19"/>
      <c r="B84"/>
      <c r="C84"/>
      <c r="D84"/>
      <c r="E84"/>
      <c r="F84" s="15"/>
      <c r="G84" s="15"/>
      <c r="H84" s="15"/>
      <c r="I84" s="15"/>
      <c r="J84" s="15"/>
      <c r="K84" s="15"/>
      <c r="L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1:27" ht="14.5" x14ac:dyDescent="0.35">
      <c r="A85" s="19"/>
      <c r="B85"/>
      <c r="C85"/>
      <c r="D85"/>
      <c r="E85"/>
      <c r="F85" s="15"/>
      <c r="G85" s="15"/>
      <c r="H85" s="15"/>
      <c r="I85" s="15"/>
      <c r="J85" s="15"/>
      <c r="K85" s="15"/>
      <c r="L85" s="15"/>
      <c r="R85" s="15"/>
      <c r="S85" s="15"/>
      <c r="T85" s="15"/>
      <c r="U85" s="15"/>
      <c r="V85" s="15"/>
      <c r="W85" s="15"/>
      <c r="X85" s="15"/>
      <c r="Y85" s="15"/>
      <c r="Z85" s="15"/>
      <c r="AA85" s="15"/>
    </row>
    <row r="86" spans="1:27" ht="14.5" x14ac:dyDescent="0.35">
      <c r="A86" s="19"/>
      <c r="B86"/>
      <c r="C86"/>
      <c r="D86"/>
      <c r="E86"/>
      <c r="F86" s="15"/>
      <c r="G86" s="15"/>
      <c r="H86" s="15"/>
      <c r="I86" s="15"/>
      <c r="J86" s="15"/>
      <c r="K86" s="15"/>
      <c r="L86" s="15"/>
      <c r="R86" s="15"/>
      <c r="S86" s="15"/>
      <c r="T86" s="15"/>
      <c r="U86" s="15"/>
      <c r="V86" s="15"/>
      <c r="W86" s="15"/>
      <c r="X86" s="15"/>
      <c r="Y86" s="15"/>
      <c r="Z86" s="15"/>
      <c r="AA86" s="15"/>
    </row>
    <row r="87" spans="1:27" ht="14.5" x14ac:dyDescent="0.35">
      <c r="A87" s="19"/>
      <c r="B87"/>
      <c r="C87"/>
      <c r="D87"/>
      <c r="E87"/>
      <c r="F87" s="15"/>
      <c r="G87" s="15"/>
      <c r="H87" s="15"/>
      <c r="I87" s="15"/>
      <c r="J87" s="15"/>
      <c r="K87" s="15"/>
      <c r="L87" s="15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 spans="1:27" ht="14.5" x14ac:dyDescent="0.35">
      <c r="A88" s="19"/>
      <c r="B88"/>
      <c r="C88"/>
      <c r="D88"/>
      <c r="E88"/>
      <c r="F88" s="15"/>
      <c r="G88" s="15"/>
      <c r="H88" s="15"/>
      <c r="I88" s="15"/>
      <c r="J88" s="15"/>
      <c r="K88" s="15"/>
      <c r="L88" s="15"/>
      <c r="R88" s="15"/>
      <c r="S88" s="15"/>
      <c r="T88" s="15"/>
      <c r="U88" s="15"/>
      <c r="V88" s="15"/>
      <c r="W88" s="15"/>
      <c r="X88" s="15"/>
      <c r="Y88" s="15"/>
      <c r="Z88" s="15"/>
      <c r="AA88" s="15"/>
    </row>
    <row r="89" spans="1:27" ht="14.5" x14ac:dyDescent="0.35">
      <c r="A89" s="19"/>
      <c r="B89"/>
      <c r="C89"/>
      <c r="D89"/>
      <c r="E89"/>
      <c r="F89" s="15"/>
      <c r="G89" s="15"/>
      <c r="H89" s="15"/>
      <c r="I89" s="15"/>
      <c r="J89" s="15"/>
      <c r="K89" s="15"/>
      <c r="L89" s="15"/>
      <c r="R89" s="15"/>
      <c r="S89" s="15"/>
      <c r="T89" s="15"/>
      <c r="U89" s="15"/>
      <c r="V89" s="15"/>
      <c r="W89" s="15"/>
      <c r="X89" s="15"/>
      <c r="Y89" s="15"/>
      <c r="Z89" s="15"/>
      <c r="AA89" s="15"/>
    </row>
    <row r="90" spans="1:27" ht="14.5" x14ac:dyDescent="0.35">
      <c r="A90" s="19"/>
      <c r="B90"/>
      <c r="C90"/>
      <c r="D90"/>
      <c r="E90"/>
      <c r="F90" s="15"/>
      <c r="G90" s="15"/>
      <c r="H90" s="15"/>
      <c r="I90" s="15"/>
      <c r="J90" s="15"/>
      <c r="K90" s="15"/>
      <c r="L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27" ht="14.5" x14ac:dyDescent="0.35">
      <c r="A91" s="19"/>
      <c r="B91"/>
      <c r="C91"/>
      <c r="D91"/>
      <c r="E91"/>
      <c r="F91" s="15"/>
      <c r="G91" s="15"/>
      <c r="H91" s="15"/>
      <c r="I91" s="15"/>
      <c r="J91" s="15"/>
      <c r="K91" s="15"/>
      <c r="L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27" ht="14.5" x14ac:dyDescent="0.35">
      <c r="A92" s="19"/>
      <c r="B92"/>
      <c r="C92"/>
      <c r="D92"/>
      <c r="E92"/>
      <c r="F92" s="15"/>
      <c r="G92" s="15"/>
      <c r="H92" s="15"/>
      <c r="I92" s="15"/>
      <c r="J92" s="15"/>
      <c r="K92" s="15"/>
      <c r="L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 spans="1:27" ht="14.5" x14ac:dyDescent="0.35">
      <c r="A93" s="19"/>
      <c r="B93"/>
      <c r="C93"/>
      <c r="D93"/>
      <c r="E93"/>
      <c r="F93" s="15"/>
      <c r="G93" s="15"/>
      <c r="H93" s="15"/>
      <c r="I93" s="15"/>
      <c r="J93" s="15"/>
      <c r="K93" s="15"/>
      <c r="L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spans="1:27" ht="14.5" x14ac:dyDescent="0.35">
      <c r="A94" s="19"/>
      <c r="B94"/>
      <c r="C94"/>
      <c r="D94"/>
      <c r="E94"/>
      <c r="F94" s="15"/>
      <c r="G94" s="15"/>
      <c r="H94" s="15"/>
      <c r="I94" s="15"/>
      <c r="J94" s="15"/>
      <c r="K94" s="15"/>
      <c r="L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spans="1:27" ht="14.5" x14ac:dyDescent="0.35">
      <c r="A95" s="19"/>
      <c r="B95"/>
      <c r="C95"/>
      <c r="D95"/>
      <c r="E95"/>
      <c r="F95" s="15"/>
      <c r="G95" s="15"/>
      <c r="H95" s="15"/>
      <c r="I95" s="15"/>
      <c r="J95" s="15"/>
      <c r="K95" s="15"/>
      <c r="L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27" ht="14.5" x14ac:dyDescent="0.35">
      <c r="A96" s="19"/>
      <c r="B96"/>
      <c r="C96"/>
      <c r="D96"/>
      <c r="E96"/>
      <c r="F96" s="15"/>
      <c r="G96" s="15"/>
      <c r="H96" s="15"/>
      <c r="I96" s="15"/>
      <c r="J96" s="15"/>
      <c r="K96" s="15"/>
      <c r="L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27" ht="14.5" x14ac:dyDescent="0.35">
      <c r="A97" s="19"/>
      <c r="B97"/>
      <c r="C97"/>
      <c r="D97"/>
      <c r="E97"/>
      <c r="F97" s="15"/>
      <c r="G97" s="15"/>
      <c r="H97" s="15"/>
      <c r="I97" s="15"/>
      <c r="J97" s="15"/>
      <c r="K97" s="15"/>
      <c r="L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1:27" ht="14.5" x14ac:dyDescent="0.35">
      <c r="A98" s="19"/>
      <c r="B98"/>
      <c r="C98"/>
      <c r="D98"/>
      <c r="E98"/>
      <c r="F98" s="15"/>
      <c r="G98" s="15"/>
      <c r="H98" s="15"/>
      <c r="I98" s="15"/>
      <c r="J98" s="15"/>
      <c r="K98" s="15"/>
      <c r="L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1:27" ht="14.5" x14ac:dyDescent="0.35">
      <c r="A99" s="19"/>
      <c r="B99"/>
      <c r="C99"/>
      <c r="D99"/>
      <c r="E99"/>
      <c r="F99" s="15"/>
      <c r="G99" s="15"/>
      <c r="H99" s="15"/>
      <c r="I99" s="15"/>
      <c r="J99" s="15"/>
      <c r="K99" s="15"/>
      <c r="L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spans="1:27" ht="14.5" x14ac:dyDescent="0.35">
      <c r="A100" s="19"/>
      <c r="B100"/>
      <c r="C100"/>
      <c r="D100"/>
      <c r="E100"/>
      <c r="F100" s="15"/>
      <c r="G100" s="15"/>
      <c r="H100" s="15"/>
      <c r="I100" s="15"/>
      <c r="J100" s="15"/>
      <c r="K100" s="15"/>
      <c r="L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 spans="1:27" ht="14.5" x14ac:dyDescent="0.35">
      <c r="A101" s="15"/>
      <c r="B101"/>
      <c r="C101"/>
      <c r="D101"/>
      <c r="E101"/>
      <c r="F101" s="15"/>
      <c r="G101" s="15"/>
      <c r="H101" s="15"/>
      <c r="I101" s="15"/>
      <c r="J101" s="15"/>
      <c r="K101" s="15"/>
      <c r="L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1:27" ht="14.5" x14ac:dyDescent="0.35">
      <c r="A102" s="15"/>
      <c r="B102"/>
      <c r="C102"/>
      <c r="D102"/>
      <c r="E102"/>
      <c r="F102" s="15"/>
      <c r="G102" s="15"/>
      <c r="H102" s="15"/>
      <c r="I102" s="15"/>
      <c r="J102" s="15"/>
      <c r="K102" s="15"/>
      <c r="L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1:27" ht="14.5" x14ac:dyDescent="0.35">
      <c r="A103" s="15"/>
      <c r="B103"/>
      <c r="C103"/>
      <c r="D103"/>
      <c r="E103"/>
      <c r="F103" s="15"/>
      <c r="G103" s="15"/>
      <c r="H103" s="15"/>
      <c r="I103" s="15"/>
      <c r="J103" s="15"/>
      <c r="K103" s="15"/>
      <c r="L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</row>
    <row r="104" spans="1:27" ht="14.5" x14ac:dyDescent="0.35">
      <c r="A104" s="15"/>
      <c r="B104"/>
      <c r="C104"/>
      <c r="D104"/>
      <c r="E104"/>
      <c r="F104" s="15"/>
      <c r="G104" s="15"/>
      <c r="H104" s="15"/>
      <c r="I104" s="15"/>
      <c r="J104" s="15"/>
      <c r="K104" s="15"/>
      <c r="L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</row>
    <row r="105" spans="1:27" ht="14.5" x14ac:dyDescent="0.35">
      <c r="A105" s="15"/>
      <c r="B105"/>
      <c r="C105"/>
      <c r="D105"/>
      <c r="E105"/>
      <c r="F105" s="15"/>
      <c r="G105" s="15"/>
      <c r="H105" s="15"/>
      <c r="I105" s="15"/>
      <c r="J105" s="15"/>
      <c r="K105" s="15"/>
      <c r="L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</row>
    <row r="106" spans="1:27" ht="14.5" x14ac:dyDescent="0.35">
      <c r="A106" s="15"/>
      <c r="B106"/>
      <c r="C106"/>
      <c r="D106"/>
      <c r="E106"/>
      <c r="F106" s="15"/>
      <c r="G106" s="15"/>
      <c r="H106" s="15"/>
      <c r="I106" s="15"/>
      <c r="J106" s="15"/>
      <c r="K106" s="15"/>
      <c r="L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1:27" ht="14.5" x14ac:dyDescent="0.35">
      <c r="A107" s="15"/>
      <c r="B107"/>
      <c r="C107"/>
      <c r="D107"/>
      <c r="E107"/>
      <c r="F107" s="15"/>
      <c r="G107" s="15"/>
      <c r="H107" s="15"/>
      <c r="I107" s="15"/>
      <c r="J107" s="15"/>
      <c r="K107" s="15"/>
      <c r="L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spans="1:27" ht="14.5" x14ac:dyDescent="0.35">
      <c r="A108" s="15"/>
      <c r="B108"/>
      <c r="C108"/>
      <c r="D108"/>
      <c r="E108"/>
      <c r="F108" s="15"/>
      <c r="G108" s="15"/>
      <c r="H108" s="15"/>
      <c r="I108" s="15"/>
      <c r="J108" s="15"/>
      <c r="K108" s="15"/>
      <c r="L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</row>
    <row r="109" spans="1:27" ht="14.5" x14ac:dyDescent="0.35">
      <c r="A109" s="15"/>
      <c r="B109"/>
      <c r="C109"/>
      <c r="D109"/>
      <c r="E109"/>
      <c r="F109" s="15"/>
      <c r="G109" s="15"/>
      <c r="H109" s="15"/>
      <c r="I109" s="15"/>
      <c r="J109" s="15"/>
      <c r="K109" s="15"/>
      <c r="L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</row>
    <row r="110" spans="1:27" ht="14.5" x14ac:dyDescent="0.35">
      <c r="A110" s="15"/>
      <c r="B110"/>
      <c r="C110"/>
      <c r="D110"/>
      <c r="E110"/>
      <c r="F110" s="15"/>
      <c r="G110" s="15"/>
      <c r="H110" s="15"/>
      <c r="I110" s="15"/>
      <c r="J110" s="15"/>
      <c r="K110" s="15"/>
      <c r="L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</row>
    <row r="111" spans="1:27" ht="14.5" x14ac:dyDescent="0.35">
      <c r="A111" s="15"/>
      <c r="B111"/>
      <c r="C111"/>
      <c r="D111"/>
      <c r="E111"/>
      <c r="F111" s="15"/>
      <c r="G111" s="15"/>
      <c r="H111" s="15"/>
      <c r="I111" s="15"/>
      <c r="J111" s="15"/>
      <c r="K111" s="15"/>
      <c r="L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</row>
    <row r="112" spans="1:27" ht="14.5" x14ac:dyDescent="0.35">
      <c r="A112" s="15"/>
      <c r="B112"/>
      <c r="C112"/>
      <c r="D112"/>
      <c r="E112"/>
      <c r="F112" s="15"/>
      <c r="G112" s="15"/>
      <c r="H112" s="15"/>
      <c r="I112" s="15"/>
      <c r="J112" s="15"/>
      <c r="K112" s="15"/>
      <c r="L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spans="1:27" ht="14.5" x14ac:dyDescent="0.35">
      <c r="A113" s="15"/>
      <c r="B113"/>
      <c r="C113"/>
      <c r="D113"/>
      <c r="E113"/>
      <c r="F113" s="15"/>
      <c r="G113" s="15"/>
      <c r="H113" s="15"/>
      <c r="I113" s="15"/>
      <c r="J113" s="15"/>
      <c r="K113" s="15"/>
      <c r="L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</row>
    <row r="114" spans="1:27" ht="14.5" x14ac:dyDescent="0.35">
      <c r="A114" s="15"/>
      <c r="B114"/>
      <c r="C114"/>
      <c r="D114"/>
      <c r="E114"/>
      <c r="F114" s="15"/>
      <c r="G114" s="15"/>
      <c r="H114" s="15"/>
      <c r="I114" s="15"/>
      <c r="J114" s="15"/>
      <c r="K114" s="15"/>
      <c r="L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</row>
    <row r="115" spans="1:27" ht="14.5" x14ac:dyDescent="0.35">
      <c r="A115" s="15"/>
      <c r="B115"/>
      <c r="C115"/>
      <c r="D115"/>
      <c r="E115"/>
      <c r="F115" s="15"/>
      <c r="G115" s="15"/>
      <c r="H115" s="15"/>
      <c r="I115" s="15"/>
      <c r="J115" s="15"/>
      <c r="K115" s="15"/>
      <c r="L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</row>
    <row r="116" spans="1:27" ht="14.5" x14ac:dyDescent="0.35">
      <c r="A116" s="15"/>
      <c r="B116"/>
      <c r="C116"/>
      <c r="D116"/>
      <c r="E116"/>
      <c r="F116" s="15"/>
      <c r="G116" s="15"/>
      <c r="H116" s="15"/>
      <c r="I116" s="15"/>
      <c r="J116" s="15"/>
      <c r="K116" s="15"/>
      <c r="L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</row>
    <row r="117" spans="1:27" ht="14.5" x14ac:dyDescent="0.35">
      <c r="A117" s="15"/>
      <c r="B117"/>
      <c r="C117"/>
      <c r="D117"/>
      <c r="E117"/>
      <c r="F117" s="15"/>
      <c r="G117" s="15"/>
      <c r="H117" s="15"/>
      <c r="I117" s="15"/>
      <c r="J117" s="15"/>
      <c r="K117" s="15"/>
      <c r="L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</row>
    <row r="118" spans="1:27" ht="14.5" x14ac:dyDescent="0.35">
      <c r="A118" s="15"/>
      <c r="B118"/>
      <c r="C118"/>
      <c r="D118"/>
      <c r="E118"/>
      <c r="F118" s="15"/>
      <c r="G118" s="15"/>
      <c r="H118" s="15"/>
      <c r="I118" s="15"/>
      <c r="J118" s="15"/>
      <c r="K118" s="15"/>
      <c r="L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1:27" ht="14.5" x14ac:dyDescent="0.35">
      <c r="A119" s="15"/>
      <c r="B119"/>
      <c r="C119"/>
      <c r="D119"/>
      <c r="E119"/>
      <c r="F119" s="15"/>
      <c r="G119" s="15"/>
      <c r="H119" s="15"/>
      <c r="I119" s="15"/>
      <c r="J119" s="15"/>
      <c r="K119" s="15"/>
      <c r="L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1:27" ht="14.5" x14ac:dyDescent="0.35">
      <c r="A120" s="15"/>
      <c r="B120"/>
      <c r="C120"/>
      <c r="D120"/>
      <c r="E120"/>
      <c r="F120" s="15"/>
      <c r="G120" s="15"/>
      <c r="H120" s="15"/>
      <c r="I120" s="15"/>
      <c r="J120" s="15"/>
      <c r="K120" s="15"/>
      <c r="L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</row>
    <row r="121" spans="1:27" ht="14.5" x14ac:dyDescent="0.35">
      <c r="A121" s="15"/>
      <c r="B121"/>
      <c r="C121"/>
      <c r="D121"/>
      <c r="E121"/>
      <c r="F121" s="15"/>
      <c r="G121" s="15"/>
      <c r="H121" s="15"/>
      <c r="I121" s="15"/>
      <c r="J121" s="15"/>
      <c r="K121" s="15"/>
      <c r="L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</row>
    <row r="122" spans="1:27" ht="14.5" x14ac:dyDescent="0.35">
      <c r="A122" s="15"/>
      <c r="B122"/>
      <c r="C122"/>
      <c r="D122"/>
      <c r="E122"/>
      <c r="F122" s="15"/>
      <c r="G122" s="15"/>
      <c r="H122" s="15"/>
      <c r="I122" s="15"/>
      <c r="J122" s="15"/>
      <c r="K122" s="15"/>
      <c r="L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</row>
    <row r="123" spans="1:27" ht="14.5" x14ac:dyDescent="0.35">
      <c r="A123" s="15"/>
      <c r="B123"/>
      <c r="C123"/>
      <c r="D123"/>
      <c r="E123"/>
      <c r="F123" s="15"/>
      <c r="G123" s="15"/>
      <c r="H123" s="15"/>
      <c r="I123" s="15"/>
      <c r="J123" s="15"/>
      <c r="K123" s="15"/>
      <c r="L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1:27" ht="14.5" x14ac:dyDescent="0.35">
      <c r="A124" s="15"/>
      <c r="B124"/>
      <c r="C124"/>
      <c r="D124"/>
      <c r="E124"/>
      <c r="F124" s="15"/>
      <c r="G124" s="15"/>
      <c r="H124" s="15"/>
      <c r="I124" s="15"/>
      <c r="J124" s="15"/>
      <c r="K124" s="15"/>
      <c r="L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1:27" ht="14.5" x14ac:dyDescent="0.35">
      <c r="A125" s="15"/>
      <c r="B125"/>
      <c r="C125"/>
      <c r="D125"/>
      <c r="E125"/>
      <c r="F125" s="15"/>
      <c r="G125" s="15"/>
      <c r="H125" s="15"/>
      <c r="I125" s="15"/>
      <c r="J125" s="15"/>
      <c r="K125" s="15"/>
      <c r="L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</row>
    <row r="126" spans="1:27" ht="14.5" x14ac:dyDescent="0.35">
      <c r="A126" s="15"/>
      <c r="B126"/>
      <c r="C126"/>
      <c r="D126"/>
      <c r="E126"/>
      <c r="F126" s="15"/>
      <c r="G126" s="15"/>
      <c r="H126" s="15"/>
      <c r="I126" s="15"/>
      <c r="J126" s="15"/>
      <c r="K126" s="15"/>
      <c r="L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</row>
    <row r="127" spans="1:27" ht="14.5" x14ac:dyDescent="0.35">
      <c r="A127" s="15"/>
      <c r="B127"/>
      <c r="C127"/>
      <c r="D127"/>
      <c r="E127"/>
      <c r="K127" s="15"/>
      <c r="L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</row>
    <row r="128" spans="1:27" ht="14.5" x14ac:dyDescent="0.35">
      <c r="A128" s="15"/>
      <c r="B128"/>
      <c r="C128"/>
      <c r="D128"/>
      <c r="E128"/>
      <c r="F128" s="15"/>
      <c r="G128" s="15"/>
      <c r="H128" s="15"/>
      <c r="I128" s="15"/>
      <c r="J128" s="15"/>
      <c r="K128" s="15"/>
      <c r="L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1:27" ht="14.5" x14ac:dyDescent="0.35">
      <c r="A129" s="15"/>
      <c r="B129"/>
      <c r="C129"/>
      <c r="D129"/>
      <c r="E129"/>
      <c r="F129" s="15"/>
      <c r="G129" s="15"/>
      <c r="H129" s="15"/>
      <c r="I129" s="15"/>
      <c r="J129" s="15"/>
      <c r="K129" s="15"/>
      <c r="L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1:27" ht="14.5" x14ac:dyDescent="0.35">
      <c r="A130" s="15"/>
      <c r="B130"/>
      <c r="C130"/>
      <c r="D130"/>
      <c r="E130"/>
      <c r="F130" s="15"/>
      <c r="G130" s="15"/>
      <c r="H130" s="15"/>
      <c r="I130" s="15"/>
      <c r="J130" s="15"/>
      <c r="K130" s="15"/>
      <c r="L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</row>
    <row r="131" spans="1:27" ht="14.5" x14ac:dyDescent="0.35">
      <c r="A131" s="15"/>
      <c r="B131"/>
      <c r="C131"/>
      <c r="D131"/>
      <c r="E131"/>
      <c r="F131" s="15"/>
      <c r="G131" s="15"/>
      <c r="H131" s="15"/>
      <c r="I131" s="15"/>
      <c r="J131" s="15"/>
      <c r="K131" s="15"/>
      <c r="L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</row>
    <row r="132" spans="1:27" ht="14.5" x14ac:dyDescent="0.35">
      <c r="A132" s="15"/>
      <c r="B132"/>
      <c r="C132"/>
      <c r="D132"/>
      <c r="E132"/>
      <c r="F132" s="15"/>
      <c r="G132" s="15"/>
      <c r="H132" s="15"/>
      <c r="I132" s="15"/>
      <c r="J132" s="15"/>
      <c r="K132" s="15"/>
      <c r="L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</row>
    <row r="133" spans="1:27" ht="14.5" x14ac:dyDescent="0.35">
      <c r="A133" s="15"/>
      <c r="B133"/>
      <c r="C133"/>
      <c r="D133"/>
      <c r="E133"/>
      <c r="F133" s="15"/>
      <c r="G133" s="15"/>
      <c r="H133" s="15"/>
      <c r="I133" s="15"/>
      <c r="J133" s="15"/>
      <c r="K133" s="15"/>
      <c r="L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1:27" ht="14.5" x14ac:dyDescent="0.35">
      <c r="A134" s="15"/>
      <c r="B134"/>
      <c r="C134"/>
      <c r="D134"/>
      <c r="E134"/>
      <c r="F134" s="15"/>
      <c r="G134" s="15"/>
      <c r="H134" s="15"/>
      <c r="I134" s="15"/>
      <c r="J134" s="15"/>
      <c r="K134" s="15"/>
      <c r="L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1:27" ht="14.5" x14ac:dyDescent="0.35">
      <c r="A135" s="15"/>
      <c r="B135"/>
      <c r="C135"/>
      <c r="D135"/>
      <c r="E135"/>
      <c r="F135" s="15"/>
      <c r="G135" s="15"/>
      <c r="H135" s="15"/>
      <c r="I135" s="15"/>
      <c r="J135" s="15"/>
      <c r="K135" s="15"/>
      <c r="L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</row>
    <row r="136" spans="1:27" ht="14.5" x14ac:dyDescent="0.35">
      <c r="A136" s="15"/>
      <c r="B136"/>
      <c r="C136"/>
      <c r="D136"/>
      <c r="E136"/>
      <c r="F136" s="15"/>
      <c r="G136" s="15"/>
      <c r="H136" s="15"/>
      <c r="I136" s="15"/>
      <c r="J136" s="15"/>
      <c r="K136" s="15"/>
      <c r="L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</row>
    <row r="137" spans="1:27" ht="14.5" x14ac:dyDescent="0.35">
      <c r="A137" s="15"/>
      <c r="B137"/>
      <c r="C137"/>
      <c r="D137"/>
      <c r="E137"/>
      <c r="F137" s="15"/>
      <c r="G137" s="15"/>
      <c r="H137" s="15"/>
      <c r="I137" s="15"/>
      <c r="J137" s="15"/>
      <c r="K137" s="15"/>
      <c r="L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</row>
    <row r="138" spans="1:27" ht="14.5" x14ac:dyDescent="0.35">
      <c r="A138" s="15"/>
      <c r="B138"/>
      <c r="C138"/>
      <c r="D138"/>
      <c r="E138"/>
      <c r="F138" s="15"/>
      <c r="G138" s="15"/>
      <c r="H138" s="15"/>
      <c r="I138" s="15"/>
      <c r="J138" s="15"/>
      <c r="K138" s="15"/>
      <c r="L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spans="1:27" ht="14.5" x14ac:dyDescent="0.35">
      <c r="A139" s="15"/>
      <c r="B139"/>
      <c r="C139"/>
      <c r="D139"/>
      <c r="E139"/>
      <c r="F139" s="15"/>
      <c r="G139" s="15"/>
      <c r="H139" s="15"/>
      <c r="I139" s="15"/>
      <c r="J139" s="15"/>
      <c r="K139" s="15"/>
      <c r="L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1:27" ht="14.5" x14ac:dyDescent="0.35">
      <c r="A140" s="15"/>
      <c r="B140"/>
      <c r="C140"/>
      <c r="D140"/>
      <c r="E140"/>
      <c r="F140" s="15"/>
      <c r="G140" s="15"/>
      <c r="H140" s="15"/>
      <c r="I140" s="15"/>
      <c r="J140" s="15"/>
      <c r="K140" s="15"/>
      <c r="L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</row>
    <row r="141" spans="1:27" ht="14.5" x14ac:dyDescent="0.35">
      <c r="A141" s="15"/>
      <c r="B141"/>
      <c r="C141"/>
      <c r="D141"/>
      <c r="E141"/>
      <c r="F141" s="15"/>
      <c r="G141" s="15"/>
      <c r="H141" s="15"/>
      <c r="I141" s="15"/>
      <c r="J141" s="15"/>
      <c r="K141" s="15"/>
      <c r="L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</row>
    <row r="142" spans="1:27" ht="14.5" x14ac:dyDescent="0.35">
      <c r="A142" s="15"/>
      <c r="B142"/>
      <c r="C142"/>
      <c r="D142"/>
      <c r="E142"/>
      <c r="F142" s="15"/>
      <c r="G142" s="15"/>
      <c r="H142" s="15"/>
      <c r="I142" s="15"/>
      <c r="J142" s="15"/>
      <c r="K142" s="15"/>
      <c r="L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</row>
    <row r="143" spans="1:27" ht="14.5" x14ac:dyDescent="0.35">
      <c r="A143" s="15"/>
      <c r="B143"/>
      <c r="C143"/>
      <c r="D143"/>
      <c r="E143"/>
      <c r="F143" s="15"/>
      <c r="G143" s="15"/>
      <c r="H143" s="15"/>
      <c r="I143" s="15"/>
      <c r="J143" s="15"/>
      <c r="K143" s="15"/>
      <c r="L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1:27" ht="14.5" x14ac:dyDescent="0.35">
      <c r="A144" s="15"/>
      <c r="B144"/>
      <c r="C144"/>
      <c r="D144"/>
      <c r="E144"/>
      <c r="F144" s="15"/>
      <c r="G144" s="15"/>
      <c r="H144" s="15"/>
      <c r="I144" s="15"/>
      <c r="J144" s="15"/>
      <c r="K144" s="15"/>
      <c r="L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1:27" ht="14.5" x14ac:dyDescent="0.35">
      <c r="A145" s="15"/>
      <c r="B145"/>
      <c r="C145"/>
      <c r="D145"/>
      <c r="E145"/>
      <c r="F145" s="15"/>
      <c r="G145" s="15"/>
      <c r="H145" s="15"/>
      <c r="I145" s="15"/>
      <c r="J145" s="15"/>
      <c r="K145" s="15"/>
      <c r="L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</row>
    <row r="146" spans="1:27" ht="14.5" x14ac:dyDescent="0.35">
      <c r="A146" s="15"/>
      <c r="B146"/>
      <c r="C146"/>
      <c r="D146"/>
      <c r="E146"/>
      <c r="F146" s="15"/>
      <c r="G146" s="15"/>
      <c r="H146" s="15"/>
      <c r="I146" s="15"/>
      <c r="J146" s="15"/>
      <c r="K146" s="15"/>
      <c r="L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</row>
    <row r="147" spans="1:27" ht="14.5" x14ac:dyDescent="0.35">
      <c r="A147" s="15"/>
      <c r="B147"/>
      <c r="C147"/>
      <c r="D147"/>
      <c r="E147"/>
      <c r="F147" s="15"/>
      <c r="G147" s="15"/>
      <c r="H147" s="15"/>
      <c r="I147" s="15"/>
      <c r="J147" s="15"/>
      <c r="K147" s="15"/>
      <c r="L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</row>
    <row r="148" spans="1:27" ht="14.5" x14ac:dyDescent="0.35">
      <c r="A148" s="15"/>
      <c r="B148"/>
      <c r="C148"/>
      <c r="D148"/>
      <c r="E148"/>
      <c r="F148" s="15"/>
      <c r="G148" s="15"/>
      <c r="H148" s="15"/>
      <c r="I148" s="15"/>
      <c r="J148" s="15"/>
      <c r="K148" s="15"/>
      <c r="L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1:27" ht="14.5" x14ac:dyDescent="0.35">
      <c r="A149" s="15"/>
      <c r="B149"/>
      <c r="C149"/>
      <c r="D149"/>
      <c r="E149"/>
      <c r="F149" s="15"/>
      <c r="G149" s="15"/>
      <c r="H149" s="15"/>
      <c r="I149" s="15"/>
      <c r="J149" s="15"/>
      <c r="K149" s="15"/>
      <c r="L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1:27" ht="14.5" x14ac:dyDescent="0.35">
      <c r="A150" s="15"/>
      <c r="B150"/>
      <c r="C150"/>
      <c r="D150"/>
      <c r="E150"/>
      <c r="F150" s="15"/>
      <c r="G150" s="15"/>
      <c r="H150" s="15"/>
      <c r="I150" s="15"/>
      <c r="J150" s="15"/>
      <c r="K150" s="15"/>
      <c r="L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</row>
    <row r="151" spans="1:27" ht="14.5" x14ac:dyDescent="0.35">
      <c r="A151" s="15"/>
      <c r="B151"/>
      <c r="C151"/>
      <c r="D151"/>
      <c r="E151"/>
      <c r="F151" s="15"/>
      <c r="G151" s="15"/>
      <c r="H151" s="15"/>
      <c r="I151" s="15"/>
      <c r="J151" s="15"/>
      <c r="K151" s="15"/>
      <c r="L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</row>
    <row r="152" spans="1:27" ht="14.5" x14ac:dyDescent="0.35">
      <c r="A152" s="15"/>
      <c r="B152"/>
      <c r="C152"/>
      <c r="D152"/>
      <c r="E152"/>
      <c r="F152" s="15"/>
      <c r="G152" s="15"/>
      <c r="H152" s="15"/>
      <c r="I152" s="15"/>
      <c r="J152" s="15"/>
      <c r="K152" s="15"/>
      <c r="L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</row>
    <row r="153" spans="1:27" ht="14.5" x14ac:dyDescent="0.35">
      <c r="A153" s="15"/>
      <c r="B153"/>
      <c r="C153"/>
      <c r="D153"/>
      <c r="E153"/>
      <c r="F153" s="15"/>
      <c r="G153" s="15"/>
      <c r="H153" s="15"/>
      <c r="I153" s="15"/>
      <c r="J153" s="15"/>
      <c r="K153" s="15"/>
      <c r="L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1:27" ht="14.5" x14ac:dyDescent="0.35">
      <c r="A154" s="15"/>
      <c r="B154"/>
      <c r="C154"/>
      <c r="D154"/>
      <c r="E154"/>
      <c r="F154" s="15"/>
      <c r="G154" s="15"/>
      <c r="H154" s="15"/>
      <c r="I154" s="15"/>
      <c r="J154" s="15"/>
      <c r="K154" s="15"/>
      <c r="L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1:27" ht="14.5" x14ac:dyDescent="0.35">
      <c r="A155" s="15"/>
      <c r="B155"/>
      <c r="C155"/>
      <c r="D155"/>
      <c r="E155"/>
      <c r="F155" s="15"/>
      <c r="G155" s="15"/>
      <c r="H155" s="15"/>
      <c r="I155" s="15"/>
      <c r="J155" s="15"/>
      <c r="K155" s="15"/>
      <c r="L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</row>
    <row r="156" spans="1:27" ht="14.5" x14ac:dyDescent="0.35">
      <c r="A156" s="15"/>
      <c r="B156"/>
      <c r="C156"/>
      <c r="D156"/>
      <c r="E156"/>
      <c r="F156" s="15"/>
      <c r="G156" s="15"/>
      <c r="H156" s="15"/>
      <c r="I156" s="15"/>
      <c r="J156" s="15"/>
      <c r="K156" s="15"/>
      <c r="L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</row>
    <row r="157" spans="1:27" ht="14.5" x14ac:dyDescent="0.35">
      <c r="A157" s="15"/>
      <c r="B157"/>
      <c r="C157"/>
      <c r="D157"/>
      <c r="E157"/>
      <c r="F157" s="15"/>
      <c r="G157" s="15"/>
      <c r="H157" s="15"/>
      <c r="I157" s="15"/>
      <c r="J157" s="15"/>
      <c r="K157" s="15"/>
      <c r="L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</row>
    <row r="158" spans="1:27" ht="14.5" x14ac:dyDescent="0.35">
      <c r="A158" s="15"/>
      <c r="B158"/>
      <c r="C158"/>
      <c r="D158"/>
      <c r="E158"/>
      <c r="F158" s="15"/>
      <c r="G158" s="15"/>
      <c r="H158" s="15"/>
      <c r="I158" s="15"/>
      <c r="J158" s="15"/>
      <c r="K158" s="15"/>
      <c r="L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1:27" ht="14.5" x14ac:dyDescent="0.35">
      <c r="A159" s="15"/>
      <c r="B159"/>
      <c r="C159"/>
      <c r="D159"/>
      <c r="E159"/>
      <c r="F159" s="15"/>
      <c r="G159" s="15"/>
      <c r="H159" s="15"/>
      <c r="I159" s="15"/>
      <c r="J159" s="15"/>
      <c r="K159" s="15"/>
      <c r="L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1:27" ht="14.5" x14ac:dyDescent="0.35">
      <c r="A160" s="15"/>
      <c r="B160"/>
      <c r="C160"/>
      <c r="D160"/>
      <c r="E160"/>
      <c r="F160" s="15"/>
      <c r="G160" s="15"/>
      <c r="H160" s="15"/>
      <c r="I160" s="15"/>
      <c r="J160" s="15"/>
      <c r="K160" s="15"/>
      <c r="L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</row>
    <row r="161" spans="1:27" ht="14.5" x14ac:dyDescent="0.35">
      <c r="A161" s="15"/>
      <c r="B161"/>
      <c r="C161"/>
      <c r="D161"/>
      <c r="E161"/>
      <c r="F161" s="15"/>
      <c r="G161" s="15"/>
      <c r="H161" s="15"/>
      <c r="I161" s="15"/>
      <c r="J161" s="15"/>
      <c r="K161" s="15"/>
      <c r="L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</row>
    <row r="162" spans="1:27" ht="14.5" x14ac:dyDescent="0.35">
      <c r="A162" s="15"/>
      <c r="B162"/>
      <c r="C162"/>
      <c r="D162"/>
      <c r="E162"/>
      <c r="F162" s="15"/>
      <c r="G162" s="15"/>
      <c r="H162" s="15"/>
      <c r="I162" s="15"/>
      <c r="J162" s="15"/>
      <c r="K162" s="15"/>
      <c r="L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</row>
    <row r="163" spans="1:27" ht="14.5" x14ac:dyDescent="0.35">
      <c r="A163" s="15"/>
      <c r="B163"/>
      <c r="C163"/>
      <c r="D163"/>
      <c r="E163"/>
      <c r="F163" s="15"/>
      <c r="G163" s="15"/>
      <c r="H163" s="15"/>
      <c r="I163" s="15"/>
      <c r="J163" s="15"/>
      <c r="K163" s="15"/>
      <c r="L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</row>
    <row r="164" spans="1:27" ht="14.5" x14ac:dyDescent="0.35">
      <c r="A164" s="15"/>
      <c r="B164"/>
      <c r="C164"/>
      <c r="D164"/>
      <c r="E164"/>
      <c r="F164" s="15"/>
      <c r="G164" s="15"/>
      <c r="H164" s="15"/>
      <c r="I164" s="15"/>
      <c r="J164" s="15"/>
      <c r="K164" s="15"/>
      <c r="L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</row>
    <row r="165" spans="1:27" ht="14.5" x14ac:dyDescent="0.35">
      <c r="A165" s="15"/>
      <c r="B165"/>
      <c r="C165"/>
      <c r="D165"/>
      <c r="E165"/>
      <c r="F165" s="15"/>
      <c r="G165" s="15"/>
      <c r="H165" s="15"/>
      <c r="I165" s="15"/>
      <c r="J165" s="15"/>
      <c r="K165" s="15"/>
      <c r="L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</row>
    <row r="166" spans="1:27" ht="14.5" x14ac:dyDescent="0.35">
      <c r="A166" s="15"/>
      <c r="B166"/>
      <c r="C166"/>
      <c r="D166"/>
      <c r="E166"/>
      <c r="F166" s="15"/>
      <c r="G166" s="15"/>
      <c r="H166" s="15"/>
      <c r="I166" s="15"/>
      <c r="J166" s="15"/>
      <c r="K166" s="15"/>
      <c r="L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</row>
    <row r="167" spans="1:27" ht="14.5" x14ac:dyDescent="0.35">
      <c r="A167" s="15"/>
      <c r="B167"/>
      <c r="C167"/>
      <c r="D167"/>
      <c r="E167"/>
      <c r="F167" s="15"/>
      <c r="G167" s="15"/>
      <c r="H167" s="15"/>
      <c r="I167" s="15"/>
      <c r="J167" s="15"/>
      <c r="K167" s="15"/>
      <c r="L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</row>
    <row r="168" spans="1:27" ht="14.5" x14ac:dyDescent="0.35">
      <c r="A168" s="15"/>
      <c r="B168"/>
      <c r="C168"/>
      <c r="D168"/>
      <c r="E168"/>
      <c r="F168" s="15"/>
      <c r="G168" s="15"/>
      <c r="H168" s="15"/>
      <c r="I168" s="15"/>
      <c r="J168" s="15"/>
      <c r="K168" s="15"/>
      <c r="L168" s="15"/>
    </row>
    <row r="169" spans="1:27" ht="14.5" x14ac:dyDescent="0.35">
      <c r="A169" s="15"/>
      <c r="B169"/>
      <c r="C169"/>
      <c r="D169"/>
      <c r="E169"/>
      <c r="F169" s="15"/>
      <c r="G169" s="15"/>
      <c r="H169" s="15"/>
      <c r="I169" s="15"/>
      <c r="J169" s="15"/>
      <c r="K169" s="15"/>
      <c r="L169" s="15"/>
    </row>
    <row r="170" spans="1:27" ht="14.5" x14ac:dyDescent="0.35">
      <c r="A170" s="15"/>
      <c r="B170"/>
      <c r="C170"/>
      <c r="D170"/>
      <c r="E170"/>
      <c r="F170" s="15"/>
      <c r="G170" s="15"/>
      <c r="H170" s="15"/>
      <c r="I170" s="15"/>
      <c r="J170" s="15"/>
      <c r="K170" s="15"/>
      <c r="L170" s="15"/>
    </row>
    <row r="171" spans="1:27" ht="14.5" x14ac:dyDescent="0.35">
      <c r="A171" s="15"/>
      <c r="B171"/>
      <c r="C171"/>
      <c r="D171"/>
      <c r="E171"/>
      <c r="F171" s="15"/>
      <c r="G171" s="15"/>
      <c r="H171" s="15"/>
      <c r="I171" s="15"/>
      <c r="J171" s="15"/>
      <c r="K171" s="15"/>
      <c r="L171" s="15"/>
    </row>
    <row r="172" spans="1:27" ht="14.5" x14ac:dyDescent="0.35">
      <c r="A172" s="15"/>
      <c r="B172"/>
      <c r="C172"/>
      <c r="D172"/>
      <c r="E172"/>
      <c r="F172" s="15"/>
      <c r="G172" s="15"/>
      <c r="H172" s="15"/>
      <c r="I172" s="15"/>
      <c r="J172" s="15"/>
      <c r="K172" s="15"/>
      <c r="L172" s="15"/>
    </row>
    <row r="173" spans="1:27" ht="14.5" x14ac:dyDescent="0.35">
      <c r="A173" s="15"/>
      <c r="B173"/>
      <c r="C173"/>
      <c r="D173"/>
      <c r="E173"/>
      <c r="F173" s="15"/>
      <c r="G173" s="15"/>
      <c r="H173" s="15"/>
      <c r="I173" s="15"/>
      <c r="J173" s="15"/>
      <c r="K173" s="15"/>
      <c r="L173" s="15"/>
    </row>
    <row r="174" spans="1:27" ht="14.5" x14ac:dyDescent="0.35">
      <c r="A174" s="15"/>
      <c r="B174"/>
      <c r="C174"/>
      <c r="D174"/>
      <c r="E174"/>
      <c r="F174" s="15"/>
      <c r="G174" s="15"/>
      <c r="H174" s="15"/>
      <c r="I174" s="15"/>
      <c r="J174" s="15"/>
      <c r="K174" s="15"/>
      <c r="L174" s="15"/>
    </row>
    <row r="175" spans="1:27" ht="14.5" x14ac:dyDescent="0.35">
      <c r="A175" s="15"/>
      <c r="B175"/>
      <c r="C175"/>
      <c r="D175"/>
      <c r="E175"/>
      <c r="F175" s="15"/>
      <c r="G175" s="15"/>
      <c r="H175" s="15"/>
      <c r="I175" s="15"/>
      <c r="J175" s="15"/>
      <c r="K175" s="15"/>
      <c r="L175" s="15"/>
    </row>
    <row r="176" spans="1:27" ht="14.5" x14ac:dyDescent="0.35">
      <c r="A176" s="15"/>
      <c r="B176"/>
      <c r="C176"/>
      <c r="D176"/>
      <c r="E176"/>
      <c r="F176" s="15"/>
      <c r="G176" s="15"/>
      <c r="H176" s="15"/>
      <c r="I176" s="15"/>
      <c r="J176" s="15"/>
      <c r="K176" s="15"/>
      <c r="L176" s="15"/>
    </row>
    <row r="177" spans="1:12" ht="14.5" x14ac:dyDescent="0.35">
      <c r="A177" s="15"/>
      <c r="B177"/>
      <c r="C177"/>
      <c r="D177"/>
      <c r="E177"/>
      <c r="F177" s="15"/>
      <c r="G177" s="15"/>
      <c r="H177" s="15"/>
      <c r="I177" s="15"/>
      <c r="J177" s="15"/>
      <c r="K177" s="15"/>
      <c r="L177" s="15"/>
    </row>
    <row r="178" spans="1:12" ht="14.5" x14ac:dyDescent="0.35">
      <c r="A178" s="15"/>
      <c r="B178"/>
      <c r="C178"/>
      <c r="D178"/>
      <c r="E178"/>
      <c r="F178" s="15"/>
      <c r="G178" s="15"/>
      <c r="H178" s="15"/>
      <c r="I178" s="15"/>
      <c r="J178" s="15"/>
      <c r="K178" s="15"/>
      <c r="L178" s="15"/>
    </row>
    <row r="179" spans="1:12" ht="14.5" x14ac:dyDescent="0.35">
      <c r="A179" s="15"/>
      <c r="B179"/>
      <c r="C179"/>
      <c r="D179"/>
      <c r="E179"/>
      <c r="F179" s="15"/>
      <c r="G179" s="15"/>
      <c r="H179" s="15"/>
      <c r="I179" s="15"/>
      <c r="J179" s="15"/>
      <c r="K179" s="15"/>
      <c r="L179" s="15"/>
    </row>
    <row r="180" spans="1:12" ht="14.5" x14ac:dyDescent="0.35">
      <c r="A180" s="15"/>
      <c r="B180"/>
      <c r="C180"/>
      <c r="D180"/>
      <c r="E180"/>
      <c r="F180" s="15"/>
      <c r="G180" s="15"/>
      <c r="H180" s="15"/>
      <c r="I180" s="15"/>
      <c r="J180" s="15"/>
      <c r="K180" s="15"/>
      <c r="L180" s="15"/>
    </row>
    <row r="181" spans="1:12" ht="14.5" x14ac:dyDescent="0.35">
      <c r="A181" s="15"/>
      <c r="B181"/>
      <c r="C181"/>
      <c r="D181"/>
      <c r="E181"/>
      <c r="F181" s="15"/>
      <c r="G181" s="15"/>
      <c r="H181" s="15"/>
      <c r="I181" s="15"/>
      <c r="J181" s="15"/>
      <c r="K181" s="15"/>
      <c r="L181" s="15"/>
    </row>
    <row r="182" spans="1:12" ht="14.5" x14ac:dyDescent="0.35">
      <c r="A182" s="15"/>
      <c r="B182"/>
      <c r="C182"/>
      <c r="D182"/>
      <c r="E182"/>
      <c r="F182" s="15"/>
      <c r="G182" s="15"/>
      <c r="H182" s="15"/>
      <c r="I182" s="15"/>
      <c r="J182" s="15"/>
      <c r="K182" s="15"/>
      <c r="L182" s="15"/>
    </row>
    <row r="183" spans="1:12" ht="14.5" x14ac:dyDescent="0.35">
      <c r="A183" s="15"/>
      <c r="B183"/>
      <c r="C183"/>
      <c r="D183"/>
      <c r="E183"/>
      <c r="F183" s="15"/>
      <c r="G183" s="15"/>
      <c r="H183" s="15"/>
      <c r="I183" s="15"/>
      <c r="J183" s="15"/>
      <c r="K183" s="15"/>
      <c r="L183" s="15"/>
    </row>
    <row r="184" spans="1:12" ht="14.5" x14ac:dyDescent="0.35">
      <c r="A184" s="15"/>
      <c r="B184"/>
      <c r="C184"/>
      <c r="D184"/>
      <c r="E184"/>
      <c r="F184" s="15"/>
      <c r="G184" s="15"/>
      <c r="H184" s="15"/>
      <c r="I184" s="15"/>
      <c r="J184" s="15"/>
      <c r="K184" s="15"/>
      <c r="L184" s="15"/>
    </row>
    <row r="185" spans="1:12" ht="14.5" x14ac:dyDescent="0.35">
      <c r="A185" s="15"/>
      <c r="B185"/>
      <c r="C185"/>
      <c r="D185"/>
      <c r="E185"/>
      <c r="F185" s="15"/>
      <c r="G185" s="15"/>
      <c r="H185" s="15"/>
      <c r="I185" s="15"/>
      <c r="J185" s="15"/>
      <c r="K185" s="15"/>
      <c r="L185" s="15"/>
    </row>
    <row r="186" spans="1:12" ht="14.5" x14ac:dyDescent="0.35">
      <c r="A186" s="15"/>
      <c r="B186"/>
      <c r="C186"/>
      <c r="D186"/>
      <c r="E186"/>
      <c r="F186" s="15"/>
      <c r="G186" s="15"/>
      <c r="H186" s="15"/>
      <c r="I186" s="15"/>
      <c r="J186" s="15"/>
      <c r="K186" s="15"/>
      <c r="L186" s="15"/>
    </row>
    <row r="187" spans="1:12" ht="14.5" x14ac:dyDescent="0.35">
      <c r="A187" s="15"/>
      <c r="B187"/>
      <c r="C187"/>
      <c r="D187"/>
      <c r="E187"/>
      <c r="F187" s="15"/>
      <c r="G187" s="15"/>
      <c r="H187" s="15"/>
      <c r="I187" s="15"/>
      <c r="J187" s="15"/>
      <c r="K187" s="15"/>
      <c r="L187" s="15"/>
    </row>
    <row r="188" spans="1:12" ht="14.5" x14ac:dyDescent="0.35">
      <c r="A188" s="15"/>
      <c r="B188"/>
      <c r="C188"/>
      <c r="D188"/>
      <c r="E188"/>
      <c r="F188" s="15"/>
      <c r="G188" s="15"/>
      <c r="H188" s="15"/>
      <c r="I188" s="15"/>
      <c r="J188" s="15"/>
      <c r="K188" s="15"/>
      <c r="L188" s="15"/>
    </row>
    <row r="189" spans="1:12" ht="14.5" x14ac:dyDescent="0.35">
      <c r="A189" s="15"/>
      <c r="B189"/>
      <c r="C189"/>
      <c r="D189"/>
      <c r="E189"/>
      <c r="F189" s="15"/>
      <c r="G189" s="15"/>
      <c r="H189" s="15"/>
      <c r="I189" s="15"/>
      <c r="J189" s="15"/>
      <c r="K189" s="15"/>
      <c r="L189" s="15"/>
    </row>
    <row r="190" spans="1:12" ht="14.5" x14ac:dyDescent="0.35">
      <c r="A190" s="15"/>
      <c r="B190"/>
      <c r="C190"/>
      <c r="D190"/>
      <c r="E190"/>
      <c r="F190" s="15"/>
      <c r="G190" s="15"/>
      <c r="H190" s="15"/>
      <c r="I190" s="15"/>
      <c r="J190" s="15"/>
      <c r="K190" s="15"/>
      <c r="L190" s="15"/>
    </row>
    <row r="191" spans="1:12" ht="14.5" x14ac:dyDescent="0.3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</row>
    <row r="192" spans="1:12" ht="14.5" x14ac:dyDescent="0.3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</row>
    <row r="193" spans="1:12" ht="14.5" x14ac:dyDescent="0.3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</row>
    <row r="194" spans="1:12" ht="14.5" x14ac:dyDescent="0.3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</row>
    <row r="195" spans="1:12" ht="14.5" x14ac:dyDescent="0.3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</row>
    <row r="196" spans="1:12" ht="14.5" x14ac:dyDescent="0.35">
      <c r="A196" s="15"/>
      <c r="B196" s="15"/>
      <c r="C196" s="15"/>
      <c r="D196" s="15"/>
      <c r="E196" s="15"/>
    </row>
    <row r="197" spans="1:12" ht="14.5" x14ac:dyDescent="0.35">
      <c r="A197" s="15"/>
      <c r="B197" s="15"/>
      <c r="C197" s="15"/>
      <c r="D197" s="15"/>
      <c r="E197" s="15"/>
    </row>
    <row r="198" spans="1:12" ht="14.5" x14ac:dyDescent="0.35">
      <c r="A198" s="15"/>
      <c r="B198" s="15"/>
      <c r="C198" s="15"/>
      <c r="D198" s="15"/>
      <c r="E198" s="15"/>
    </row>
  </sheetData>
  <conditionalFormatting sqref="C44:E46">
    <cfRule type="cellIs" dxfId="1" priority="2" operator="notEqual">
      <formula>0</formula>
    </cfRule>
  </conditionalFormatting>
  <conditionalFormatting sqref="C50:E52">
    <cfRule type="cellIs" dxfId="0" priority="1" operator="notEqual">
      <formula>0</formula>
    </cfRule>
  </conditionalFormatting>
  <pageMargins left="0.2" right="0.2" top="0.75" bottom="0.75" header="0.3" footer="0.3"/>
  <pageSetup scale="34" orientation="portrait" horizontalDpi="4294967293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Agreement - Settlement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2022-08-26T07:00:00+00:00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A85274D-BB29-4651-BAE1-E9AC0484B9C2}"/>
</file>

<file path=customXml/itemProps2.xml><?xml version="1.0" encoding="utf-8"?>
<ds:datastoreItem xmlns:ds="http://schemas.openxmlformats.org/officeDocument/2006/customXml" ds:itemID="{5EA29FA5-BA07-4910-A370-5052C8B1A3E7}"/>
</file>

<file path=customXml/itemProps3.xml><?xml version="1.0" encoding="utf-8"?>
<ds:datastoreItem xmlns:ds="http://schemas.openxmlformats.org/officeDocument/2006/customXml" ds:itemID="{4611A5C8-99E0-4F17-A03C-40A855AE2C0B}"/>
</file>

<file path=customXml/itemProps4.xml><?xml version="1.0" encoding="utf-8"?>
<ds:datastoreItem xmlns:ds="http://schemas.openxmlformats.org/officeDocument/2006/customXml" ds:itemID="{4C150361-5F45-4234-80D8-A90B97ACB0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Def, COC, ConvF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